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600" windowHeight="8445" activeTab="0"/>
  </bookViews>
  <sheets>
    <sheet name="Maq&amp;Eq" sheetId="1" r:id="rId1"/>
    <sheet name="Alternativas" sheetId="2" r:id="rId2"/>
    <sheet name="CostVar" sheetId="3" r:id="rId3"/>
  </sheets>
  <definedNames/>
  <calcPr fullCalcOnLoad="1"/>
</workbook>
</file>

<file path=xl/sharedStrings.xml><?xml version="1.0" encoding="utf-8"?>
<sst xmlns="http://schemas.openxmlformats.org/spreadsheetml/2006/main" count="137" uniqueCount="81">
  <si>
    <t>BALANCE DE OBRAS FÍSICAS</t>
  </si>
  <si>
    <t>Rubro</t>
  </si>
  <si>
    <t>Unidad de Medida</t>
  </si>
  <si>
    <t>Cantidad</t>
  </si>
  <si>
    <t>Costo Unitario (US$)</t>
  </si>
  <si>
    <t>Costo Total (US$)</t>
  </si>
  <si>
    <t>m2</t>
  </si>
  <si>
    <t>Inversión Total de Obras Físicas</t>
  </si>
  <si>
    <t>unidad</t>
  </si>
  <si>
    <t>Adecuaciones local</t>
  </si>
  <si>
    <t>Máquinas</t>
  </si>
  <si>
    <t>Vida Útil</t>
  </si>
  <si>
    <t>Valor de Desecho</t>
  </si>
  <si>
    <t>Inversión inicial en máquinas</t>
  </si>
  <si>
    <t>Vehiculos motorizados</t>
  </si>
  <si>
    <t>Mesas de  trabajo</t>
  </si>
  <si>
    <t>Horno</t>
  </si>
  <si>
    <t>Paletas</t>
  </si>
  <si>
    <t>BALANCE DE MAQUINARIAS Y EQUIPOS</t>
  </si>
  <si>
    <t>Congelador</t>
  </si>
  <si>
    <t>BALANCE DE PERSONAL</t>
  </si>
  <si>
    <t>Cargo</t>
  </si>
  <si>
    <t>Número de puestos</t>
  </si>
  <si>
    <t>Remuneración Anual</t>
  </si>
  <si>
    <t>Total</t>
  </si>
  <si>
    <t>Administrador</t>
  </si>
  <si>
    <t>Ayudante</t>
  </si>
  <si>
    <t>Hornero</t>
  </si>
  <si>
    <t>ALTERNATIVA 1</t>
  </si>
  <si>
    <t>MAQ. Y EQUIPOS</t>
  </si>
  <si>
    <t>OBRAS COMPLEMENTARIAS</t>
  </si>
  <si>
    <t>COSTO UNIT. MAT. PRIMAS</t>
  </si>
  <si>
    <t>TASA DE DESCUENTO</t>
  </si>
  <si>
    <t>ALTERNATIVA 2</t>
  </si>
  <si>
    <t>OBRAS FISICAS</t>
  </si>
  <si>
    <t>AGUA, LUZ, TELEFONO</t>
  </si>
  <si>
    <t>PRECIO PROMEDIO</t>
  </si>
  <si>
    <t>INGRESOS</t>
  </si>
  <si>
    <t>TOTAL COSTOS FIJOS</t>
  </si>
  <si>
    <t>FLUJO ANUAL</t>
  </si>
  <si>
    <t>DEMANDA PROYECTADA</t>
  </si>
  <si>
    <t>CAPACIDAD DE PRODUCCION</t>
  </si>
  <si>
    <t>COSTO UNITARIO COMBUSTIBLE</t>
  </si>
  <si>
    <t>costo anual produccion año1</t>
  </si>
  <si>
    <t>costo unitario año1</t>
  </si>
  <si>
    <t>=3600/450000 = 0,008</t>
  </si>
  <si>
    <t>tanques/mes</t>
  </si>
  <si>
    <t>Precio unit.</t>
  </si>
  <si>
    <t>total/mes</t>
  </si>
  <si>
    <t>total/anual</t>
  </si>
  <si>
    <t>costo unitario</t>
  </si>
  <si>
    <t>COSTO UNITARIO GLP</t>
  </si>
  <si>
    <t>TOTAL COSTOS VARIABLE</t>
  </si>
  <si>
    <t>Porta latas</t>
  </si>
  <si>
    <t>MANO DE OBRA</t>
  </si>
  <si>
    <t>INSUMOS</t>
  </si>
  <si>
    <t>TOTAL INVERSION INICIAL</t>
  </si>
  <si>
    <t>INVERSION</t>
  </si>
  <si>
    <t>Vitrinas</t>
  </si>
  <si>
    <t>Caseta térmica</t>
  </si>
  <si>
    <t>Repartidor / cobro</t>
  </si>
  <si>
    <t>Vol. Producción: 450,000 unidades</t>
  </si>
  <si>
    <t>Unitario (USD)</t>
  </si>
  <si>
    <t>Total (USD)</t>
  </si>
  <si>
    <t>VAN</t>
  </si>
  <si>
    <t>ALTERNATIVA 3</t>
  </si>
  <si>
    <t>COSTOS VARIABLES</t>
  </si>
  <si>
    <t>TOTAL COSTOS VARIABLES</t>
  </si>
  <si>
    <t>COSTOS FIJOS</t>
  </si>
  <si>
    <t>SALARIOS</t>
  </si>
  <si>
    <t>ALQUILER</t>
  </si>
  <si>
    <t>AGUA, LUZ Y TELEFONO</t>
  </si>
  <si>
    <t>GASTOS DE ADMINISTRACION</t>
  </si>
  <si>
    <t>INGRESO POR VENTAS</t>
  </si>
  <si>
    <t xml:space="preserve">PRECIO </t>
  </si>
  <si>
    <t>INGRESO ANUAL</t>
  </si>
  <si>
    <t>TOTAL INGRESOS</t>
  </si>
  <si>
    <t>PAN ARTESANAL</t>
  </si>
  <si>
    <t>BALANCE DE MAQUINARIAS Y EQUIPOS, OBRAS FISICAS, DE PERSONAL</t>
  </si>
  <si>
    <t>TAMAÑO Y CAPACIDAD DE PRODUCCION</t>
  </si>
  <si>
    <t>INGRESOS Y COSTOS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</si>
</sst>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_(* #,##0_);_(* \(#,##0\);_(* &quot;-&quot;??_);_(@_)"/>
    <numFmt numFmtId="189" formatCode="_(* #,##0.0_);_(* \(#,##0.0\);_(* &quot;-&quot;??_);_(@_)"/>
    <numFmt numFmtId="190" formatCode="_(* #,##0.000_);_(* \(#,##0.000\);_(* &quot;-&quot;??_);_(@_)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0.00000000"/>
    <numFmt numFmtId="197" formatCode="0.0000000"/>
    <numFmt numFmtId="198" formatCode="_-* #,##0.0\ _€_-;\-* #,##0.0\ _€_-;_-* &quot;-&quot;??\ _€_-;_-@_-"/>
    <numFmt numFmtId="199" formatCode="_-* #,##0\ _€_-;\-* #,##0\ _€_-;_-* &quot;-&quot;??\ _€_-;_-@_-"/>
    <numFmt numFmtId="200" formatCode="_-* #,##0.000\ _€_-;\-* #,##0.000\ _€_-;_-* &quot;-&quot;??\ _€_-;_-@_-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 * #,##0.000_ ;_ * \-#,##0.000_ ;_ * &quot;-&quot;???_ ;_ @_ "/>
    <numFmt numFmtId="205" formatCode="_(* #,##0.0000_);_(* \(#,##0.0000\);_(* &quot;-&quot;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8" fontId="0" fillId="0" borderId="0" xfId="0" applyNumberFormat="1" applyFont="1" applyAlignment="1">
      <alignment/>
    </xf>
    <xf numFmtId="188" fontId="0" fillId="0" borderId="11" xfId="0" applyNumberFormat="1" applyFont="1" applyFill="1" applyBorder="1" applyAlignment="1">
      <alignment/>
    </xf>
    <xf numFmtId="188" fontId="0" fillId="0" borderId="11" xfId="48" applyNumberFormat="1" applyFont="1" applyFill="1" applyBorder="1" applyAlignment="1">
      <alignment horizontal="center"/>
    </xf>
    <xf numFmtId="188" fontId="0" fillId="0" borderId="0" xfId="48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90" fontId="0" fillId="0" borderId="0" xfId="0" applyNumberFormat="1" applyFont="1" applyAlignment="1">
      <alignment/>
    </xf>
    <xf numFmtId="188" fontId="0" fillId="0" borderId="11" xfId="48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177" fontId="0" fillId="0" borderId="13" xfId="48" applyNumberFormat="1" applyFont="1" applyBorder="1" applyAlignment="1">
      <alignment horizontal="right"/>
    </xf>
    <xf numFmtId="199" fontId="0" fillId="0" borderId="13" xfId="48" applyNumberFormat="1" applyFont="1" applyBorder="1" applyAlignment="1">
      <alignment horizontal="right"/>
    </xf>
    <xf numFmtId="199" fontId="0" fillId="0" borderId="14" xfId="48" applyNumberFormat="1" applyFont="1" applyBorder="1" applyAlignment="1">
      <alignment horizontal="right"/>
    </xf>
    <xf numFmtId="199" fontId="0" fillId="0" borderId="15" xfId="48" applyNumberFormat="1" applyFont="1" applyBorder="1" applyAlignment="1">
      <alignment horizontal="right"/>
    </xf>
    <xf numFmtId="199" fontId="0" fillId="0" borderId="16" xfId="48" applyNumberFormat="1" applyFont="1" applyBorder="1" applyAlignment="1">
      <alignment horizontal="right"/>
    </xf>
    <xf numFmtId="199" fontId="21" fillId="0" borderId="17" xfId="48" applyNumberFormat="1" applyFont="1" applyBorder="1" applyAlignment="1">
      <alignment horizontal="right"/>
    </xf>
    <xf numFmtId="199" fontId="21" fillId="0" borderId="18" xfId="48" applyNumberFormat="1" applyFont="1" applyBorder="1" applyAlignment="1">
      <alignment horizontal="right"/>
    </xf>
    <xf numFmtId="0" fontId="21" fillId="0" borderId="19" xfId="0" applyFont="1" applyBorder="1" applyAlignment="1">
      <alignment/>
    </xf>
    <xf numFmtId="177" fontId="0" fillId="0" borderId="20" xfId="48" applyNumberFormat="1" applyFont="1" applyBorder="1" applyAlignment="1">
      <alignment horizontal="right"/>
    </xf>
    <xf numFmtId="199" fontId="21" fillId="0" borderId="20" xfId="48" applyNumberFormat="1" applyFont="1" applyBorder="1" applyAlignment="1">
      <alignment horizontal="right"/>
    </xf>
    <xf numFmtId="199" fontId="21" fillId="0" borderId="21" xfId="48" applyNumberFormat="1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177" fontId="0" fillId="0" borderId="0" xfId="48" applyNumberFormat="1" applyFont="1" applyBorder="1" applyAlignment="1">
      <alignment horizontal="right"/>
    </xf>
    <xf numFmtId="199" fontId="0" fillId="0" borderId="0" xfId="48" applyNumberFormat="1" applyFont="1" applyBorder="1" applyAlignment="1">
      <alignment horizontal="right"/>
    </xf>
    <xf numFmtId="199" fontId="0" fillId="0" borderId="22" xfId="48" applyNumberFormat="1" applyFont="1" applyBorder="1" applyAlignment="1">
      <alignment horizontal="right"/>
    </xf>
    <xf numFmtId="0" fontId="0" fillId="0" borderId="23" xfId="0" applyFont="1" applyBorder="1" applyAlignment="1">
      <alignment horizontal="left" indent="1"/>
    </xf>
    <xf numFmtId="177" fontId="0" fillId="0" borderId="17" xfId="48" applyNumberFormat="1" applyFont="1" applyBorder="1" applyAlignment="1">
      <alignment horizontal="right"/>
    </xf>
    <xf numFmtId="199" fontId="0" fillId="0" borderId="17" xfId="48" applyNumberFormat="1" applyFont="1" applyBorder="1" applyAlignment="1">
      <alignment horizontal="right"/>
    </xf>
    <xf numFmtId="199" fontId="0" fillId="0" borderId="18" xfId="48" applyNumberFormat="1" applyFont="1" applyBorder="1" applyAlignment="1">
      <alignment horizontal="right"/>
    </xf>
    <xf numFmtId="177" fontId="21" fillId="0" borderId="13" xfId="48" applyNumberFormat="1" applyFont="1" applyBorder="1" applyAlignment="1">
      <alignment horizontal="right"/>
    </xf>
    <xf numFmtId="0" fontId="0" fillId="0" borderId="19" xfId="0" applyFont="1" applyBorder="1" applyAlignment="1">
      <alignment horizontal="left" indent="1"/>
    </xf>
    <xf numFmtId="188" fontId="0" fillId="0" borderId="20" xfId="48" applyNumberFormat="1" applyFont="1" applyBorder="1" applyAlignment="1">
      <alignment horizontal="right"/>
    </xf>
    <xf numFmtId="188" fontId="0" fillId="0" borderId="21" xfId="48" applyNumberFormat="1" applyFont="1" applyBorder="1" applyAlignment="1">
      <alignment horizontal="right"/>
    </xf>
    <xf numFmtId="188" fontId="0" fillId="0" borderId="24" xfId="48" applyNumberFormat="1" applyFont="1" applyBorder="1" applyAlignment="1">
      <alignment horizontal="right"/>
    </xf>
    <xf numFmtId="188" fontId="0" fillId="0" borderId="25" xfId="48" applyNumberFormat="1" applyFont="1" applyBorder="1" applyAlignment="1">
      <alignment horizontal="right"/>
    </xf>
    <xf numFmtId="188" fontId="21" fillId="0" borderId="17" xfId="48" applyNumberFormat="1" applyFont="1" applyBorder="1" applyAlignment="1">
      <alignment horizontal="right"/>
    </xf>
    <xf numFmtId="188" fontId="21" fillId="0" borderId="18" xfId="48" applyNumberFormat="1" applyFont="1" applyBorder="1" applyAlignment="1">
      <alignment horizontal="right"/>
    </xf>
    <xf numFmtId="203" fontId="0" fillId="0" borderId="20" xfId="48" applyNumberFormat="1" applyFont="1" applyBorder="1" applyAlignment="1">
      <alignment horizontal="right"/>
    </xf>
    <xf numFmtId="203" fontId="0" fillId="0" borderId="0" xfId="48" applyNumberFormat="1" applyFont="1" applyBorder="1" applyAlignment="1">
      <alignment horizontal="right"/>
    </xf>
    <xf numFmtId="188" fontId="0" fillId="0" borderId="0" xfId="48" applyNumberFormat="1" applyFont="1" applyBorder="1" applyAlignment="1">
      <alignment horizontal="right"/>
    </xf>
    <xf numFmtId="188" fontId="0" fillId="0" borderId="22" xfId="48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88" fontId="0" fillId="0" borderId="13" xfId="48" applyNumberFormat="1" applyFont="1" applyBorder="1" applyAlignment="1">
      <alignment horizontal="right"/>
    </xf>
    <xf numFmtId="188" fontId="0" fillId="0" borderId="14" xfId="48" applyNumberFormat="1" applyFont="1" applyBorder="1" applyAlignment="1">
      <alignment horizontal="right"/>
    </xf>
    <xf numFmtId="9" fontId="0" fillId="0" borderId="13" xfId="54" applyFont="1" applyBorder="1" applyAlignment="1">
      <alignment horizontal="right" indent="1"/>
    </xf>
    <xf numFmtId="0" fontId="0" fillId="0" borderId="14" xfId="0" applyFont="1" applyBorder="1" applyAlignment="1">
      <alignment horizontal="right"/>
    </xf>
    <xf numFmtId="199" fontId="21" fillId="0" borderId="13" xfId="48" applyNumberFormat="1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88" fontId="0" fillId="0" borderId="10" xfId="48" applyNumberFormat="1" applyFont="1" applyBorder="1" applyAlignment="1">
      <alignment/>
    </xf>
    <xf numFmtId="188" fontId="21" fillId="0" borderId="10" xfId="48" applyNumberFormat="1" applyFont="1" applyBorder="1" applyAlignment="1">
      <alignment/>
    </xf>
    <xf numFmtId="188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center"/>
    </xf>
    <xf numFmtId="3" fontId="0" fillId="34" borderId="13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3" fontId="21" fillId="34" borderId="13" xfId="0" applyNumberFormat="1" applyFont="1" applyFill="1" applyBorder="1" applyAlignment="1">
      <alignment/>
    </xf>
    <xf numFmtId="3" fontId="21" fillId="34" borderId="14" xfId="0" applyNumberFormat="1" applyFont="1" applyFill="1" applyBorder="1" applyAlignment="1">
      <alignment/>
    </xf>
    <xf numFmtId="0" fontId="22" fillId="33" borderId="12" xfId="0" applyFont="1" applyFill="1" applyBorder="1" applyAlignment="1">
      <alignment horizontal="center"/>
    </xf>
    <xf numFmtId="199" fontId="0" fillId="34" borderId="13" xfId="48" applyNumberFormat="1" applyFont="1" applyFill="1" applyBorder="1" applyAlignment="1">
      <alignment/>
    </xf>
    <xf numFmtId="199" fontId="0" fillId="34" borderId="14" xfId="48" applyNumberFormat="1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187" fontId="0" fillId="34" borderId="13" xfId="48" applyFont="1" applyFill="1" applyBorder="1" applyAlignment="1">
      <alignment/>
    </xf>
    <xf numFmtId="199" fontId="21" fillId="34" borderId="13" xfId="48" applyNumberFormat="1" applyFont="1" applyFill="1" applyBorder="1" applyAlignment="1">
      <alignment/>
    </xf>
    <xf numFmtId="199" fontId="21" fillId="34" borderId="14" xfId="48" applyNumberFormat="1" applyFont="1" applyFill="1" applyBorder="1" applyAlignment="1">
      <alignment/>
    </xf>
    <xf numFmtId="0" fontId="21" fillId="34" borderId="23" xfId="0" applyFont="1" applyFill="1" applyBorder="1" applyAlignment="1">
      <alignment horizontal="left"/>
    </xf>
    <xf numFmtId="199" fontId="21" fillId="34" borderId="26" xfId="48" applyNumberFormat="1" applyFont="1" applyFill="1" applyBorder="1" applyAlignment="1">
      <alignment/>
    </xf>
    <xf numFmtId="199" fontId="0" fillId="0" borderId="0" xfId="48" applyNumberFormat="1" applyFont="1" applyAlignment="1">
      <alignment/>
    </xf>
    <xf numFmtId="205" fontId="0" fillId="0" borderId="20" xfId="48" applyNumberFormat="1" applyFont="1" applyBorder="1" applyAlignment="1">
      <alignment horizontal="right"/>
    </xf>
    <xf numFmtId="205" fontId="0" fillId="0" borderId="0" xfId="48" applyNumberFormat="1" applyFont="1" applyBorder="1" applyAlignment="1">
      <alignment horizontal="right"/>
    </xf>
    <xf numFmtId="205" fontId="21" fillId="0" borderId="13" xfId="0" applyNumberFormat="1" applyFont="1" applyBorder="1" applyAlignment="1">
      <alignment horizontal="right"/>
    </xf>
    <xf numFmtId="188" fontId="21" fillId="0" borderId="13" xfId="48" applyNumberFormat="1" applyFont="1" applyBorder="1" applyAlignment="1">
      <alignment horizontal="right"/>
    </xf>
    <xf numFmtId="188" fontId="21" fillId="0" borderId="14" xfId="48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22.28125" style="1" customWidth="1"/>
    <col min="3" max="4" width="11.421875" style="1" customWidth="1"/>
    <col min="5" max="5" width="13.421875" style="1" customWidth="1"/>
    <col min="6" max="16384" width="11.421875" style="1" customWidth="1"/>
  </cols>
  <sheetData>
    <row r="1" ht="12.75">
      <c r="A1" s="10" t="s">
        <v>77</v>
      </c>
    </row>
    <row r="2" ht="12.75">
      <c r="A2" s="10" t="s">
        <v>78</v>
      </c>
    </row>
    <row r="5" spans="2:6" ht="12.75">
      <c r="B5" s="58" t="s">
        <v>0</v>
      </c>
      <c r="C5" s="58"/>
      <c r="D5" s="58"/>
      <c r="E5" s="58"/>
      <c r="F5" s="58"/>
    </row>
    <row r="6" spans="2:6" ht="25.5">
      <c r="B6" s="59" t="s">
        <v>1</v>
      </c>
      <c r="C6" s="59" t="s">
        <v>2</v>
      </c>
      <c r="D6" s="59" t="s">
        <v>3</v>
      </c>
      <c r="E6" s="59" t="s">
        <v>4</v>
      </c>
      <c r="F6" s="59" t="s">
        <v>5</v>
      </c>
    </row>
    <row r="7" spans="2:6" ht="12.75">
      <c r="B7" s="2" t="s">
        <v>9</v>
      </c>
      <c r="C7" s="60" t="s">
        <v>6</v>
      </c>
      <c r="D7" s="61">
        <v>60</v>
      </c>
      <c r="E7" s="61">
        <v>35</v>
      </c>
      <c r="F7" s="61">
        <f>+E7*D7</f>
        <v>2100</v>
      </c>
    </row>
    <row r="8" spans="2:6" ht="12.75">
      <c r="B8" s="2" t="s">
        <v>58</v>
      </c>
      <c r="C8" s="60" t="s">
        <v>8</v>
      </c>
      <c r="D8" s="61">
        <v>1</v>
      </c>
      <c r="E8" s="61">
        <v>300</v>
      </c>
      <c r="F8" s="61">
        <f>+E8*D8</f>
        <v>300</v>
      </c>
    </row>
    <row r="9" spans="2:6" ht="12.75">
      <c r="B9" s="55" t="s">
        <v>7</v>
      </c>
      <c r="C9" s="56"/>
      <c r="D9" s="56"/>
      <c r="E9" s="57"/>
      <c r="F9" s="62">
        <f>SUM(F7:F8)</f>
        <v>2400</v>
      </c>
    </row>
    <row r="12" spans="2:7" ht="12.75">
      <c r="B12" s="58" t="s">
        <v>18</v>
      </c>
      <c r="C12" s="58"/>
      <c r="D12" s="58"/>
      <c r="E12" s="58"/>
      <c r="F12" s="58"/>
      <c r="G12" s="58"/>
    </row>
    <row r="13" spans="2:7" ht="38.25">
      <c r="B13" s="59" t="s">
        <v>10</v>
      </c>
      <c r="C13" s="59" t="s">
        <v>3</v>
      </c>
      <c r="D13" s="59" t="s">
        <v>4</v>
      </c>
      <c r="E13" s="59" t="s">
        <v>5</v>
      </c>
      <c r="F13" s="59" t="s">
        <v>11</v>
      </c>
      <c r="G13" s="59" t="s">
        <v>12</v>
      </c>
    </row>
    <row r="14" spans="2:7" ht="12.75">
      <c r="B14" s="2" t="s">
        <v>14</v>
      </c>
      <c r="C14" s="61">
        <v>2</v>
      </c>
      <c r="D14" s="61">
        <v>1500</v>
      </c>
      <c r="E14" s="61">
        <f>+D14*C14</f>
        <v>3000</v>
      </c>
      <c r="F14" s="60">
        <v>5</v>
      </c>
      <c r="G14" s="61">
        <v>500</v>
      </c>
    </row>
    <row r="15" spans="2:7" ht="12.75">
      <c r="B15" s="2" t="s">
        <v>59</v>
      </c>
      <c r="C15" s="61">
        <v>2</v>
      </c>
      <c r="D15" s="61">
        <v>1000</v>
      </c>
      <c r="E15" s="61">
        <f aca="true" t="shared" si="0" ref="E15:E21">+D15*C15</f>
        <v>2000</v>
      </c>
      <c r="F15" s="60">
        <v>10</v>
      </c>
      <c r="G15" s="61">
        <v>1000</v>
      </c>
    </row>
    <row r="16" spans="2:7" ht="12.75">
      <c r="B16" s="2" t="s">
        <v>19</v>
      </c>
      <c r="C16" s="61">
        <v>1</v>
      </c>
      <c r="D16" s="61">
        <v>1200</v>
      </c>
      <c r="E16" s="61">
        <f t="shared" si="0"/>
        <v>1200</v>
      </c>
      <c r="F16" s="60">
        <v>10</v>
      </c>
      <c r="G16" s="61">
        <v>600</v>
      </c>
    </row>
    <row r="17" spans="2:7" ht="12.75">
      <c r="B17" s="2" t="s">
        <v>15</v>
      </c>
      <c r="C17" s="61">
        <v>2</v>
      </c>
      <c r="D17" s="61">
        <v>500</v>
      </c>
      <c r="E17" s="61">
        <f t="shared" si="0"/>
        <v>1000</v>
      </c>
      <c r="F17" s="60">
        <v>10</v>
      </c>
      <c r="G17" s="61">
        <v>500</v>
      </c>
    </row>
    <row r="18" spans="2:7" ht="12.75">
      <c r="B18" s="2" t="s">
        <v>58</v>
      </c>
      <c r="C18" s="61">
        <v>1</v>
      </c>
      <c r="D18" s="61">
        <v>300</v>
      </c>
      <c r="E18" s="61">
        <f t="shared" si="0"/>
        <v>300</v>
      </c>
      <c r="F18" s="60">
        <v>10</v>
      </c>
      <c r="G18" s="61">
        <v>150</v>
      </c>
    </row>
    <row r="19" spans="2:7" ht="12.75">
      <c r="B19" s="2" t="s">
        <v>16</v>
      </c>
      <c r="C19" s="61">
        <v>1</v>
      </c>
      <c r="D19" s="61">
        <v>1500</v>
      </c>
      <c r="E19" s="61">
        <f t="shared" si="0"/>
        <v>1500</v>
      </c>
      <c r="F19" s="60">
        <v>10</v>
      </c>
      <c r="G19" s="61">
        <v>1800</v>
      </c>
    </row>
    <row r="20" spans="2:7" ht="12.75">
      <c r="B20" s="2" t="s">
        <v>17</v>
      </c>
      <c r="C20" s="61">
        <v>2</v>
      </c>
      <c r="D20" s="61">
        <v>20</v>
      </c>
      <c r="E20" s="61">
        <f t="shared" si="0"/>
        <v>40</v>
      </c>
      <c r="F20" s="60">
        <v>10</v>
      </c>
      <c r="G20" s="61">
        <v>20</v>
      </c>
    </row>
    <row r="21" spans="2:7" ht="12.75">
      <c r="B21" s="2" t="s">
        <v>53</v>
      </c>
      <c r="C21" s="61">
        <v>3</v>
      </c>
      <c r="D21" s="61">
        <v>350</v>
      </c>
      <c r="E21" s="61">
        <f t="shared" si="0"/>
        <v>1050</v>
      </c>
      <c r="F21" s="60">
        <v>10</v>
      </c>
      <c r="G21" s="61">
        <v>1260</v>
      </c>
    </row>
    <row r="22" spans="2:7" ht="12.75">
      <c r="B22" s="55" t="s">
        <v>13</v>
      </c>
      <c r="C22" s="56"/>
      <c r="D22" s="57"/>
      <c r="E22" s="63">
        <f>SUM(E14:E21)</f>
        <v>10090</v>
      </c>
      <c r="F22" s="62"/>
      <c r="G22" s="62">
        <f>SUM(G14:G21)</f>
        <v>5830</v>
      </c>
    </row>
    <row r="25" spans="2:5" ht="12.75">
      <c r="B25" s="58" t="s">
        <v>20</v>
      </c>
      <c r="C25" s="58"/>
      <c r="D25" s="58"/>
      <c r="E25" s="58"/>
    </row>
    <row r="26" spans="2:5" ht="12.75">
      <c r="B26" s="64" t="s">
        <v>21</v>
      </c>
      <c r="C26" s="58" t="s">
        <v>61</v>
      </c>
      <c r="D26" s="58"/>
      <c r="E26" s="58"/>
    </row>
    <row r="27" spans="2:5" ht="12.75">
      <c r="B27" s="64"/>
      <c r="C27" s="64" t="s">
        <v>22</v>
      </c>
      <c r="D27" s="58" t="s">
        <v>23</v>
      </c>
      <c r="E27" s="58"/>
    </row>
    <row r="28" spans="2:5" ht="25.5">
      <c r="B28" s="64"/>
      <c r="C28" s="64"/>
      <c r="D28" s="59" t="s">
        <v>62</v>
      </c>
      <c r="E28" s="59" t="s">
        <v>63</v>
      </c>
    </row>
    <row r="29" spans="2:5" ht="12.75">
      <c r="B29" s="2" t="s">
        <v>25</v>
      </c>
      <c r="C29" s="60">
        <v>1</v>
      </c>
      <c r="D29" s="61">
        <v>6000</v>
      </c>
      <c r="E29" s="61">
        <f>+D29*C29</f>
        <v>6000</v>
      </c>
    </row>
    <row r="30" spans="2:5" ht="12.75">
      <c r="B30" s="2" t="s">
        <v>27</v>
      </c>
      <c r="C30" s="60">
        <v>2</v>
      </c>
      <c r="D30" s="61">
        <v>3600</v>
      </c>
      <c r="E30" s="61">
        <f>+D30*C30</f>
        <v>7200</v>
      </c>
    </row>
    <row r="31" spans="2:5" ht="12.75">
      <c r="B31" s="2" t="s">
        <v>26</v>
      </c>
      <c r="C31" s="60">
        <v>1</v>
      </c>
      <c r="D31" s="61">
        <v>3600</v>
      </c>
      <c r="E31" s="61">
        <f>+D31*C31</f>
        <v>3600</v>
      </c>
    </row>
    <row r="32" spans="2:5" ht="12.75">
      <c r="B32" s="2" t="s">
        <v>60</v>
      </c>
      <c r="C32" s="60">
        <v>2</v>
      </c>
      <c r="D32" s="61">
        <v>3000</v>
      </c>
      <c r="E32" s="61">
        <f>+D32*C32</f>
        <v>6000</v>
      </c>
    </row>
    <row r="33" spans="2:5" ht="12.75">
      <c r="B33" s="65" t="s">
        <v>24</v>
      </c>
      <c r="C33" s="2"/>
      <c r="D33" s="65"/>
      <c r="E33" s="63">
        <f>SUM(E29:E32)</f>
        <v>22800</v>
      </c>
    </row>
  </sheetData>
  <sheetProtection/>
  <mergeCells count="9">
    <mergeCell ref="B5:F5"/>
    <mergeCell ref="B12:G12"/>
    <mergeCell ref="B25:E25"/>
    <mergeCell ref="B26:B28"/>
    <mergeCell ref="C26:E26"/>
    <mergeCell ref="C27:C28"/>
    <mergeCell ref="D27:E27"/>
    <mergeCell ref="B22:D22"/>
    <mergeCell ref="B9:E9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5.8515625" style="1" bestFit="1" customWidth="1"/>
    <col min="2" max="7" width="11.7109375" style="1" customWidth="1"/>
    <col min="8" max="16384" width="11.421875" style="1" customWidth="1"/>
  </cols>
  <sheetData>
    <row r="1" ht="12.75">
      <c r="A1" s="10" t="s">
        <v>77</v>
      </c>
    </row>
    <row r="2" ht="12.75">
      <c r="A2" s="10" t="s">
        <v>79</v>
      </c>
    </row>
    <row r="4" spans="1:7" ht="12.75">
      <c r="A4" s="11" t="s">
        <v>36</v>
      </c>
      <c r="B4" s="12">
        <v>0.22</v>
      </c>
      <c r="C4" s="13"/>
      <c r="D4" s="13"/>
      <c r="E4" s="13"/>
      <c r="F4" s="13"/>
      <c r="G4" s="14"/>
    </row>
    <row r="5" spans="1:7" ht="12.75">
      <c r="A5" s="15" t="s">
        <v>28</v>
      </c>
      <c r="B5" s="16">
        <v>0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t="12.75">
      <c r="A6" s="17" t="s">
        <v>40</v>
      </c>
      <c r="B6" s="18">
        <f>1250*30*12</f>
        <v>450000</v>
      </c>
      <c r="C6" s="19">
        <f>B6</f>
        <v>450000</v>
      </c>
      <c r="D6" s="19">
        <f>C6*1.1</f>
        <v>495000.00000000006</v>
      </c>
      <c r="E6" s="19">
        <f>D6*1.1</f>
        <v>544500.0000000001</v>
      </c>
      <c r="F6" s="19">
        <f>E6*1.1</f>
        <v>598950.0000000002</v>
      </c>
      <c r="G6" s="20">
        <f>F6*1.1</f>
        <v>658845.0000000003</v>
      </c>
      <c r="I6" s="2" t="s">
        <v>42</v>
      </c>
      <c r="J6" s="3"/>
    </row>
    <row r="7" spans="1:10" ht="13.5" thickBot="1">
      <c r="A7" s="17" t="s">
        <v>41</v>
      </c>
      <c r="B7" s="18">
        <f>B6</f>
        <v>450000</v>
      </c>
      <c r="C7" s="21">
        <f>C6</f>
        <v>450000</v>
      </c>
      <c r="D7" s="21">
        <f>D6</f>
        <v>495000.00000000006</v>
      </c>
      <c r="E7" s="21">
        <v>540000</v>
      </c>
      <c r="F7" s="21">
        <v>540000</v>
      </c>
      <c r="G7" s="22">
        <v>540000</v>
      </c>
      <c r="I7" s="4"/>
      <c r="J7" s="3"/>
    </row>
    <row r="8" spans="1:11" ht="12.75">
      <c r="A8" s="11" t="s">
        <v>37</v>
      </c>
      <c r="B8" s="18"/>
      <c r="C8" s="23">
        <f>$B$4*C7</f>
        <v>99000</v>
      </c>
      <c r="D8" s="23">
        <f>$B$4*D7</f>
        <v>108900.00000000001</v>
      </c>
      <c r="E8" s="23">
        <f>$B$4*E7</f>
        <v>118800</v>
      </c>
      <c r="F8" s="23">
        <f>$B$4*F7</f>
        <v>118800</v>
      </c>
      <c r="G8" s="24">
        <f>$B$4*G7</f>
        <v>118800</v>
      </c>
      <c r="I8" s="5" t="s">
        <v>43</v>
      </c>
      <c r="K8" s="1">
        <v>3600</v>
      </c>
    </row>
    <row r="9" spans="1:9" ht="12.75">
      <c r="A9" s="25" t="s">
        <v>57</v>
      </c>
      <c r="B9" s="26"/>
      <c r="C9" s="27"/>
      <c r="D9" s="27"/>
      <c r="E9" s="27"/>
      <c r="F9" s="27"/>
      <c r="G9" s="28"/>
      <c r="I9" s="6"/>
    </row>
    <row r="10" spans="1:11" ht="12.75">
      <c r="A10" s="29" t="s">
        <v>29</v>
      </c>
      <c r="B10" s="30">
        <f>'Maq&amp;Eq'!E22-1900+300</f>
        <v>8490</v>
      </c>
      <c r="C10" s="31"/>
      <c r="D10" s="31"/>
      <c r="E10" s="31"/>
      <c r="F10" s="31"/>
      <c r="G10" s="32"/>
      <c r="I10" s="1" t="s">
        <v>44</v>
      </c>
      <c r="K10" s="7" t="s">
        <v>45</v>
      </c>
    </row>
    <row r="11" spans="1:11" ht="12.75">
      <c r="A11" s="29" t="s">
        <v>30</v>
      </c>
      <c r="B11" s="30">
        <v>2000</v>
      </c>
      <c r="C11" s="31"/>
      <c r="D11" s="31"/>
      <c r="E11" s="31"/>
      <c r="F11" s="31"/>
      <c r="G11" s="32"/>
      <c r="K11" s="8"/>
    </row>
    <row r="12" spans="1:7" ht="12.75">
      <c r="A12" s="33" t="s">
        <v>34</v>
      </c>
      <c r="B12" s="34">
        <v>2100</v>
      </c>
      <c r="C12" s="35"/>
      <c r="D12" s="35"/>
      <c r="E12" s="35"/>
      <c r="F12" s="35"/>
      <c r="G12" s="36"/>
    </row>
    <row r="13" spans="1:7" ht="12.75">
      <c r="A13" s="11" t="s">
        <v>56</v>
      </c>
      <c r="B13" s="37">
        <f>SUM(B10:B12)</f>
        <v>12590</v>
      </c>
      <c r="C13" s="19"/>
      <c r="D13" s="19"/>
      <c r="E13" s="19"/>
      <c r="F13" s="19"/>
      <c r="G13" s="20"/>
    </row>
    <row r="14" spans="1:7" ht="12.75">
      <c r="A14" s="38" t="s">
        <v>35</v>
      </c>
      <c r="B14" s="26">
        <v>3600</v>
      </c>
      <c r="C14" s="39">
        <v>-3600</v>
      </c>
      <c r="D14" s="39">
        <v>-3600</v>
      </c>
      <c r="E14" s="39">
        <v>-3600</v>
      </c>
      <c r="F14" s="39">
        <v>-3600</v>
      </c>
      <c r="G14" s="40">
        <v>-3600</v>
      </c>
    </row>
    <row r="15" spans="1:7" ht="13.5" thickBot="1">
      <c r="A15" s="33" t="s">
        <v>54</v>
      </c>
      <c r="B15" s="34"/>
      <c r="C15" s="41">
        <v>-22800</v>
      </c>
      <c r="D15" s="41">
        <v>-22800</v>
      </c>
      <c r="E15" s="41">
        <v>-22800</v>
      </c>
      <c r="F15" s="41">
        <v>-22800</v>
      </c>
      <c r="G15" s="42">
        <v>-22800</v>
      </c>
    </row>
    <row r="16" spans="1:10" ht="12.75">
      <c r="A16" s="11" t="s">
        <v>38</v>
      </c>
      <c r="B16" s="18"/>
      <c r="C16" s="43">
        <f>C14+C15</f>
        <v>-26400</v>
      </c>
      <c r="D16" s="43">
        <f>D14+D15</f>
        <v>-26400</v>
      </c>
      <c r="E16" s="43">
        <f>E14+E15</f>
        <v>-26400</v>
      </c>
      <c r="F16" s="43">
        <f>F14+F15</f>
        <v>-26400</v>
      </c>
      <c r="G16" s="44">
        <f>G14+G15</f>
        <v>-26400</v>
      </c>
      <c r="I16" s="1" t="s">
        <v>46</v>
      </c>
      <c r="J16" s="1">
        <v>12</v>
      </c>
    </row>
    <row r="17" spans="1:10" ht="12.75">
      <c r="A17" s="38" t="s">
        <v>31</v>
      </c>
      <c r="B17" s="45">
        <v>0.12</v>
      </c>
      <c r="C17" s="39">
        <f>-$B$17*C7</f>
        <v>-54000</v>
      </c>
      <c r="D17" s="39">
        <f>-$B$17*D7</f>
        <v>-59400.00000000001</v>
      </c>
      <c r="E17" s="39">
        <f>-$B$17*E7</f>
        <v>-64800</v>
      </c>
      <c r="F17" s="39">
        <f>-$B$17*F7</f>
        <v>-64800</v>
      </c>
      <c r="G17" s="40">
        <f>-$B$17*G7</f>
        <v>-64800</v>
      </c>
      <c r="I17" s="1" t="s">
        <v>47</v>
      </c>
      <c r="J17" s="1">
        <v>30</v>
      </c>
    </row>
    <row r="18" spans="1:10" ht="12.75">
      <c r="A18" s="29" t="s">
        <v>51</v>
      </c>
      <c r="B18" s="46">
        <f>J23</f>
        <v>0.0096</v>
      </c>
      <c r="C18" s="47">
        <f>-$B$18*C7</f>
        <v>-4320</v>
      </c>
      <c r="D18" s="47">
        <f>-$B$18*D7</f>
        <v>-4752</v>
      </c>
      <c r="E18" s="47">
        <f>-$B$18*E7</f>
        <v>-5184</v>
      </c>
      <c r="F18" s="47">
        <f>-$B$18*F7</f>
        <v>-5184</v>
      </c>
      <c r="G18" s="48">
        <f>-$B$18*G7</f>
        <v>-5184</v>
      </c>
      <c r="I18" s="1" t="s">
        <v>48</v>
      </c>
      <c r="J18" s="1">
        <f>J16*J17</f>
        <v>360</v>
      </c>
    </row>
    <row r="19" spans="1:7" ht="12.75">
      <c r="A19" s="29" t="s">
        <v>42</v>
      </c>
      <c r="B19" s="46">
        <v>0.008</v>
      </c>
      <c r="C19" s="47">
        <f>-$B$19*C7</f>
        <v>-3600</v>
      </c>
      <c r="D19" s="47">
        <f>-$B$19*D7</f>
        <v>-3960.0000000000005</v>
      </c>
      <c r="E19" s="47">
        <f>-$B$19*E7</f>
        <v>-4320</v>
      </c>
      <c r="F19" s="47">
        <f>-$B$19*F7</f>
        <v>-4320</v>
      </c>
      <c r="G19" s="48">
        <f>-$B$19*G7</f>
        <v>-4320</v>
      </c>
    </row>
    <row r="20" spans="1:7" ht="13.5" thickBot="1">
      <c r="A20" s="33" t="s">
        <v>55</v>
      </c>
      <c r="B20" s="46">
        <f>0.01/5</f>
        <v>0.002</v>
      </c>
      <c r="C20" s="41">
        <f>-$B$20*C7</f>
        <v>-900</v>
      </c>
      <c r="D20" s="41">
        <f>-$B$20*D7</f>
        <v>-990.0000000000001</v>
      </c>
      <c r="E20" s="41">
        <f>-$B$20*E7</f>
        <v>-1080</v>
      </c>
      <c r="F20" s="41">
        <f>-$B$20*F7</f>
        <v>-1080</v>
      </c>
      <c r="G20" s="42">
        <f>-$B$20*G7</f>
        <v>-1080</v>
      </c>
    </row>
    <row r="21" spans="1:7" ht="12.75">
      <c r="A21" s="11" t="s">
        <v>52</v>
      </c>
      <c r="B21" s="49"/>
      <c r="C21" s="43">
        <f>SUM(C17:C20)</f>
        <v>-62820</v>
      </c>
      <c r="D21" s="43">
        <f>SUM(D17:D20)</f>
        <v>-69102.00000000001</v>
      </c>
      <c r="E21" s="43">
        <f>SUM(E17:E20)</f>
        <v>-75384</v>
      </c>
      <c r="F21" s="43">
        <f>SUM(F17:F20)</f>
        <v>-75384</v>
      </c>
      <c r="G21" s="44">
        <f>SUM(G17:G20)</f>
        <v>-75384</v>
      </c>
    </row>
    <row r="22" spans="1:10" ht="12.75">
      <c r="A22" s="11" t="s">
        <v>39</v>
      </c>
      <c r="B22" s="47">
        <f>-SUM(B10:B12)</f>
        <v>-12590</v>
      </c>
      <c r="C22" s="50">
        <f>+C8+C16+C21</f>
        <v>9780</v>
      </c>
      <c r="D22" s="50">
        <f>+D8+D16+D21</f>
        <v>13398</v>
      </c>
      <c r="E22" s="50">
        <f>+E8+E16+E21</f>
        <v>17016</v>
      </c>
      <c r="F22" s="50">
        <f>+F8+F16+F21</f>
        <v>17016</v>
      </c>
      <c r="G22" s="51">
        <f>+G8+G16+G21</f>
        <v>17016</v>
      </c>
      <c r="I22" s="9" t="s">
        <v>49</v>
      </c>
      <c r="J22" s="1">
        <f>J18*12</f>
        <v>4320</v>
      </c>
    </row>
    <row r="23" spans="1:10" ht="12.75">
      <c r="A23" s="17" t="s">
        <v>32</v>
      </c>
      <c r="B23" s="52">
        <v>0.18</v>
      </c>
      <c r="C23" s="49"/>
      <c r="D23" s="49"/>
      <c r="E23" s="49"/>
      <c r="F23" s="49"/>
      <c r="G23" s="53"/>
      <c r="I23" s="1" t="s">
        <v>50</v>
      </c>
      <c r="J23" s="8">
        <f>J22/C7</f>
        <v>0.0096</v>
      </c>
    </row>
    <row r="24" spans="1:10" ht="12.75">
      <c r="A24" s="11" t="s">
        <v>64</v>
      </c>
      <c r="B24" s="54">
        <f>NPV(B23,C22:G22)+B22</f>
        <v>31891.347435639487</v>
      </c>
      <c r="C24" s="49"/>
      <c r="D24" s="49"/>
      <c r="E24" s="49"/>
      <c r="F24" s="49"/>
      <c r="G24" s="53"/>
      <c r="J24" s="1">
        <v>0.0096</v>
      </c>
    </row>
    <row r="26" spans="1:7" ht="12.75">
      <c r="A26" s="11" t="s">
        <v>36</v>
      </c>
      <c r="B26" s="12">
        <v>0.22</v>
      </c>
      <c r="C26" s="13"/>
      <c r="D26" s="13"/>
      <c r="E26" s="13"/>
      <c r="F26" s="13"/>
      <c r="G26" s="14"/>
    </row>
    <row r="27" spans="1:7" ht="12.75">
      <c r="A27" s="15" t="s">
        <v>33</v>
      </c>
      <c r="B27" s="16">
        <v>0</v>
      </c>
      <c r="C27" s="16">
        <v>1</v>
      </c>
      <c r="D27" s="16">
        <v>2</v>
      </c>
      <c r="E27" s="16">
        <v>3</v>
      </c>
      <c r="F27" s="16">
        <v>4</v>
      </c>
      <c r="G27" s="16">
        <v>5</v>
      </c>
    </row>
    <row r="28" spans="1:9" ht="12.75">
      <c r="A28" s="17" t="s">
        <v>40</v>
      </c>
      <c r="B28" s="18">
        <v>450000</v>
      </c>
      <c r="C28" s="19">
        <f>B28</f>
        <v>450000</v>
      </c>
      <c r="D28" s="19">
        <f>C28*1.1</f>
        <v>495000.00000000006</v>
      </c>
      <c r="E28" s="19">
        <f>D28*1.1</f>
        <v>544500.0000000001</v>
      </c>
      <c r="F28" s="19">
        <f>E28*1.1</f>
        <v>598950.0000000002</v>
      </c>
      <c r="G28" s="20">
        <f>F28*1.1</f>
        <v>658845.0000000003</v>
      </c>
      <c r="I28" s="3">
        <f>G28/25/12</f>
        <v>2196.150000000001</v>
      </c>
    </row>
    <row r="29" spans="1:7" ht="13.5" thickBot="1">
      <c r="A29" s="17" t="s">
        <v>41</v>
      </c>
      <c r="B29" s="18">
        <f aca="true" t="shared" si="0" ref="B29:G29">B28</f>
        <v>450000</v>
      </c>
      <c r="C29" s="21">
        <f t="shared" si="0"/>
        <v>450000</v>
      </c>
      <c r="D29" s="21">
        <f t="shared" si="0"/>
        <v>495000.00000000006</v>
      </c>
      <c r="E29" s="21">
        <f t="shared" si="0"/>
        <v>544500.0000000001</v>
      </c>
      <c r="F29" s="21">
        <f t="shared" si="0"/>
        <v>598950.0000000002</v>
      </c>
      <c r="G29" s="22">
        <f t="shared" si="0"/>
        <v>658845.0000000003</v>
      </c>
    </row>
    <row r="30" spans="1:7" ht="12.75">
      <c r="A30" s="11" t="s">
        <v>37</v>
      </c>
      <c r="B30" s="18"/>
      <c r="C30" s="23">
        <f>$B$4*C29</f>
        <v>99000</v>
      </c>
      <c r="D30" s="23">
        <f>$B$4*D29</f>
        <v>108900.00000000001</v>
      </c>
      <c r="E30" s="23">
        <f>$B$4*E29</f>
        <v>119790.00000000003</v>
      </c>
      <c r="F30" s="23">
        <f>$B$4*F29</f>
        <v>131769.00000000006</v>
      </c>
      <c r="G30" s="24">
        <f>$B$4*G29</f>
        <v>144945.90000000008</v>
      </c>
    </row>
    <row r="31" spans="1:7" ht="12.75">
      <c r="A31" s="25" t="s">
        <v>57</v>
      </c>
      <c r="B31" s="26"/>
      <c r="C31" s="27"/>
      <c r="D31" s="27"/>
      <c r="E31" s="27"/>
      <c r="F31" s="27"/>
      <c r="G31" s="28"/>
    </row>
    <row r="32" spans="1:7" ht="12.75">
      <c r="A32" s="29" t="s">
        <v>29</v>
      </c>
      <c r="B32" s="30">
        <f>B10+1500+1050</f>
        <v>11040</v>
      </c>
      <c r="C32" s="31"/>
      <c r="D32" s="31"/>
      <c r="E32" s="31"/>
      <c r="F32" s="31"/>
      <c r="G32" s="32"/>
    </row>
    <row r="33" spans="1:7" ht="12.75">
      <c r="A33" s="29" t="s">
        <v>30</v>
      </c>
      <c r="B33" s="30">
        <v>3000</v>
      </c>
      <c r="C33" s="31"/>
      <c r="D33" s="31"/>
      <c r="E33" s="31"/>
      <c r="F33" s="31"/>
      <c r="G33" s="32"/>
    </row>
    <row r="34" spans="1:7" ht="12.75">
      <c r="A34" s="33" t="s">
        <v>34</v>
      </c>
      <c r="B34" s="34">
        <f>B12</f>
        <v>2100</v>
      </c>
      <c r="C34" s="35"/>
      <c r="D34" s="35"/>
      <c r="E34" s="35"/>
      <c r="F34" s="35"/>
      <c r="G34" s="36"/>
    </row>
    <row r="35" spans="1:7" ht="12.75">
      <c r="A35" s="11" t="s">
        <v>56</v>
      </c>
      <c r="B35" s="37">
        <f>SUM(B32:B34)</f>
        <v>16140</v>
      </c>
      <c r="C35" s="19"/>
      <c r="D35" s="19"/>
      <c r="E35" s="19"/>
      <c r="F35" s="19"/>
      <c r="G35" s="20"/>
    </row>
    <row r="36" spans="1:7" ht="12.75">
      <c r="A36" s="38" t="s">
        <v>35</v>
      </c>
      <c r="B36" s="26">
        <v>3600</v>
      </c>
      <c r="C36" s="39">
        <v>-3600</v>
      </c>
      <c r="D36" s="39">
        <v>-3600</v>
      </c>
      <c r="E36" s="39">
        <v>-3600</v>
      </c>
      <c r="F36" s="39">
        <v>-3600</v>
      </c>
      <c r="G36" s="40">
        <v>-3600</v>
      </c>
    </row>
    <row r="37" spans="1:7" ht="13.5" thickBot="1">
      <c r="A37" s="33" t="s">
        <v>54</v>
      </c>
      <c r="B37" s="34"/>
      <c r="C37" s="41">
        <v>-22800</v>
      </c>
      <c r="D37" s="41">
        <v>-22800</v>
      </c>
      <c r="E37" s="41">
        <v>-22800</v>
      </c>
      <c r="F37" s="41">
        <v>-22800</v>
      </c>
      <c r="G37" s="42">
        <v>-22800</v>
      </c>
    </row>
    <row r="38" spans="1:7" ht="12.75">
      <c r="A38" s="11" t="s">
        <v>38</v>
      </c>
      <c r="B38" s="18"/>
      <c r="C38" s="43">
        <f>C36+C37</f>
        <v>-26400</v>
      </c>
      <c r="D38" s="43">
        <f>D36+D37</f>
        <v>-26400</v>
      </c>
      <c r="E38" s="43">
        <f>E36+E37</f>
        <v>-26400</v>
      </c>
      <c r="F38" s="43">
        <f>F36+F37</f>
        <v>-26400</v>
      </c>
      <c r="G38" s="44">
        <f>G36+G37</f>
        <v>-26400</v>
      </c>
    </row>
    <row r="39" spans="1:7" ht="12.75">
      <c r="A39" s="38" t="s">
        <v>31</v>
      </c>
      <c r="B39" s="45">
        <v>0.12</v>
      </c>
      <c r="C39" s="39">
        <f>-$B$17*C29</f>
        <v>-54000</v>
      </c>
      <c r="D39" s="39">
        <f>-$B$17*D29</f>
        <v>-59400.00000000001</v>
      </c>
      <c r="E39" s="39">
        <f>-$B$17*E29</f>
        <v>-65340.000000000015</v>
      </c>
      <c r="F39" s="39">
        <f>-$B$17*F29</f>
        <v>-71874.00000000003</v>
      </c>
      <c r="G39" s="40">
        <f>-$B$17*G29</f>
        <v>-79061.40000000004</v>
      </c>
    </row>
    <row r="40" spans="1:7" ht="12.75">
      <c r="A40" s="29" t="s">
        <v>51</v>
      </c>
      <c r="B40" s="46">
        <f>B18</f>
        <v>0.0096</v>
      </c>
      <c r="C40" s="47">
        <f>-$B$18*C29</f>
        <v>-4320</v>
      </c>
      <c r="D40" s="47">
        <f>-$B$18*D29</f>
        <v>-4752</v>
      </c>
      <c r="E40" s="47">
        <f>-$B$18*E29</f>
        <v>-5227.200000000001</v>
      </c>
      <c r="F40" s="47">
        <f>-$B$18*F29</f>
        <v>-5749.920000000002</v>
      </c>
      <c r="G40" s="48">
        <f>-$B$18*G29</f>
        <v>-6324.912000000003</v>
      </c>
    </row>
    <row r="41" spans="1:7" ht="12.75">
      <c r="A41" s="29" t="s">
        <v>42</v>
      </c>
      <c r="B41" s="46">
        <v>0.008</v>
      </c>
      <c r="C41" s="47">
        <f>-$B$19*C29</f>
        <v>-3600</v>
      </c>
      <c r="D41" s="47">
        <f>-$B$19*D29</f>
        <v>-3960.0000000000005</v>
      </c>
      <c r="E41" s="47">
        <f>-$B$19*E29</f>
        <v>-4356.000000000001</v>
      </c>
      <c r="F41" s="47">
        <f>-$B$19*F29</f>
        <v>-4791.600000000002</v>
      </c>
      <c r="G41" s="48">
        <f>-$B$19*G29</f>
        <v>-5270.760000000003</v>
      </c>
    </row>
    <row r="42" spans="1:7" ht="13.5" thickBot="1">
      <c r="A42" s="33" t="s">
        <v>55</v>
      </c>
      <c r="B42" s="46">
        <f>B20</f>
        <v>0.002</v>
      </c>
      <c r="C42" s="41">
        <f>-$B$42*C29</f>
        <v>-900</v>
      </c>
      <c r="D42" s="41">
        <f>-$B$42*D29</f>
        <v>-990.0000000000001</v>
      </c>
      <c r="E42" s="41">
        <f>-$B$42*E29</f>
        <v>-1089.0000000000002</v>
      </c>
      <c r="F42" s="41">
        <f>-$B$42*F29</f>
        <v>-1197.9000000000005</v>
      </c>
      <c r="G42" s="42">
        <f>-$B$42*G29</f>
        <v>-1317.6900000000007</v>
      </c>
    </row>
    <row r="43" spans="1:7" ht="12.75">
      <c r="A43" s="11" t="s">
        <v>52</v>
      </c>
      <c r="B43" s="49"/>
      <c r="C43" s="43">
        <f>SUM(C39:C42)</f>
        <v>-62820</v>
      </c>
      <c r="D43" s="43">
        <f>SUM(D39:D42)</f>
        <v>-69102.00000000001</v>
      </c>
      <c r="E43" s="43">
        <f>SUM(E39:E42)</f>
        <v>-76012.20000000001</v>
      </c>
      <c r="F43" s="43">
        <f>SUM(F39:F42)</f>
        <v>-83613.42000000003</v>
      </c>
      <c r="G43" s="44">
        <f>SUM(G39:G42)</f>
        <v>-91974.76200000005</v>
      </c>
    </row>
    <row r="44" spans="1:7" ht="12.75">
      <c r="A44" s="11" t="s">
        <v>39</v>
      </c>
      <c r="B44" s="47">
        <f>-SUM(B32:B34)</f>
        <v>-16140</v>
      </c>
      <c r="C44" s="50">
        <f>+C30+C38+C43</f>
        <v>9780</v>
      </c>
      <c r="D44" s="50">
        <f>+D30+D38+D43</f>
        <v>13398</v>
      </c>
      <c r="E44" s="50">
        <f>+E30+E38+E43</f>
        <v>17377.800000000017</v>
      </c>
      <c r="F44" s="50">
        <f>+F30+F38+F43</f>
        <v>21755.58000000003</v>
      </c>
      <c r="G44" s="51">
        <f>+G30+G38+G43</f>
        <v>26571.138000000035</v>
      </c>
    </row>
    <row r="45" spans="1:7" ht="12.75">
      <c r="A45" s="17" t="s">
        <v>32</v>
      </c>
      <c r="B45" s="52">
        <v>0.18</v>
      </c>
      <c r="C45" s="49"/>
      <c r="D45" s="49"/>
      <c r="E45" s="49"/>
      <c r="F45" s="49"/>
      <c r="G45" s="53"/>
    </row>
    <row r="46" spans="1:7" ht="12.75">
      <c r="A46" s="11" t="s">
        <v>64</v>
      </c>
      <c r="B46" s="54">
        <f>NPV(B45,C44:G44)+B44</f>
        <v>35182.8116044214</v>
      </c>
      <c r="C46" s="49"/>
      <c r="D46" s="49"/>
      <c r="E46" s="49"/>
      <c r="F46" s="49"/>
      <c r="G46" s="53"/>
    </row>
    <row r="50" spans="1:7" ht="12.75">
      <c r="A50" s="11" t="s">
        <v>36</v>
      </c>
      <c r="B50" s="12">
        <v>0.22</v>
      </c>
      <c r="C50" s="13"/>
      <c r="D50" s="13"/>
      <c r="E50" s="13"/>
      <c r="F50" s="13"/>
      <c r="G50" s="14"/>
    </row>
    <row r="51" spans="1:7" ht="12.75">
      <c r="A51" s="15" t="s">
        <v>65</v>
      </c>
      <c r="B51" s="16">
        <v>0</v>
      </c>
      <c r="C51" s="16">
        <v>1</v>
      </c>
      <c r="D51" s="16">
        <v>2</v>
      </c>
      <c r="E51" s="16">
        <v>3</v>
      </c>
      <c r="F51" s="16">
        <v>4</v>
      </c>
      <c r="G51" s="16">
        <v>5</v>
      </c>
    </row>
    <row r="52" spans="1:7" ht="12.75">
      <c r="A52" s="17" t="s">
        <v>40</v>
      </c>
      <c r="B52" s="18">
        <v>450000</v>
      </c>
      <c r="C52" s="19">
        <f>B52</f>
        <v>450000</v>
      </c>
      <c r="D52" s="19">
        <f>C52*1.1</f>
        <v>495000.00000000006</v>
      </c>
      <c r="E52" s="19">
        <f>D52*1.1</f>
        <v>544500.0000000001</v>
      </c>
      <c r="F52" s="19">
        <f>E52*1.1</f>
        <v>598950.0000000002</v>
      </c>
      <c r="G52" s="20">
        <f>F52*1.1</f>
        <v>658845.0000000003</v>
      </c>
    </row>
    <row r="53" spans="1:7" ht="13.5" thickBot="1">
      <c r="A53" s="17" t="s">
        <v>41</v>
      </c>
      <c r="B53" s="18">
        <f aca="true" t="shared" si="1" ref="B53:G53">B52</f>
        <v>450000</v>
      </c>
      <c r="C53" s="21">
        <f t="shared" si="1"/>
        <v>450000</v>
      </c>
      <c r="D53" s="21">
        <f t="shared" si="1"/>
        <v>495000.00000000006</v>
      </c>
      <c r="E53" s="21">
        <f t="shared" si="1"/>
        <v>544500.0000000001</v>
      </c>
      <c r="F53" s="21">
        <f t="shared" si="1"/>
        <v>598950.0000000002</v>
      </c>
      <c r="G53" s="22">
        <f t="shared" si="1"/>
        <v>658845.0000000003</v>
      </c>
    </row>
    <row r="54" spans="1:7" ht="12.75">
      <c r="A54" s="11" t="s">
        <v>37</v>
      </c>
      <c r="B54" s="18"/>
      <c r="C54" s="23">
        <f>$B$4*C53</f>
        <v>99000</v>
      </c>
      <c r="D54" s="23">
        <f>$B$4*D53</f>
        <v>108900.00000000001</v>
      </c>
      <c r="E54" s="23">
        <f>$B$4*E53</f>
        <v>119790.00000000003</v>
      </c>
      <c r="F54" s="23">
        <f>$B$4*F53</f>
        <v>131769.00000000006</v>
      </c>
      <c r="G54" s="24">
        <f>$B$4*G53</f>
        <v>144945.90000000008</v>
      </c>
    </row>
    <row r="55" spans="1:7" ht="12.75">
      <c r="A55" s="25" t="s">
        <v>57</v>
      </c>
      <c r="B55" s="26"/>
      <c r="C55" s="27"/>
      <c r="D55" s="27"/>
      <c r="E55" s="27"/>
      <c r="F55" s="27"/>
      <c r="G55" s="28"/>
    </row>
    <row r="56" spans="1:7" ht="12.75">
      <c r="A56" s="29" t="s">
        <v>29</v>
      </c>
      <c r="B56" s="30">
        <f>B32-2550</f>
        <v>8490</v>
      </c>
      <c r="C56" s="31"/>
      <c r="D56" s="31"/>
      <c r="E56" s="31">
        <f>1500+1050</f>
        <v>2550</v>
      </c>
      <c r="F56" s="31"/>
      <c r="G56" s="32"/>
    </row>
    <row r="57" spans="1:7" ht="12.75">
      <c r="A57" s="29" t="s">
        <v>30</v>
      </c>
      <c r="B57" s="30">
        <v>2000</v>
      </c>
      <c r="C57" s="31"/>
      <c r="D57" s="31"/>
      <c r="E57" s="31">
        <v>1000</v>
      </c>
      <c r="F57" s="31"/>
      <c r="G57" s="32"/>
    </row>
    <row r="58" spans="1:7" ht="12.75">
      <c r="A58" s="33" t="s">
        <v>34</v>
      </c>
      <c r="B58" s="34">
        <f>B34</f>
        <v>2100</v>
      </c>
      <c r="C58" s="35"/>
      <c r="D58" s="35"/>
      <c r="E58" s="35"/>
      <c r="F58" s="35"/>
      <c r="G58" s="36"/>
    </row>
    <row r="59" spans="1:7" ht="12.75">
      <c r="A59" s="11" t="s">
        <v>56</v>
      </c>
      <c r="B59" s="37">
        <f>SUM(B56:B58)</f>
        <v>12590</v>
      </c>
      <c r="C59" s="19"/>
      <c r="D59" s="19"/>
      <c r="E59" s="19"/>
      <c r="F59" s="19"/>
      <c r="G59" s="20"/>
    </row>
    <row r="60" spans="1:7" ht="12.75">
      <c r="A60" s="38" t="s">
        <v>35</v>
      </c>
      <c r="B60" s="26">
        <v>3600</v>
      </c>
      <c r="C60" s="39">
        <v>-3600</v>
      </c>
      <c r="D60" s="39">
        <v>-3600</v>
      </c>
      <c r="E60" s="39">
        <v>-3600</v>
      </c>
      <c r="F60" s="39">
        <v>-3600</v>
      </c>
      <c r="G60" s="40">
        <v>-3600</v>
      </c>
    </row>
    <row r="61" spans="1:7" ht="13.5" thickBot="1">
      <c r="A61" s="33" t="s">
        <v>54</v>
      </c>
      <c r="B61" s="34"/>
      <c r="C61" s="41">
        <v>-22800</v>
      </c>
      <c r="D61" s="41">
        <v>-22800</v>
      </c>
      <c r="E61" s="41">
        <v>-22800</v>
      </c>
      <c r="F61" s="41">
        <v>-22800</v>
      </c>
      <c r="G61" s="42">
        <v>-22800</v>
      </c>
    </row>
    <row r="62" spans="1:7" ht="12.75">
      <c r="A62" s="11" t="s">
        <v>38</v>
      </c>
      <c r="B62" s="18"/>
      <c r="C62" s="43">
        <f>C60+C61</f>
        <v>-26400</v>
      </c>
      <c r="D62" s="43">
        <f>D60+D61</f>
        <v>-26400</v>
      </c>
      <c r="E62" s="43">
        <f>E60+E61</f>
        <v>-26400</v>
      </c>
      <c r="F62" s="43">
        <f>F60+F61</f>
        <v>-26400</v>
      </c>
      <c r="G62" s="44">
        <f>G60+G61</f>
        <v>-26400</v>
      </c>
    </row>
    <row r="63" spans="1:7" ht="12.75">
      <c r="A63" s="38" t="s">
        <v>31</v>
      </c>
      <c r="B63" s="45">
        <v>0.12</v>
      </c>
      <c r="C63" s="39">
        <f>-$B$17*C53</f>
        <v>-54000</v>
      </c>
      <c r="D63" s="39">
        <f>-$B$17*D53</f>
        <v>-59400.00000000001</v>
      </c>
      <c r="E63" s="39">
        <f>-$B$17*E53</f>
        <v>-65340.000000000015</v>
      </c>
      <c r="F63" s="39">
        <f>-$B$17*F53</f>
        <v>-71874.00000000003</v>
      </c>
      <c r="G63" s="40">
        <f>-$B$17*G53</f>
        <v>-79061.40000000004</v>
      </c>
    </row>
    <row r="64" spans="1:7" ht="12.75">
      <c r="A64" s="29" t="s">
        <v>51</v>
      </c>
      <c r="B64" s="46">
        <f>B40</f>
        <v>0.0096</v>
      </c>
      <c r="C64" s="47">
        <f>-$B$18*C53</f>
        <v>-4320</v>
      </c>
      <c r="D64" s="47">
        <f>-$B$18*D53</f>
        <v>-4752</v>
      </c>
      <c r="E64" s="47">
        <f>-$B$18*E53</f>
        <v>-5227.200000000001</v>
      </c>
      <c r="F64" s="47">
        <f>-$B$18*F53</f>
        <v>-5749.920000000002</v>
      </c>
      <c r="G64" s="48">
        <f>-$B$18*G53</f>
        <v>-6324.912000000003</v>
      </c>
    </row>
    <row r="65" spans="1:7" ht="12.75">
      <c r="A65" s="29" t="s">
        <v>42</v>
      </c>
      <c r="B65" s="46">
        <v>0.008</v>
      </c>
      <c r="C65" s="47">
        <f>-$B$19*C53</f>
        <v>-3600</v>
      </c>
      <c r="D65" s="47">
        <f>-$B$19*D53</f>
        <v>-3960.0000000000005</v>
      </c>
      <c r="E65" s="47">
        <f>-$B$19*E53</f>
        <v>-4356.000000000001</v>
      </c>
      <c r="F65" s="47">
        <f>-$B$19*F53</f>
        <v>-4791.600000000002</v>
      </c>
      <c r="G65" s="48">
        <f>-$B$19*G53</f>
        <v>-5270.760000000003</v>
      </c>
    </row>
    <row r="66" spans="1:7" ht="13.5" thickBot="1">
      <c r="A66" s="33" t="s">
        <v>55</v>
      </c>
      <c r="B66" s="46">
        <v>0.002</v>
      </c>
      <c r="C66" s="41">
        <f>-$B$66*C53</f>
        <v>-900</v>
      </c>
      <c r="D66" s="41">
        <f>-$B$66*D53</f>
        <v>-990.0000000000001</v>
      </c>
      <c r="E66" s="41">
        <f>-$B$66*E53</f>
        <v>-1089.0000000000002</v>
      </c>
      <c r="F66" s="41">
        <f>-$B$66*F53</f>
        <v>-1197.9000000000005</v>
      </c>
      <c r="G66" s="42">
        <f>-$B$66*G53</f>
        <v>-1317.6900000000007</v>
      </c>
    </row>
    <row r="67" spans="1:7" ht="12.75">
      <c r="A67" s="11" t="s">
        <v>52</v>
      </c>
      <c r="B67" s="49"/>
      <c r="C67" s="43">
        <f>SUM(C63:C66)</f>
        <v>-62820</v>
      </c>
      <c r="D67" s="43">
        <f>SUM(D63:D66)</f>
        <v>-69102.00000000001</v>
      </c>
      <c r="E67" s="43">
        <f>SUM(E63:E66)</f>
        <v>-76012.20000000001</v>
      </c>
      <c r="F67" s="43">
        <f>SUM(F63:F66)</f>
        <v>-83613.42000000003</v>
      </c>
      <c r="G67" s="44">
        <f>SUM(G63:G66)</f>
        <v>-91974.76200000005</v>
      </c>
    </row>
    <row r="68" spans="1:7" ht="12.75">
      <c r="A68" s="11" t="s">
        <v>39</v>
      </c>
      <c r="B68" s="47">
        <f>-SUM(B56:B58)</f>
        <v>-12590</v>
      </c>
      <c r="C68" s="50">
        <f>+C54+C62+C67</f>
        <v>9780</v>
      </c>
      <c r="D68" s="50">
        <f>+D54+D62+D67</f>
        <v>13398</v>
      </c>
      <c r="E68" s="50">
        <f>+E54+E62+E67</f>
        <v>17377.800000000017</v>
      </c>
      <c r="F68" s="50">
        <f>+F54+F62+F67</f>
        <v>21755.58000000003</v>
      </c>
      <c r="G68" s="51">
        <f>+G54+G62+G67</f>
        <v>26571.138000000035</v>
      </c>
    </row>
    <row r="69" spans="1:7" ht="12.75">
      <c r="A69" s="17" t="s">
        <v>32</v>
      </c>
      <c r="B69" s="52">
        <v>0.18</v>
      </c>
      <c r="C69" s="49"/>
      <c r="D69" s="49"/>
      <c r="E69" s="49"/>
      <c r="F69" s="49"/>
      <c r="G69" s="53"/>
    </row>
    <row r="70" spans="1:7" ht="12.75">
      <c r="A70" s="11" t="s">
        <v>64</v>
      </c>
      <c r="B70" s="54">
        <f>NPV(B69,C68:G68)+B68</f>
        <v>38732.8116044214</v>
      </c>
      <c r="C70" s="49"/>
      <c r="D70" s="49"/>
      <c r="E70" s="49"/>
      <c r="F70" s="49"/>
      <c r="G70" s="5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8515625" style="1" bestFit="1" customWidth="1"/>
    <col min="2" max="2" width="13.8515625" style="1" customWidth="1"/>
    <col min="3" max="7" width="11.28125" style="1" customWidth="1"/>
    <col min="8" max="16384" width="11.421875" style="1" customWidth="1"/>
  </cols>
  <sheetData>
    <row r="1" ht="12.75">
      <c r="A1" s="10" t="s">
        <v>77</v>
      </c>
    </row>
    <row r="2" ht="12.75">
      <c r="A2" s="10" t="s">
        <v>80</v>
      </c>
    </row>
    <row r="4" spans="2:7" ht="12.75">
      <c r="B4" s="16">
        <v>0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</row>
    <row r="5" spans="1:7" ht="12.75">
      <c r="A5" s="11" t="s">
        <v>40</v>
      </c>
      <c r="B5" s="18">
        <v>450000</v>
      </c>
      <c r="C5" s="19">
        <f>B5</f>
        <v>450000</v>
      </c>
      <c r="D5" s="19">
        <f>C5*1.1</f>
        <v>495000.00000000006</v>
      </c>
      <c r="E5" s="19">
        <f>D5*1.1</f>
        <v>544500.0000000001</v>
      </c>
      <c r="F5" s="19">
        <f>E5*1.1</f>
        <v>598950.0000000002</v>
      </c>
      <c r="G5" s="20">
        <f>F5*1.1</f>
        <v>658845.0000000003</v>
      </c>
    </row>
    <row r="6" spans="1:7" ht="12.75">
      <c r="A6" s="11" t="s">
        <v>66</v>
      </c>
      <c r="B6" s="13"/>
      <c r="C6" s="13"/>
      <c r="D6" s="13"/>
      <c r="E6" s="13"/>
      <c r="F6" s="13"/>
      <c r="G6" s="14"/>
    </row>
    <row r="7" spans="1:7" ht="12.75">
      <c r="A7" s="38" t="s">
        <v>31</v>
      </c>
      <c r="B7" s="88">
        <v>0.12</v>
      </c>
      <c r="C7" s="39">
        <f>+C$5*$B7</f>
        <v>54000</v>
      </c>
      <c r="D7" s="39">
        <f>+D$5*$B7</f>
        <v>59400.00000000001</v>
      </c>
      <c r="E7" s="39">
        <f>+E$5*$B7</f>
        <v>65340.000000000015</v>
      </c>
      <c r="F7" s="39">
        <f>+F$5*$B7</f>
        <v>71874.00000000003</v>
      </c>
      <c r="G7" s="40">
        <f>+G$5*$B7</f>
        <v>79061.40000000004</v>
      </c>
    </row>
    <row r="8" spans="1:7" ht="12.75">
      <c r="A8" s="29" t="s">
        <v>51</v>
      </c>
      <c r="B8" s="89">
        <v>0.0096</v>
      </c>
      <c r="C8" s="47">
        <f>C$5*B$8</f>
        <v>4320</v>
      </c>
      <c r="D8" s="47">
        <f>$D$5*B$8</f>
        <v>4752</v>
      </c>
      <c r="E8" s="47">
        <f>E$5*$B$8</f>
        <v>5227.200000000001</v>
      </c>
      <c r="F8" s="47">
        <f>$F$5*$B$8</f>
        <v>5749.920000000002</v>
      </c>
      <c r="G8" s="48">
        <f>$G$5*$B$8</f>
        <v>6324.912000000003</v>
      </c>
    </row>
    <row r="9" spans="1:7" ht="12.75">
      <c r="A9" s="29" t="s">
        <v>42</v>
      </c>
      <c r="B9" s="89">
        <v>0.008</v>
      </c>
      <c r="C9" s="47">
        <f>C$5*B$9</f>
        <v>3600</v>
      </c>
      <c r="D9" s="47">
        <f>$D$5*B$9</f>
        <v>3960.0000000000005</v>
      </c>
      <c r="E9" s="47">
        <f>$E$5*$B$9</f>
        <v>4356.000000000001</v>
      </c>
      <c r="F9" s="47">
        <f>$F$5*$B$9</f>
        <v>4791.600000000002</v>
      </c>
      <c r="G9" s="48">
        <f>$G$5*$B$9</f>
        <v>5270.760000000003</v>
      </c>
    </row>
    <row r="10" spans="1:7" ht="12.75">
      <c r="A10" s="29" t="s">
        <v>55</v>
      </c>
      <c r="B10" s="89">
        <f>0.01/5</f>
        <v>0.002</v>
      </c>
      <c r="C10" s="47">
        <f>C$5*B$10</f>
        <v>900</v>
      </c>
      <c r="D10" s="47">
        <f>D$5*$B$10</f>
        <v>990.0000000000001</v>
      </c>
      <c r="E10" s="47">
        <f>E$5*$B$10</f>
        <v>1089.0000000000002</v>
      </c>
      <c r="F10" s="47">
        <f>F$5*$B$10</f>
        <v>1197.9000000000005</v>
      </c>
      <c r="G10" s="48">
        <f>G$5*$B$10</f>
        <v>1317.6900000000007</v>
      </c>
    </row>
    <row r="11" spans="1:7" ht="12.75">
      <c r="A11" s="11" t="s">
        <v>67</v>
      </c>
      <c r="B11" s="90">
        <f>+SUM(B7:B10)</f>
        <v>0.1396</v>
      </c>
      <c r="C11" s="91">
        <f>SUM(C7:C10)</f>
        <v>62820</v>
      </c>
      <c r="D11" s="91">
        <f>SUM(D7:D10)</f>
        <v>69102.00000000001</v>
      </c>
      <c r="E11" s="91">
        <f>SUM(E7:E10)</f>
        <v>76012.20000000001</v>
      </c>
      <c r="F11" s="91">
        <f>SUM(F7:F10)</f>
        <v>83613.42000000003</v>
      </c>
      <c r="G11" s="92">
        <f>SUM(G7:G10)</f>
        <v>91974.76200000005</v>
      </c>
    </row>
    <row r="13" spans="1:7" ht="12.75">
      <c r="A13" s="66" t="s">
        <v>68</v>
      </c>
      <c r="B13" s="66"/>
      <c r="C13" s="66"/>
      <c r="D13" s="66"/>
      <c r="E13" s="66"/>
      <c r="F13" s="66"/>
      <c r="G13" s="66"/>
    </row>
    <row r="14" spans="1:7" ht="12.75">
      <c r="A14" s="67"/>
      <c r="B14" s="16">
        <v>0</v>
      </c>
      <c r="C14" s="16">
        <v>1</v>
      </c>
      <c r="D14" s="16">
        <v>2</v>
      </c>
      <c r="E14" s="16">
        <v>3</v>
      </c>
      <c r="F14" s="16">
        <v>4</v>
      </c>
      <c r="G14" s="16">
        <v>5</v>
      </c>
    </row>
    <row r="15" spans="1:7" ht="12.75">
      <c r="A15" s="68" t="s">
        <v>40</v>
      </c>
      <c r="B15" s="69"/>
      <c r="C15" s="70">
        <v>450000</v>
      </c>
      <c r="D15" s="70">
        <v>495000</v>
      </c>
      <c r="E15" s="70">
        <v>544500</v>
      </c>
      <c r="F15" s="70">
        <v>598950</v>
      </c>
      <c r="G15" s="71">
        <v>658845</v>
      </c>
    </row>
    <row r="16" spans="1:7" ht="12.75">
      <c r="A16" s="68" t="s">
        <v>68</v>
      </c>
      <c r="B16" s="69"/>
      <c r="C16" s="70"/>
      <c r="D16" s="70"/>
      <c r="E16" s="70"/>
      <c r="F16" s="70"/>
      <c r="G16" s="71"/>
    </row>
    <row r="17" spans="1:7" ht="12.75">
      <c r="A17" s="72" t="s">
        <v>69</v>
      </c>
      <c r="B17" s="73"/>
      <c r="C17" s="74">
        <v>22800</v>
      </c>
      <c r="D17" s="74">
        <v>22800</v>
      </c>
      <c r="E17" s="74">
        <v>22800</v>
      </c>
      <c r="F17" s="74">
        <v>22800</v>
      </c>
      <c r="G17" s="75">
        <v>22800</v>
      </c>
    </row>
    <row r="18" spans="1:7" ht="12.75">
      <c r="A18" s="72" t="s">
        <v>70</v>
      </c>
      <c r="B18" s="73"/>
      <c r="C18" s="74">
        <f>350*12</f>
        <v>4200</v>
      </c>
      <c r="D18" s="74">
        <f>350*12</f>
        <v>4200</v>
      </c>
      <c r="E18" s="74">
        <f>350*12</f>
        <v>4200</v>
      </c>
      <c r="F18" s="74">
        <f>400*12</f>
        <v>4800</v>
      </c>
      <c r="G18" s="75">
        <f>400*12</f>
        <v>4800</v>
      </c>
    </row>
    <row r="19" spans="1:7" ht="12.75">
      <c r="A19" s="72" t="s">
        <v>71</v>
      </c>
      <c r="B19" s="73"/>
      <c r="C19" s="74">
        <v>3600</v>
      </c>
      <c r="D19" s="74">
        <v>3600</v>
      </c>
      <c r="E19" s="74">
        <v>3600</v>
      </c>
      <c r="F19" s="74">
        <v>3600</v>
      </c>
      <c r="G19" s="75">
        <v>3600</v>
      </c>
    </row>
    <row r="20" spans="1:7" ht="12.75">
      <c r="A20" s="72" t="s">
        <v>72</v>
      </c>
      <c r="B20" s="73"/>
      <c r="C20" s="74">
        <f>391.6+150</f>
        <v>541.6</v>
      </c>
      <c r="D20" s="74">
        <f>391.6+150</f>
        <v>541.6</v>
      </c>
      <c r="E20" s="74">
        <f>391.6+150</f>
        <v>541.6</v>
      </c>
      <c r="F20" s="74">
        <f>391.6+150</f>
        <v>541.6</v>
      </c>
      <c r="G20" s="75">
        <f>391.6+150</f>
        <v>541.6</v>
      </c>
    </row>
    <row r="21" spans="1:7" ht="12.75">
      <c r="A21" s="68" t="s">
        <v>38</v>
      </c>
      <c r="B21" s="69"/>
      <c r="C21" s="76">
        <f>SUM(C17:C20)</f>
        <v>31141.6</v>
      </c>
      <c r="D21" s="76">
        <f>SUM(D17:D20)</f>
        <v>31141.6</v>
      </c>
      <c r="E21" s="76">
        <f>SUM(E17:E20)</f>
        <v>31141.6</v>
      </c>
      <c r="F21" s="76">
        <f>SUM(F17:F20)</f>
        <v>31741.6</v>
      </c>
      <c r="G21" s="77">
        <f>SUM(G17:G20)</f>
        <v>31741.6</v>
      </c>
    </row>
    <row r="23" spans="1:7" ht="12.75">
      <c r="A23" s="66" t="s">
        <v>73</v>
      </c>
      <c r="B23" s="66"/>
      <c r="C23" s="66"/>
      <c r="D23" s="66"/>
      <c r="E23" s="66"/>
      <c r="F23" s="66"/>
      <c r="G23" s="66"/>
    </row>
    <row r="24" spans="1:7" ht="12.75">
      <c r="A24" s="67"/>
      <c r="B24" s="78">
        <v>0</v>
      </c>
      <c r="C24" s="78">
        <v>1</v>
      </c>
      <c r="D24" s="78">
        <v>2</v>
      </c>
      <c r="E24" s="78">
        <v>3</v>
      </c>
      <c r="F24" s="78">
        <v>4</v>
      </c>
      <c r="G24" s="16">
        <v>5</v>
      </c>
    </row>
    <row r="25" spans="1:7" ht="12.75">
      <c r="A25" s="68" t="s">
        <v>40</v>
      </c>
      <c r="B25" s="79"/>
      <c r="C25" s="79">
        <v>450000</v>
      </c>
      <c r="D25" s="79">
        <f>C25*1.1</f>
        <v>495000.00000000006</v>
      </c>
      <c r="E25" s="79">
        <f>D25*1.1</f>
        <v>544500.0000000001</v>
      </c>
      <c r="F25" s="79">
        <f>E25*1.1</f>
        <v>598950.0000000002</v>
      </c>
      <c r="G25" s="80">
        <f>F25*1.1</f>
        <v>658845.0000000003</v>
      </c>
    </row>
    <row r="26" spans="1:7" ht="12.75">
      <c r="A26" s="81" t="s">
        <v>74</v>
      </c>
      <c r="B26" s="82">
        <v>0.22</v>
      </c>
      <c r="C26" s="79"/>
      <c r="D26" s="79"/>
      <c r="E26" s="79"/>
      <c r="F26" s="79"/>
      <c r="G26" s="80"/>
    </row>
    <row r="27" spans="1:7" ht="12.75">
      <c r="A27" s="81" t="s">
        <v>75</v>
      </c>
      <c r="B27" s="79">
        <v>0</v>
      </c>
      <c r="C27" s="83">
        <f>$C$14*C25</f>
        <v>450000</v>
      </c>
      <c r="D27" s="83">
        <f>$C$14*D25</f>
        <v>495000.00000000006</v>
      </c>
      <c r="E27" s="83">
        <f>$C$14*E25</f>
        <v>544500.0000000001</v>
      </c>
      <c r="F27" s="83">
        <f>$C$14*F25</f>
        <v>598950.0000000002</v>
      </c>
      <c r="G27" s="84">
        <f>$C$14*G25</f>
        <v>658845.0000000003</v>
      </c>
    </row>
    <row r="28" spans="1:7" ht="12.75">
      <c r="A28" s="85" t="s">
        <v>76</v>
      </c>
      <c r="B28" s="86">
        <f>SUM(C27:G27)</f>
        <v>2747295.0000000005</v>
      </c>
      <c r="C28" s="87"/>
      <c r="D28" s="87"/>
      <c r="E28" s="87"/>
      <c r="F28" s="87"/>
      <c r="G28" s="87"/>
    </row>
  </sheetData>
  <sheetProtection/>
  <mergeCells count="2">
    <mergeCell ref="A13:G13"/>
    <mergeCell ref="A23:G2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ECEGU0</dc:creator>
  <cp:keywords/>
  <dc:description/>
  <cp:lastModifiedBy> </cp:lastModifiedBy>
  <dcterms:created xsi:type="dcterms:W3CDTF">2009-12-16T03:25:48Z</dcterms:created>
  <dcterms:modified xsi:type="dcterms:W3CDTF">2010-02-22T05:28:05Z</dcterms:modified>
  <cp:category/>
  <cp:version/>
  <cp:contentType/>
  <cp:contentStatus/>
</cp:coreProperties>
</file>