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Hoja1" sheetId="1" r:id="rId1"/>
    <sheet name="Hoja2" sheetId="2" r:id="rId2"/>
    <sheet name="Hoja7" sheetId="3" r:id="rId3"/>
    <sheet name="Hoja3" sheetId="4" r:id="rId4"/>
    <sheet name="Hoja4" sheetId="5" r:id="rId5"/>
    <sheet name="Hoja6" sheetId="6" r:id="rId6"/>
    <sheet name="Hoja5" sheetId="7" r:id="rId7"/>
  </sheets>
  <definedNames/>
  <calcPr fullCalcOnLoad="1"/>
</workbook>
</file>

<file path=xl/sharedStrings.xml><?xml version="1.0" encoding="utf-8"?>
<sst xmlns="http://schemas.openxmlformats.org/spreadsheetml/2006/main" count="758" uniqueCount="347">
  <si>
    <t>INSTALACION MAQUINARIA</t>
  </si>
  <si>
    <t>Equipo</t>
  </si>
  <si>
    <t>extrusor</t>
  </si>
  <si>
    <t>codos</t>
  </si>
  <si>
    <t>valvula compuerta</t>
  </si>
  <si>
    <t>tees</t>
  </si>
  <si>
    <t>filtros</t>
  </si>
  <si>
    <t>centrifuga</t>
  </si>
  <si>
    <t>chiller 2TR</t>
  </si>
  <si>
    <t>cuba</t>
  </si>
  <si>
    <t>bomba 1/2 hp</t>
  </si>
  <si>
    <t>chiller 6TR</t>
  </si>
  <si>
    <t>bascula</t>
  </si>
  <si>
    <t>silo almacenamiento</t>
  </si>
  <si>
    <t>silo secado</t>
  </si>
  <si>
    <t>cizalla</t>
  </si>
  <si>
    <t>molino</t>
  </si>
  <si>
    <t>deshumidificador</t>
  </si>
  <si>
    <t>codos 2"</t>
  </si>
  <si>
    <t>valvula compuerta 2"</t>
  </si>
  <si>
    <t>codos 3/4"</t>
  </si>
  <si>
    <t>tees 2"</t>
  </si>
  <si>
    <t>filtro 2"</t>
  </si>
  <si>
    <t>valvula compuerta 3/4"</t>
  </si>
  <si>
    <t>tees 3/4"</t>
  </si>
  <si>
    <t>filtros 3/4"</t>
  </si>
  <si>
    <t>union 2"</t>
  </si>
  <si>
    <t>union 3/4"</t>
  </si>
  <si>
    <t>union 1"</t>
  </si>
  <si>
    <t>codos 1"</t>
  </si>
  <si>
    <t>union 3"</t>
  </si>
  <si>
    <t>cantidad</t>
  </si>
  <si>
    <t>u</t>
  </si>
  <si>
    <t>m</t>
  </si>
  <si>
    <t>valvula retencion 150psi</t>
  </si>
  <si>
    <t>valvula retencion 3/4" 150 psi</t>
  </si>
  <si>
    <t>precio total</t>
  </si>
  <si>
    <t>peso total</t>
  </si>
  <si>
    <t>banda transporte</t>
  </si>
  <si>
    <t>CONSTRUCCION DE CUBA</t>
  </si>
  <si>
    <t>material</t>
  </si>
  <si>
    <t>peso</t>
  </si>
  <si>
    <t>plancha galvanizada</t>
  </si>
  <si>
    <t>varillas soldadura 1/8"</t>
  </si>
  <si>
    <t>c. unitario</t>
  </si>
  <si>
    <t>C. total</t>
  </si>
  <si>
    <t>cordon 79"</t>
  </si>
  <si>
    <t>cordon 32"</t>
  </si>
  <si>
    <t>cordon 26"</t>
  </si>
  <si>
    <t>rendimiento de varilla</t>
  </si>
  <si>
    <t>total varillas</t>
  </si>
  <si>
    <t>longitud</t>
  </si>
  <si>
    <t>mano obra dia</t>
  </si>
  <si>
    <t>horas trabajo diaria</t>
  </si>
  <si>
    <t>total</t>
  </si>
  <si>
    <t>soporte</t>
  </si>
  <si>
    <t>TOTAL</t>
  </si>
  <si>
    <t>p. unitario</t>
  </si>
  <si>
    <t>pernos anclaje 3/8" 1 7/8"</t>
  </si>
  <si>
    <t>pernos anclaje bomba 3/8" X 1 7/8"</t>
  </si>
  <si>
    <t>pernos anclaje 3/8" x 1 7/8"</t>
  </si>
  <si>
    <t>cant.</t>
  </si>
  <si>
    <t>unid.</t>
  </si>
  <si>
    <t>diametro</t>
  </si>
  <si>
    <t>altura</t>
  </si>
  <si>
    <t>pernos</t>
  </si>
  <si>
    <t>ESTIMACION</t>
  </si>
  <si>
    <t># hombres</t>
  </si>
  <si>
    <t>h-h</t>
  </si>
  <si>
    <t>horas labor</t>
  </si>
  <si>
    <t>dias labor</t>
  </si>
  <si>
    <t># dias</t>
  </si>
  <si>
    <t>union/codo</t>
  </si>
  <si>
    <t>tee</t>
  </si>
  <si>
    <t>valvula retencion 2" 150psi</t>
  </si>
  <si>
    <t>pernos anclaje chiller 3/8" X 1 7/8"</t>
  </si>
  <si>
    <t>sub-total</t>
  </si>
  <si>
    <t>pernos anclaje 3/4"x 5 1/2"</t>
  </si>
  <si>
    <t>pernos anclaje 1"x 6"</t>
  </si>
  <si>
    <t>tuberia ASTM A120 1" SCH40</t>
  </si>
  <si>
    <t>tuberia ASTM A120 2" SCH40</t>
  </si>
  <si>
    <t>tuberia ASTM A120 3/4" SCH40</t>
  </si>
  <si>
    <t xml:space="preserve">tuberia ASTM A120 3" SCH40 </t>
  </si>
  <si>
    <t>CRONOGRAMA DE LA INSTALACION</t>
  </si>
  <si>
    <t>Item</t>
  </si>
  <si>
    <t>DESCRIPCION DE TAREA</t>
  </si>
  <si>
    <t>hh</t>
  </si>
  <si>
    <t>Supervisión de la obra</t>
  </si>
  <si>
    <t>Montaje de tubería de enfriamiento</t>
  </si>
  <si>
    <t>Montaje tubería del extrusor</t>
  </si>
  <si>
    <t>Montaje tubería de la cuba</t>
  </si>
  <si>
    <t>Instalación de centrífuga</t>
  </si>
  <si>
    <t>Instalación de extrusor</t>
  </si>
  <si>
    <t>Instalación deshumidificador</t>
  </si>
  <si>
    <t>Instalación chiller 6 TR</t>
  </si>
  <si>
    <t>Instalación chiller 2 TR</t>
  </si>
  <si>
    <t>Instalación de cizalla</t>
  </si>
  <si>
    <t>Construcción de cuba</t>
  </si>
  <si>
    <t>Montaje de cuba</t>
  </si>
  <si>
    <t>Instalación de flujo de aire</t>
  </si>
  <si>
    <t xml:space="preserve">Montaje de tubería </t>
  </si>
  <si>
    <t>Prueba y puesta en marcha molino</t>
  </si>
  <si>
    <t>Prueba y puesta en marcha chiller</t>
  </si>
  <si>
    <t>Prueba y puesta en marcha cizalla</t>
  </si>
  <si>
    <t>L</t>
  </si>
  <si>
    <t>M</t>
  </si>
  <si>
    <t>J</t>
  </si>
  <si>
    <t>V</t>
  </si>
  <si>
    <t>S</t>
  </si>
  <si>
    <t>D</t>
  </si>
  <si>
    <t>Instalación de molino</t>
  </si>
  <si>
    <t>Instalación de silo almacenamiento</t>
  </si>
  <si>
    <t>Instalación de silo de secado</t>
  </si>
  <si>
    <t>flujo de aire</t>
  </si>
  <si>
    <t>fabricación soporte molino</t>
  </si>
  <si>
    <t>montaje soporte</t>
  </si>
  <si>
    <t>estandar</t>
  </si>
  <si>
    <t>#dias</t>
  </si>
  <si>
    <t>1 soldador</t>
  </si>
  <si>
    <t>2 ayudantes</t>
  </si>
  <si>
    <t>CONSTRUCCION DE SOPORTES</t>
  </si>
  <si>
    <t>c total</t>
  </si>
  <si>
    <t>tubería 2"</t>
  </si>
  <si>
    <t>plancha 1.22x2.44x3</t>
  </si>
  <si>
    <t>unidad</t>
  </si>
  <si>
    <t>varilla  cuadrada 1/2"</t>
  </si>
  <si>
    <t>p. total</t>
  </si>
  <si>
    <t xml:space="preserve">canal 60x30x3 </t>
  </si>
  <si>
    <t>3m</t>
  </si>
  <si>
    <t>6m</t>
  </si>
  <si>
    <t>pintura</t>
  </si>
  <si>
    <t>7m2</t>
  </si>
  <si>
    <t>Primera Semana</t>
  </si>
  <si>
    <t>Segunda Semana</t>
  </si>
  <si>
    <t>Tercera Semana</t>
  </si>
  <si>
    <t>Cuarta Semana</t>
  </si>
  <si>
    <t>Instalación de bomba extrusor</t>
  </si>
  <si>
    <t>Quinta Semana</t>
  </si>
  <si>
    <t>transportador neumatico</t>
  </si>
  <si>
    <t>Prueba y puesta en marcha</t>
  </si>
  <si>
    <t xml:space="preserve">Prueba y puesta en marcha bombas </t>
  </si>
  <si>
    <t xml:space="preserve">Prueba y puesta en marcha </t>
  </si>
  <si>
    <t>Montaje tubería de centrífuga</t>
  </si>
  <si>
    <t>Instalación bombas de centrífuga</t>
  </si>
  <si>
    <t>Instalación de banda trans.</t>
  </si>
  <si>
    <t>mg (kg/u)</t>
  </si>
  <si>
    <t>Reconocimiento al área de trabajo</t>
  </si>
  <si>
    <t>CUADRILLAS DE TRABAJO</t>
  </si>
  <si>
    <t>maestro tubero</t>
  </si>
  <si>
    <t>ayudantes</t>
  </si>
  <si>
    <t>maestro soldador</t>
  </si>
  <si>
    <t>armador</t>
  </si>
  <si>
    <t>pintor</t>
  </si>
  <si>
    <t>ayudante</t>
  </si>
  <si>
    <t>supervisor general</t>
  </si>
  <si>
    <t>supervisores de campo</t>
  </si>
  <si>
    <t>SUPERVISION C1</t>
  </si>
  <si>
    <t>MONTAJE TUBERIA C2</t>
  </si>
  <si>
    <t>PINTURA DE SOPORTES C4</t>
  </si>
  <si>
    <t>PRUEBA Y PUESTA EN MARCHA C9</t>
  </si>
  <si>
    <t>FABRICACION SOPORTES C3</t>
  </si>
  <si>
    <t>MONTAJE DE SOPORTES C6</t>
  </si>
  <si>
    <t>MONTAJE DE EQUIPOS C5</t>
  </si>
  <si>
    <t>c1</t>
  </si>
  <si>
    <t>c2</t>
  </si>
  <si>
    <t>c5</t>
  </si>
  <si>
    <t>c9</t>
  </si>
  <si>
    <t>c7</t>
  </si>
  <si>
    <t>c3</t>
  </si>
  <si>
    <t>c4</t>
  </si>
  <si>
    <t>c6</t>
  </si>
  <si>
    <t>c8</t>
  </si>
  <si>
    <t xml:space="preserve">mecánico </t>
  </si>
  <si>
    <t>Supervisor General</t>
  </si>
  <si>
    <t>Supervisor campo 1</t>
  </si>
  <si>
    <t>montador I</t>
  </si>
  <si>
    <t>mecánico montador 5</t>
  </si>
  <si>
    <t>mecánico montador 6</t>
  </si>
  <si>
    <t>mecánico montador 7</t>
  </si>
  <si>
    <t>mecánico montador 8</t>
  </si>
  <si>
    <t>mecánico 9</t>
  </si>
  <si>
    <t>ayudante 9</t>
  </si>
  <si>
    <t>ayudante2</t>
  </si>
  <si>
    <t>ayudantes2</t>
  </si>
  <si>
    <t>ayudante6</t>
  </si>
  <si>
    <t>ayudantes6</t>
  </si>
  <si>
    <t>ayudante7</t>
  </si>
  <si>
    <t>ayudantes7</t>
  </si>
  <si>
    <t>CATEGORIA</t>
  </si>
  <si>
    <t>SEMANAS</t>
  </si>
  <si>
    <t>angulo 203x203x28.6</t>
  </si>
  <si>
    <t/>
  </si>
  <si>
    <t>c7'</t>
  </si>
  <si>
    <t>mecánico montador 7'</t>
  </si>
  <si>
    <t>montador 7'</t>
  </si>
  <si>
    <t>ayudante 7'</t>
  </si>
  <si>
    <t>ayudantes 7'</t>
  </si>
  <si>
    <t>supervisor campo 2</t>
  </si>
  <si>
    <t>ayudante 8</t>
  </si>
  <si>
    <t>const. Soporte</t>
  </si>
  <si>
    <t>ayudante 3</t>
  </si>
  <si>
    <t>COSTO TOTAL MANO DE OBRA</t>
  </si>
  <si>
    <t>obra mecánica</t>
  </si>
  <si>
    <t>salarios</t>
  </si>
  <si>
    <t>pernos anclaje 3/8" X 1 7/8"</t>
  </si>
  <si>
    <t xml:space="preserve">montador I </t>
  </si>
  <si>
    <t>ayudante 2</t>
  </si>
  <si>
    <t>materia prima</t>
  </si>
  <si>
    <t>precio materia prima</t>
  </si>
  <si>
    <t>$/kg</t>
  </si>
  <si>
    <t>EMPLEADOS</t>
  </si>
  <si>
    <t>SUELDO</t>
  </si>
  <si>
    <t>SALARIOS</t>
  </si>
  <si>
    <t>No</t>
  </si>
  <si>
    <t>Operador molino</t>
  </si>
  <si>
    <t>Operadores centrífuga</t>
  </si>
  <si>
    <t>Operador silo</t>
  </si>
  <si>
    <t>Operador almacaenaje</t>
  </si>
  <si>
    <t>Operador extrusor</t>
  </si>
  <si>
    <t>Operadores cuba y escurrido</t>
  </si>
  <si>
    <t>Operador transportador</t>
  </si>
  <si>
    <t>Operadores de pesaje</t>
  </si>
  <si>
    <t>Clasificadores</t>
  </si>
  <si>
    <t>Secretaria</t>
  </si>
  <si>
    <t>Guardias</t>
  </si>
  <si>
    <t>Conserje</t>
  </si>
  <si>
    <t>Ingeniero</t>
  </si>
  <si>
    <t>Ayudante</t>
  </si>
  <si>
    <t>CIF</t>
  </si>
  <si>
    <t>taza verificación</t>
  </si>
  <si>
    <t>VALOR TOTAL DE IMPORTACION</t>
  </si>
  <si>
    <t>Tarifas de importación</t>
  </si>
  <si>
    <t>MONTAJE MAQ. DINAMICA C7</t>
  </si>
  <si>
    <t>MONTAJE MAQ. ESTATICA C8</t>
  </si>
  <si>
    <t>hh/ton</t>
  </si>
  <si>
    <t>Valor puerto embarque</t>
  </si>
  <si>
    <t>Valor del flete</t>
  </si>
  <si>
    <t>Seguro</t>
  </si>
  <si>
    <t>Arancel</t>
  </si>
  <si>
    <t>IVA</t>
  </si>
  <si>
    <t>Taza  modernización</t>
  </si>
  <si>
    <t>TARIFAS DE IMPORTACION</t>
  </si>
  <si>
    <t>Porcentaje</t>
  </si>
  <si>
    <t>Descripción</t>
  </si>
  <si>
    <t>Precio ($)</t>
  </si>
  <si>
    <t>Taza verificación</t>
  </si>
  <si>
    <t>Costo Diario</t>
  </si>
  <si>
    <t>TRANSPORTE</t>
  </si>
  <si>
    <t>Costo</t>
  </si>
  <si>
    <t>Viajes</t>
  </si>
  <si>
    <t>Equipos</t>
  </si>
  <si>
    <t>Material</t>
  </si>
  <si>
    <t>Soportes</t>
  </si>
  <si>
    <t>Total</t>
  </si>
  <si>
    <t>COSTO TOTAL</t>
  </si>
  <si>
    <t>EQUIPOS</t>
  </si>
  <si>
    <t>Categoría</t>
  </si>
  <si>
    <t>No.</t>
  </si>
  <si>
    <t>Soldadora</t>
  </si>
  <si>
    <t>Andamios</t>
  </si>
  <si>
    <t>Grúa 10 Tn</t>
  </si>
  <si>
    <t>Tiempo alquiler</t>
  </si>
  <si>
    <t>Costo Unitario</t>
  </si>
  <si>
    <t>2 meses</t>
  </si>
  <si>
    <t>56 h</t>
  </si>
  <si>
    <t>tubería ASTM 1 1/2" SCH40</t>
  </si>
  <si>
    <t>uniones</t>
  </si>
  <si>
    <t>tuberia ASTM 2" SCH40</t>
  </si>
  <si>
    <t>Instalación de transportadores</t>
  </si>
  <si>
    <t>COSTOS DIRECTOS</t>
  </si>
  <si>
    <t>Rubro</t>
  </si>
  <si>
    <t>Valor</t>
  </si>
  <si>
    <t>equipos y accesorios</t>
  </si>
  <si>
    <t>alquiler de equipos</t>
  </si>
  <si>
    <t>transporte</t>
  </si>
  <si>
    <t>COSTOS INDIRECTOS</t>
  </si>
  <si>
    <t>energía eléctrica</t>
  </si>
  <si>
    <t>consumo agua</t>
  </si>
  <si>
    <t>utilidad</t>
  </si>
  <si>
    <t>imprevistos</t>
  </si>
  <si>
    <t>fiscalización</t>
  </si>
  <si>
    <t>prueba y reparación</t>
  </si>
  <si>
    <t>uso de herramientas</t>
  </si>
  <si>
    <t>importación</t>
  </si>
  <si>
    <t>EQUIPOS Y ACCESORIOS</t>
  </si>
  <si>
    <t>PRECIO</t>
  </si>
  <si>
    <t>COSTO DETALLADO DE MATERIALES Y EQUIPOS</t>
  </si>
  <si>
    <t>CANT.</t>
  </si>
  <si>
    <t>50 m</t>
  </si>
  <si>
    <t>46 m</t>
  </si>
  <si>
    <t>83 m</t>
  </si>
  <si>
    <t>15 m</t>
  </si>
  <si>
    <t>45 m</t>
  </si>
  <si>
    <t>pernos anclaje 19x140 mm</t>
  </si>
  <si>
    <t>pernos anclaje bomba 9.5x48 mm</t>
  </si>
  <si>
    <t>pernos anclaje chiller 9.5x48 mm</t>
  </si>
  <si>
    <t>tuberia ASTM A120 25 mm SCH40</t>
  </si>
  <si>
    <t>codos 25 mm</t>
  </si>
  <si>
    <t>union 25 mm</t>
  </si>
  <si>
    <t>tuberia ASTM A120 50 mm SCH40</t>
  </si>
  <si>
    <t>codos 50 mm</t>
  </si>
  <si>
    <t>tees 50 mm</t>
  </si>
  <si>
    <t xml:space="preserve">filtro </t>
  </si>
  <si>
    <t>union 50 mm</t>
  </si>
  <si>
    <t>valvula retencion 50 mm 150psi</t>
  </si>
  <si>
    <t>valvula compuerta 50 mm</t>
  </si>
  <si>
    <t>bomba 0.37 KW</t>
  </si>
  <si>
    <t>tees 25 mm</t>
  </si>
  <si>
    <t>tuberia ASTM A120 19 mm SCH40</t>
  </si>
  <si>
    <t>codos 19 mm</t>
  </si>
  <si>
    <t>tees 19 mm</t>
  </si>
  <si>
    <t xml:space="preserve">filtros </t>
  </si>
  <si>
    <t>union 19 mm</t>
  </si>
  <si>
    <t>valvula retencion 19 mm 150 psi</t>
  </si>
  <si>
    <t>valvula compuerta 19 mm</t>
  </si>
  <si>
    <t>pernos anclaje 9.5x48 mm</t>
  </si>
  <si>
    <t>pernos anclaje 25x152 mm</t>
  </si>
  <si>
    <t xml:space="preserve">tuberia ASTM A120 76 mm SCH40 </t>
  </si>
  <si>
    <t>codos 76 mm</t>
  </si>
  <si>
    <t>tees 76 mm</t>
  </si>
  <si>
    <t>union 76 mm</t>
  </si>
  <si>
    <t>valvula retencion 76 mm 150psi</t>
  </si>
  <si>
    <t>valvula compuerta76 mm</t>
  </si>
  <si>
    <t>tubería ASTM 38 mm SCH40</t>
  </si>
  <si>
    <t>codos 38 mm</t>
  </si>
  <si>
    <t>uniones 38mm</t>
  </si>
  <si>
    <t>tuberia ASTM 50 mm SCH40</t>
  </si>
  <si>
    <t>uniones 50 mm</t>
  </si>
  <si>
    <t>tees 38 mm</t>
  </si>
  <si>
    <t>Pintar soportes molino y tubería</t>
  </si>
  <si>
    <t>Instalación de soportes</t>
  </si>
  <si>
    <t>Fabricación soporte molino y tubería</t>
  </si>
  <si>
    <t>ayudantes 7</t>
  </si>
  <si>
    <t>ayudante 7</t>
  </si>
  <si>
    <t>ayudante 6</t>
  </si>
  <si>
    <t>ayudantes 6</t>
  </si>
  <si>
    <t>Primer mes</t>
  </si>
  <si>
    <t>Segundo mes</t>
  </si>
  <si>
    <t>Cuarto mes</t>
  </si>
  <si>
    <t>Quinto mes</t>
  </si>
  <si>
    <t>Cotización de equipos</t>
  </si>
  <si>
    <t>Importación de equipos</t>
  </si>
  <si>
    <t>Obra civil</t>
  </si>
  <si>
    <t>Obra eléctrica</t>
  </si>
  <si>
    <t>Obra mecánica</t>
  </si>
  <si>
    <t>Tercer mes</t>
  </si>
  <si>
    <t>PLANIFICACION DE LA INSTALACION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</si>
</sst>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0"/>
      <name val="Aladdi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7" fillId="8" borderId="1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0" fontId="7" fillId="10" borderId="1" xfId="0" applyFont="1" applyFill="1" applyBorder="1" applyAlignment="1">
      <alignment/>
    </xf>
    <xf numFmtId="0" fontId="7" fillId="11" borderId="1" xfId="0" applyFont="1" applyFill="1" applyBorder="1" applyAlignment="1">
      <alignment/>
    </xf>
    <xf numFmtId="0" fontId="8" fillId="12" borderId="1" xfId="0" applyFont="1" applyFill="1" applyBorder="1" applyAlignment="1">
      <alignment/>
    </xf>
    <xf numFmtId="0" fontId="8" fillId="13" borderId="1" xfId="0" applyFont="1" applyFill="1" applyBorder="1" applyAlignment="1">
      <alignment/>
    </xf>
    <xf numFmtId="0" fontId="8" fillId="14" borderId="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left"/>
    </xf>
    <xf numFmtId="0" fontId="7" fillId="5" borderId="3" xfId="0" applyFont="1" applyFill="1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 quotePrefix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44" fontId="1" fillId="0" borderId="0" xfId="19" applyFont="1" applyAlignment="1">
      <alignment/>
    </xf>
    <xf numFmtId="0" fontId="1" fillId="0" borderId="1" xfId="0" applyFont="1" applyBorder="1" applyAlignment="1">
      <alignment/>
    </xf>
    <xf numFmtId="44" fontId="1" fillId="0" borderId="1" xfId="19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4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Font="1" applyAlignment="1">
      <alignment horizontal="left"/>
    </xf>
    <xf numFmtId="4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4" fontId="1" fillId="0" borderId="0" xfId="19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7" fillId="15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7" fillId="9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5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7" borderId="1" xfId="0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7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7" fillId="0" borderId="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="70" zoomScaleNormal="70" workbookViewId="0" topLeftCell="A119">
      <selection activeCell="G148" sqref="G148"/>
    </sheetView>
  </sheetViews>
  <sheetFormatPr defaultColWidth="11.421875" defaultRowHeight="12.75"/>
  <cols>
    <col min="1" max="1" width="32.8515625" style="0" customWidth="1"/>
    <col min="2" max="3" width="5.8515625" style="0" customWidth="1"/>
    <col min="4" max="4" width="11.00390625" style="0" customWidth="1"/>
    <col min="6" max="6" width="11.140625" style="0" customWidth="1"/>
    <col min="7" max="7" width="16.140625" style="0" customWidth="1"/>
    <col min="8" max="9" width="11.8515625" style="0" customWidth="1"/>
    <col min="10" max="11" width="11.57421875" style="0" bestFit="1" customWidth="1"/>
    <col min="13" max="13" width="13.00390625" style="0" customWidth="1"/>
  </cols>
  <sheetData>
    <row r="1" spans="1:13" ht="23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M1" s="1" t="s">
        <v>66</v>
      </c>
    </row>
    <row r="2" spans="1:13" ht="23.25" customHeight="1">
      <c r="A2" s="61" t="s">
        <v>1</v>
      </c>
      <c r="B2" s="61" t="s">
        <v>62</v>
      </c>
      <c r="C2" s="61" t="s">
        <v>61</v>
      </c>
      <c r="D2" s="61" t="s">
        <v>145</v>
      </c>
      <c r="E2" s="61" t="s">
        <v>37</v>
      </c>
      <c r="F2" s="61" t="s">
        <v>57</v>
      </c>
      <c r="G2" s="61" t="s">
        <v>36</v>
      </c>
      <c r="H2" s="61" t="s">
        <v>234</v>
      </c>
      <c r="I2" s="61" t="s">
        <v>67</v>
      </c>
      <c r="J2" s="61" t="s">
        <v>68</v>
      </c>
      <c r="K2" s="61" t="s">
        <v>71</v>
      </c>
      <c r="L2" s="1"/>
      <c r="M2" s="1" t="s">
        <v>65</v>
      </c>
    </row>
    <row r="3" spans="1:14" ht="12.75">
      <c r="A3" s="66" t="s">
        <v>2</v>
      </c>
      <c r="B3" s="62" t="s">
        <v>32</v>
      </c>
      <c r="C3">
        <v>1</v>
      </c>
      <c r="D3">
        <v>2700</v>
      </c>
      <c r="E3">
        <f>D3*C3</f>
        <v>2700</v>
      </c>
      <c r="F3" s="65">
        <v>20000</v>
      </c>
      <c r="G3">
        <f>F3*C3</f>
        <v>20000</v>
      </c>
      <c r="H3">
        <v>30</v>
      </c>
      <c r="M3" s="2" t="s">
        <v>63</v>
      </c>
      <c r="N3" s="3">
        <v>0.375</v>
      </c>
    </row>
    <row r="4" spans="1:14" ht="12.75">
      <c r="A4" s="2" t="s">
        <v>77</v>
      </c>
      <c r="B4" s="62" t="s">
        <v>32</v>
      </c>
      <c r="C4">
        <v>6</v>
      </c>
      <c r="D4">
        <v>0.55</v>
      </c>
      <c r="E4">
        <f>D4*C4</f>
        <v>3.3000000000000003</v>
      </c>
      <c r="F4">
        <v>4.11</v>
      </c>
      <c r="G4">
        <f>F4*C4</f>
        <v>24.660000000000004</v>
      </c>
      <c r="M4" t="s">
        <v>64</v>
      </c>
      <c r="N4">
        <v>1.875</v>
      </c>
    </row>
    <row r="5" spans="1:14" ht="12.75">
      <c r="A5" s="4" t="s">
        <v>76</v>
      </c>
      <c r="B5" s="62"/>
      <c r="E5" s="4">
        <f>E3+E4</f>
        <v>2703.3</v>
      </c>
      <c r="I5">
        <v>4</v>
      </c>
      <c r="J5" s="4">
        <f>E3/1000*H3</f>
        <v>81</v>
      </c>
      <c r="K5" s="4">
        <f>E3/1000*H3*1/I5*1/8</f>
        <v>2.53125</v>
      </c>
      <c r="M5" t="s">
        <v>41</v>
      </c>
      <c r="N5">
        <f>7.8/1000*PI()/4*POWER(N3*2.54,2)*N4*2.54</f>
        <v>0.026469725737182606</v>
      </c>
    </row>
    <row r="6" spans="1:8" ht="12.75">
      <c r="A6" t="s">
        <v>10</v>
      </c>
      <c r="B6" s="62" t="s">
        <v>32</v>
      </c>
      <c r="C6">
        <v>1</v>
      </c>
      <c r="D6">
        <v>20</v>
      </c>
      <c r="E6">
        <f>D6*C6</f>
        <v>20</v>
      </c>
      <c r="F6">
        <v>43</v>
      </c>
      <c r="G6">
        <f>F6*C6</f>
        <v>43</v>
      </c>
      <c r="H6">
        <v>150</v>
      </c>
    </row>
    <row r="7" spans="1:7" ht="12.75">
      <c r="A7" s="2" t="s">
        <v>59</v>
      </c>
      <c r="B7" s="62" t="s">
        <v>32</v>
      </c>
      <c r="C7">
        <v>4</v>
      </c>
      <c r="D7">
        <v>0.03</v>
      </c>
      <c r="E7">
        <f>D7*C7</f>
        <v>0.12</v>
      </c>
      <c r="F7">
        <v>0.23</v>
      </c>
      <c r="G7">
        <f>F7*C7</f>
        <v>0.92</v>
      </c>
    </row>
    <row r="8" spans="1:11" ht="12.75">
      <c r="A8" s="4" t="s">
        <v>76</v>
      </c>
      <c r="B8" s="62"/>
      <c r="E8" s="4">
        <f>E6+E7</f>
        <v>20.12</v>
      </c>
      <c r="I8">
        <v>1</v>
      </c>
      <c r="J8" s="4">
        <f>E6/1000*H6</f>
        <v>3</v>
      </c>
      <c r="K8" s="4">
        <f>E6/1000*H6*1/I8*1/8</f>
        <v>0.375</v>
      </c>
    </row>
    <row r="9" spans="1:8" ht="12.75">
      <c r="A9" s="66" t="s">
        <v>8</v>
      </c>
      <c r="B9" s="62" t="s">
        <v>32</v>
      </c>
      <c r="C9">
        <v>1</v>
      </c>
      <c r="D9">
        <v>120</v>
      </c>
      <c r="E9">
        <f>D9*C9</f>
        <v>120</v>
      </c>
      <c r="F9" s="65">
        <v>1600</v>
      </c>
      <c r="G9">
        <f>F9*C9</f>
        <v>1600</v>
      </c>
      <c r="H9">
        <v>30</v>
      </c>
    </row>
    <row r="10" spans="1:7" ht="14.25" customHeight="1">
      <c r="A10" s="2" t="s">
        <v>75</v>
      </c>
      <c r="B10" s="62" t="s">
        <v>32</v>
      </c>
      <c r="C10">
        <v>4</v>
      </c>
      <c r="D10">
        <v>0.03</v>
      </c>
      <c r="E10">
        <f>D10*C10</f>
        <v>0.12</v>
      </c>
      <c r="F10">
        <v>0.23</v>
      </c>
      <c r="G10">
        <f>F10*C10</f>
        <v>0.92</v>
      </c>
    </row>
    <row r="11" spans="1:13" ht="15" customHeight="1">
      <c r="A11" s="5" t="s">
        <v>76</v>
      </c>
      <c r="B11" s="62"/>
      <c r="E11" s="4">
        <f>E9+E10</f>
        <v>120.12</v>
      </c>
      <c r="I11">
        <v>2</v>
      </c>
      <c r="J11" s="4">
        <f>E9/1000*H9</f>
        <v>3.5999999999999996</v>
      </c>
      <c r="K11" s="4">
        <f>E9/1000*H9*1/I11*1/8</f>
        <v>0.22499999999999998</v>
      </c>
      <c r="M11" s="1" t="s">
        <v>72</v>
      </c>
    </row>
    <row r="12" spans="1:14" ht="12.75">
      <c r="A12" t="s">
        <v>79</v>
      </c>
      <c r="B12" s="62" t="s">
        <v>129</v>
      </c>
      <c r="C12">
        <v>50</v>
      </c>
      <c r="D12">
        <v>2.5</v>
      </c>
      <c r="E12">
        <f>D12*C12</f>
        <v>125</v>
      </c>
      <c r="F12">
        <v>16.75</v>
      </c>
      <c r="G12">
        <f>F12*C12</f>
        <v>837.5</v>
      </c>
      <c r="H12">
        <v>230</v>
      </c>
      <c r="M12" s="2" t="s">
        <v>63</v>
      </c>
      <c r="N12" s="3">
        <v>0.5</v>
      </c>
    </row>
    <row r="13" spans="1:14" ht="12.75">
      <c r="A13" t="s">
        <v>29</v>
      </c>
      <c r="B13" s="62" t="s">
        <v>32</v>
      </c>
      <c r="C13">
        <v>19</v>
      </c>
      <c r="D13">
        <v>0.17</v>
      </c>
      <c r="E13">
        <f>D13*C13</f>
        <v>3.2300000000000004</v>
      </c>
      <c r="F13">
        <v>0.5</v>
      </c>
      <c r="G13">
        <f>F13*C13</f>
        <v>9.5</v>
      </c>
      <c r="M13" t="s">
        <v>64</v>
      </c>
      <c r="N13">
        <v>2</v>
      </c>
    </row>
    <row r="14" spans="1:14" ht="12.75">
      <c r="A14" t="s">
        <v>5</v>
      </c>
      <c r="B14" s="62" t="s">
        <v>32</v>
      </c>
      <c r="C14">
        <v>1</v>
      </c>
      <c r="D14">
        <v>0.2</v>
      </c>
      <c r="E14">
        <f>D14*C14</f>
        <v>0.2</v>
      </c>
      <c r="F14">
        <v>0.7</v>
      </c>
      <c r="G14">
        <f>F14*C14</f>
        <v>0.7</v>
      </c>
      <c r="M14" t="s">
        <v>41</v>
      </c>
      <c r="N14">
        <f>7.8/1000*N13*2.54*PI()/4*(POWER((N12+0.25)*2.54,2)-POWER(N12*2.54,2))</f>
        <v>0.06274305359924764</v>
      </c>
    </row>
    <row r="15" spans="1:7" ht="12.75">
      <c r="A15" t="s">
        <v>6</v>
      </c>
      <c r="B15" s="62" t="s">
        <v>32</v>
      </c>
      <c r="C15">
        <v>3</v>
      </c>
      <c r="D15">
        <v>5</v>
      </c>
      <c r="E15">
        <f>D15*C15</f>
        <v>15</v>
      </c>
      <c r="F15">
        <v>50</v>
      </c>
      <c r="G15">
        <f>F15*C15</f>
        <v>150</v>
      </c>
    </row>
    <row r="16" spans="1:14" ht="12.75">
      <c r="A16" t="s">
        <v>28</v>
      </c>
      <c r="B16" s="62" t="s">
        <v>32</v>
      </c>
      <c r="C16">
        <v>9</v>
      </c>
      <c r="D16">
        <v>0.11</v>
      </c>
      <c r="E16">
        <f>D16*C16</f>
        <v>0.99</v>
      </c>
      <c r="F16">
        <v>0.4</v>
      </c>
      <c r="G16">
        <f>F16*C16</f>
        <v>3.6</v>
      </c>
      <c r="M16" t="s">
        <v>69</v>
      </c>
      <c r="N16">
        <v>8</v>
      </c>
    </row>
    <row r="17" spans="1:14" ht="12.75">
      <c r="A17" s="4" t="s">
        <v>76</v>
      </c>
      <c r="B17" s="62"/>
      <c r="E17" s="4">
        <f>E12+E13+E14+E15+E16</f>
        <v>144.42</v>
      </c>
      <c r="I17">
        <v>3</v>
      </c>
      <c r="J17" s="4">
        <f>E17*H12/1000</f>
        <v>33.2166</v>
      </c>
      <c r="K17" s="4">
        <f>E17/1000*H12*1/I17*1/8</f>
        <v>1.384025</v>
      </c>
      <c r="M17" t="s">
        <v>70</v>
      </c>
      <c r="N17">
        <v>6</v>
      </c>
    </row>
    <row r="18" spans="1:11" ht="12.75">
      <c r="A18" t="s">
        <v>34</v>
      </c>
      <c r="B18" s="62" t="s">
        <v>32</v>
      </c>
      <c r="C18">
        <v>1</v>
      </c>
      <c r="D18">
        <v>12</v>
      </c>
      <c r="E18">
        <f>D18*C18</f>
        <v>12</v>
      </c>
      <c r="F18">
        <v>16.16</v>
      </c>
      <c r="G18">
        <f>F18*C18</f>
        <v>16.16</v>
      </c>
      <c r="H18">
        <v>1</v>
      </c>
      <c r="I18">
        <v>3</v>
      </c>
      <c r="J18" s="4">
        <f>E18*H18/1000</f>
        <v>0.012</v>
      </c>
      <c r="K18" s="4">
        <f>J18*1/8*1/I18</f>
        <v>0.0005</v>
      </c>
    </row>
    <row r="19" spans="1:11" ht="12.75">
      <c r="A19" t="s">
        <v>4</v>
      </c>
      <c r="B19" s="62" t="s">
        <v>32</v>
      </c>
      <c r="C19">
        <v>6</v>
      </c>
      <c r="D19">
        <v>15</v>
      </c>
      <c r="E19">
        <f>D19*C19</f>
        <v>90</v>
      </c>
      <c r="F19">
        <v>14</v>
      </c>
      <c r="G19">
        <f>F19*C19</f>
        <v>84</v>
      </c>
      <c r="H19">
        <v>1</v>
      </c>
      <c r="I19">
        <v>3</v>
      </c>
      <c r="J19" s="4">
        <f>E19*H19/1000</f>
        <v>0.09</v>
      </c>
      <c r="K19" s="4">
        <f>J19*1/8*1/I19</f>
        <v>0.00375</v>
      </c>
    </row>
    <row r="20" spans="1:11" ht="12.75">
      <c r="A20" s="1" t="s">
        <v>54</v>
      </c>
      <c r="B20" s="62"/>
      <c r="E20" s="1">
        <f>E5+E8+E11+E17+E18+E19</f>
        <v>3089.96</v>
      </c>
      <c r="G20" s="45">
        <f>SUM(G3:G19)</f>
        <v>22770.959999999995</v>
      </c>
      <c r="J20" s="1">
        <f>SUM(J4:J19)</f>
        <v>120.9186</v>
      </c>
      <c r="K20" s="1">
        <f>SUM(K4:K19)</f>
        <v>4.519525</v>
      </c>
    </row>
    <row r="21" spans="1:11" ht="12.75">
      <c r="A21" s="1"/>
      <c r="B21" s="62"/>
      <c r="E21" s="1"/>
      <c r="G21" s="45"/>
      <c r="J21" s="1"/>
      <c r="K21" s="1"/>
    </row>
    <row r="22" ht="12.75">
      <c r="B22" s="62"/>
    </row>
    <row r="23" spans="1:8" ht="12.75">
      <c r="A23" s="66" t="s">
        <v>7</v>
      </c>
      <c r="B23" s="62" t="s">
        <v>32</v>
      </c>
      <c r="C23">
        <v>1</v>
      </c>
      <c r="D23">
        <v>6000</v>
      </c>
      <c r="E23">
        <f>D23*C23</f>
        <v>6000</v>
      </c>
      <c r="F23" s="65">
        <v>58000</v>
      </c>
      <c r="G23">
        <f>F23*C23</f>
        <v>58000</v>
      </c>
      <c r="H23">
        <v>75</v>
      </c>
    </row>
    <row r="24" spans="1:7" ht="12.75">
      <c r="A24" s="2" t="s">
        <v>77</v>
      </c>
      <c r="B24" s="62" t="s">
        <v>32</v>
      </c>
      <c r="C24">
        <v>8</v>
      </c>
      <c r="D24">
        <v>0.55</v>
      </c>
      <c r="E24">
        <f>D24*C24</f>
        <v>4.4</v>
      </c>
      <c r="F24">
        <v>4.11</v>
      </c>
      <c r="G24">
        <f>F24*C24</f>
        <v>32.88</v>
      </c>
    </row>
    <row r="25" spans="1:11" ht="12.75">
      <c r="A25" s="4" t="s">
        <v>76</v>
      </c>
      <c r="B25" s="62"/>
      <c r="E25" s="4">
        <f>E23+E24</f>
        <v>6004.4</v>
      </c>
      <c r="I25">
        <v>6</v>
      </c>
      <c r="J25" s="4">
        <f>E25/1000*H23</f>
        <v>450.33</v>
      </c>
      <c r="K25" s="4">
        <f>E25/1000*H23*1/I25*1/8</f>
        <v>9.381874999999999</v>
      </c>
    </row>
    <row r="26" spans="1:8" ht="12.75">
      <c r="A26" t="s">
        <v>10</v>
      </c>
      <c r="B26" s="62" t="s">
        <v>32</v>
      </c>
      <c r="C26">
        <v>1</v>
      </c>
      <c r="D26">
        <v>20</v>
      </c>
      <c r="E26">
        <f>D26*C26</f>
        <v>20</v>
      </c>
      <c r="F26">
        <v>43</v>
      </c>
      <c r="G26">
        <f>F26*C26</f>
        <v>43</v>
      </c>
      <c r="H26">
        <v>150</v>
      </c>
    </row>
    <row r="27" spans="1:7" ht="12.75">
      <c r="A27" s="2" t="s">
        <v>59</v>
      </c>
      <c r="B27" s="62" t="s">
        <v>32</v>
      </c>
      <c r="C27">
        <v>4</v>
      </c>
      <c r="D27">
        <v>0.03</v>
      </c>
      <c r="E27">
        <f>D27*C27</f>
        <v>0.12</v>
      </c>
      <c r="F27">
        <v>0.23</v>
      </c>
      <c r="G27">
        <f>F27*C27</f>
        <v>0.92</v>
      </c>
    </row>
    <row r="28" spans="1:11" ht="12.75">
      <c r="A28" s="4" t="s">
        <v>76</v>
      </c>
      <c r="B28" s="62"/>
      <c r="E28" s="4">
        <f>E26+E27</f>
        <v>20.12</v>
      </c>
      <c r="I28">
        <v>1</v>
      </c>
      <c r="J28" s="4">
        <f>E28/1000*H26</f>
        <v>3.0180000000000002</v>
      </c>
      <c r="K28" s="4">
        <f>E28/1000*H26*1/I28*1/8</f>
        <v>0.37725000000000003</v>
      </c>
    </row>
    <row r="29" spans="1:8" ht="12.75">
      <c r="A29" t="s">
        <v>80</v>
      </c>
      <c r="B29" s="62" t="s">
        <v>128</v>
      </c>
      <c r="C29">
        <v>46</v>
      </c>
      <c r="D29">
        <v>5.43</v>
      </c>
      <c r="E29">
        <f>D29*C29</f>
        <v>249.77999999999997</v>
      </c>
      <c r="F29">
        <v>8.45</v>
      </c>
      <c r="G29">
        <f>F29*C29</f>
        <v>388.7</v>
      </c>
      <c r="H29">
        <v>230</v>
      </c>
    </row>
    <row r="30" spans="1:7" ht="12.75">
      <c r="A30" t="s">
        <v>18</v>
      </c>
      <c r="B30" s="62" t="s">
        <v>32</v>
      </c>
      <c r="C30">
        <v>10</v>
      </c>
      <c r="D30">
        <v>0.32</v>
      </c>
      <c r="E30">
        <f>D30*C30</f>
        <v>3.2</v>
      </c>
      <c r="F30">
        <v>1.4</v>
      </c>
      <c r="G30">
        <f>F30*C30</f>
        <v>14</v>
      </c>
    </row>
    <row r="31" spans="1:13" ht="12.75">
      <c r="A31" t="s">
        <v>21</v>
      </c>
      <c r="B31" s="62" t="s">
        <v>32</v>
      </c>
      <c r="C31">
        <v>1</v>
      </c>
      <c r="D31">
        <v>0.37</v>
      </c>
      <c r="E31">
        <f>D31*C31</f>
        <v>0.37</v>
      </c>
      <c r="F31">
        <v>2</v>
      </c>
      <c r="G31">
        <f>F31*C31</f>
        <v>2</v>
      </c>
      <c r="M31" s="1" t="s">
        <v>73</v>
      </c>
    </row>
    <row r="32" spans="1:14" ht="12.75">
      <c r="A32" t="s">
        <v>22</v>
      </c>
      <c r="B32" s="62" t="s">
        <v>32</v>
      </c>
      <c r="C32">
        <v>1</v>
      </c>
      <c r="E32">
        <f>D32*C32</f>
        <v>0</v>
      </c>
      <c r="F32">
        <v>50</v>
      </c>
      <c r="G32">
        <f>F32*C32</f>
        <v>50</v>
      </c>
      <c r="M32" s="2" t="s">
        <v>63</v>
      </c>
      <c r="N32" s="3">
        <v>3</v>
      </c>
    </row>
    <row r="33" spans="1:14" ht="12.75">
      <c r="A33" t="s">
        <v>26</v>
      </c>
      <c r="B33" s="62" t="s">
        <v>32</v>
      </c>
      <c r="C33">
        <v>8</v>
      </c>
      <c r="D33">
        <v>0.21</v>
      </c>
      <c r="E33">
        <f>D33*C33</f>
        <v>1.68</v>
      </c>
      <c r="F33">
        <v>1.1</v>
      </c>
      <c r="G33">
        <f>F33*C33</f>
        <v>8.8</v>
      </c>
      <c r="M33" t="s">
        <v>64</v>
      </c>
      <c r="N33">
        <v>3.5</v>
      </c>
    </row>
    <row r="34" spans="1:14" ht="12.75">
      <c r="A34" s="4" t="s">
        <v>76</v>
      </c>
      <c r="B34" s="62"/>
      <c r="E34" s="4">
        <f>SUM(E29:E33)</f>
        <v>255.02999999999997</v>
      </c>
      <c r="I34">
        <v>3</v>
      </c>
      <c r="J34" s="4">
        <f>E34/1000*H29</f>
        <v>58.65689999999999</v>
      </c>
      <c r="K34" s="4">
        <f>E34/1000*H29*1/I34*1/8</f>
        <v>2.4440375</v>
      </c>
      <c r="M34" t="s">
        <v>41</v>
      </c>
      <c r="N34">
        <f>7.8/1000*N33*2.54*PI()/4*(POWER((N32+0.25)*2.54,2)-POWER(N32*2.54,2))</f>
        <v>0.549001718993418</v>
      </c>
    </row>
    <row r="35" spans="1:11" ht="12.75">
      <c r="A35" t="s">
        <v>74</v>
      </c>
      <c r="B35" s="62" t="s">
        <v>32</v>
      </c>
      <c r="C35">
        <v>1</v>
      </c>
      <c r="D35">
        <v>18.14</v>
      </c>
      <c r="E35">
        <f>D35*C35</f>
        <v>18.14</v>
      </c>
      <c r="F35">
        <v>62</v>
      </c>
      <c r="G35">
        <f>F35*C35</f>
        <v>62</v>
      </c>
      <c r="H35">
        <v>1.1</v>
      </c>
      <c r="I35">
        <v>3</v>
      </c>
      <c r="J35" s="4">
        <f>E35/1000*H35</f>
        <v>0.019954000000000003</v>
      </c>
      <c r="K35" s="4">
        <f>J35*1/I35*1/8</f>
        <v>0.0008314166666666668</v>
      </c>
    </row>
    <row r="36" spans="1:11" ht="12.75">
      <c r="A36" t="s">
        <v>19</v>
      </c>
      <c r="B36" s="62" t="s">
        <v>32</v>
      </c>
      <c r="C36">
        <v>2</v>
      </c>
      <c r="D36">
        <v>24.5</v>
      </c>
      <c r="E36">
        <f>D36*C36</f>
        <v>49</v>
      </c>
      <c r="F36">
        <v>40</v>
      </c>
      <c r="G36">
        <f>F36*C36</f>
        <v>80</v>
      </c>
      <c r="H36">
        <v>1.1</v>
      </c>
      <c r="I36">
        <v>3</v>
      </c>
      <c r="J36" s="4">
        <f>E36/1000*H36</f>
        <v>0.0539</v>
      </c>
      <c r="K36" s="4">
        <f>J36*1/I36*1/8</f>
        <v>0.0022458333333333336</v>
      </c>
    </row>
    <row r="37" spans="1:11" ht="12.75">
      <c r="A37" t="s">
        <v>10</v>
      </c>
      <c r="B37" s="62" t="s">
        <v>32</v>
      </c>
      <c r="C37">
        <v>1</v>
      </c>
      <c r="D37">
        <v>20</v>
      </c>
      <c r="E37">
        <f>D37*C37</f>
        <v>20</v>
      </c>
      <c r="F37">
        <v>43</v>
      </c>
      <c r="G37">
        <f>F37*C37</f>
        <v>43</v>
      </c>
      <c r="H37">
        <v>150</v>
      </c>
      <c r="J37" s="4"/>
      <c r="K37" s="4"/>
    </row>
    <row r="38" spans="1:7" ht="12.75">
      <c r="A38" s="2" t="s">
        <v>59</v>
      </c>
      <c r="B38" s="62" t="s">
        <v>32</v>
      </c>
      <c r="C38">
        <v>4</v>
      </c>
      <c r="D38">
        <v>0.03</v>
      </c>
      <c r="E38">
        <f>D38*C38</f>
        <v>0.12</v>
      </c>
      <c r="F38">
        <v>0.23</v>
      </c>
      <c r="G38">
        <f>F38*C38</f>
        <v>0.92</v>
      </c>
    </row>
    <row r="39" spans="1:11" ht="12.75">
      <c r="A39" s="4" t="s">
        <v>76</v>
      </c>
      <c r="B39" s="62"/>
      <c r="E39" s="4">
        <f>E37+E38</f>
        <v>20.12</v>
      </c>
      <c r="I39">
        <v>1</v>
      </c>
      <c r="J39" s="4">
        <f>E39/1000*H37</f>
        <v>3.0180000000000002</v>
      </c>
      <c r="K39" s="4">
        <f>E39/1000*H37*1/I39*1/8</f>
        <v>0.37725000000000003</v>
      </c>
    </row>
    <row r="40" spans="1:9" ht="12.75">
      <c r="A40" t="s">
        <v>81</v>
      </c>
      <c r="B40" s="62" t="s">
        <v>129</v>
      </c>
      <c r="C40">
        <v>83</v>
      </c>
      <c r="D40">
        <v>1.68</v>
      </c>
      <c r="E40">
        <f aca="true" t="shared" si="0" ref="E40:E46">D40*C40</f>
        <v>139.44</v>
      </c>
      <c r="F40">
        <v>11.95</v>
      </c>
      <c r="G40">
        <f aca="true" t="shared" si="1" ref="G40:G46">F40*C40</f>
        <v>991.8499999999999</v>
      </c>
      <c r="H40">
        <v>230</v>
      </c>
      <c r="I40">
        <v>3</v>
      </c>
    </row>
    <row r="41" spans="1:7" ht="12.75">
      <c r="A41" t="s">
        <v>20</v>
      </c>
      <c r="B41" s="62" t="s">
        <v>32</v>
      </c>
      <c r="C41">
        <v>14</v>
      </c>
      <c r="D41">
        <v>0.13</v>
      </c>
      <c r="E41">
        <f t="shared" si="0"/>
        <v>1.82</v>
      </c>
      <c r="F41">
        <v>0.35</v>
      </c>
      <c r="G41">
        <f t="shared" si="1"/>
        <v>4.8999999999999995</v>
      </c>
    </row>
    <row r="42" spans="1:7" ht="12.75">
      <c r="A42" t="s">
        <v>24</v>
      </c>
      <c r="B42" s="62" t="s">
        <v>32</v>
      </c>
      <c r="C42">
        <v>0</v>
      </c>
      <c r="D42">
        <v>0.15</v>
      </c>
      <c r="E42">
        <f t="shared" si="0"/>
        <v>0</v>
      </c>
      <c r="F42">
        <v>0.41</v>
      </c>
      <c r="G42">
        <f t="shared" si="1"/>
        <v>0</v>
      </c>
    </row>
    <row r="43" spans="1:7" ht="12.75">
      <c r="A43" t="s">
        <v>25</v>
      </c>
      <c r="B43" s="62" t="s">
        <v>32</v>
      </c>
      <c r="C43">
        <v>2</v>
      </c>
      <c r="E43">
        <f t="shared" si="0"/>
        <v>0</v>
      </c>
      <c r="F43">
        <v>50</v>
      </c>
      <c r="G43">
        <f t="shared" si="1"/>
        <v>100</v>
      </c>
    </row>
    <row r="44" spans="1:7" ht="12.75">
      <c r="A44" t="s">
        <v>27</v>
      </c>
      <c r="B44" s="62" t="s">
        <v>32</v>
      </c>
      <c r="C44">
        <v>14</v>
      </c>
      <c r="D44">
        <v>0.09</v>
      </c>
      <c r="E44">
        <f t="shared" si="0"/>
        <v>1.26</v>
      </c>
      <c r="F44">
        <v>0.3</v>
      </c>
      <c r="G44">
        <f t="shared" si="1"/>
        <v>4.2</v>
      </c>
    </row>
    <row r="45" spans="1:11" ht="12.75">
      <c r="A45" t="s">
        <v>35</v>
      </c>
      <c r="B45" s="62" t="s">
        <v>32</v>
      </c>
      <c r="C45">
        <v>1</v>
      </c>
      <c r="D45">
        <v>10</v>
      </c>
      <c r="E45">
        <f t="shared" si="0"/>
        <v>10</v>
      </c>
      <c r="F45">
        <v>11.92</v>
      </c>
      <c r="G45">
        <f t="shared" si="1"/>
        <v>11.92</v>
      </c>
      <c r="H45">
        <v>1</v>
      </c>
      <c r="I45">
        <v>3</v>
      </c>
      <c r="J45" s="4">
        <f>E45/1000*H45</f>
        <v>0.01</v>
      </c>
      <c r="K45" s="4">
        <f>E45/1000*H45*1/I45*1/8</f>
        <v>0.0004166666666666667</v>
      </c>
    </row>
    <row r="46" spans="1:11" ht="12.75">
      <c r="A46" t="s">
        <v>23</v>
      </c>
      <c r="B46" s="62" t="s">
        <v>32</v>
      </c>
      <c r="C46">
        <v>2</v>
      </c>
      <c r="D46">
        <v>13</v>
      </c>
      <c r="E46">
        <f t="shared" si="0"/>
        <v>26</v>
      </c>
      <c r="F46">
        <v>6.64</v>
      </c>
      <c r="G46">
        <f t="shared" si="1"/>
        <v>13.28</v>
      </c>
      <c r="H46">
        <v>1</v>
      </c>
      <c r="I46">
        <v>3</v>
      </c>
      <c r="J46" s="4">
        <f>E46/1000*H46</f>
        <v>0.026</v>
      </c>
      <c r="K46" s="4">
        <f>E46/1000*H46*1/I46*1/8</f>
        <v>0.0010833333333333333</v>
      </c>
    </row>
    <row r="47" spans="1:11" ht="12.75">
      <c r="A47" s="4" t="s">
        <v>76</v>
      </c>
      <c r="B47" s="62"/>
      <c r="E47" s="4">
        <f>SUM(E40:E46)</f>
        <v>178.51999999999998</v>
      </c>
      <c r="I47">
        <v>3</v>
      </c>
      <c r="J47" s="4">
        <f>E47/1000*H40</f>
        <v>41.059599999999996</v>
      </c>
      <c r="K47" s="4">
        <f>E47/1000*H40*1/I47*1/8</f>
        <v>1.7108166666666664</v>
      </c>
    </row>
    <row r="48" spans="1:11" ht="12.75">
      <c r="A48" s="1" t="s">
        <v>54</v>
      </c>
      <c r="B48" s="62"/>
      <c r="E48" s="1">
        <f>E25+E28+E34+E39+E47+E35+E36+E45+E46</f>
        <v>6581.329999999999</v>
      </c>
      <c r="G48" s="45">
        <f>SUM(G23:G47)</f>
        <v>59852.36999999999</v>
      </c>
      <c r="J48" s="1">
        <f>SUM(J23:J47)</f>
        <v>556.1923539999999</v>
      </c>
      <c r="K48" s="1">
        <f>SUM(K23:K47)</f>
        <v>14.295806416666666</v>
      </c>
    </row>
    <row r="49" spans="1:11" ht="12.75">
      <c r="A49" s="1"/>
      <c r="B49" s="62"/>
      <c r="E49" s="1"/>
      <c r="G49" s="45"/>
      <c r="J49" s="1"/>
      <c r="K49" s="1"/>
    </row>
    <row r="50" ht="12.75">
      <c r="B50" s="62"/>
    </row>
    <row r="51" spans="1:8" ht="12.75">
      <c r="A51" s="66" t="s">
        <v>9</v>
      </c>
      <c r="B51" s="62" t="s">
        <v>32</v>
      </c>
      <c r="C51">
        <v>1</v>
      </c>
      <c r="D51">
        <v>250</v>
      </c>
      <c r="E51">
        <f>D51*C51</f>
        <v>250</v>
      </c>
      <c r="F51" s="65">
        <v>355</v>
      </c>
      <c r="G51">
        <f>F51*C51</f>
        <v>355</v>
      </c>
      <c r="H51">
        <v>30</v>
      </c>
    </row>
    <row r="52" spans="1:7" ht="12.75">
      <c r="A52" s="2" t="s">
        <v>60</v>
      </c>
      <c r="B52" s="62" t="s">
        <v>32</v>
      </c>
      <c r="C52">
        <v>4</v>
      </c>
      <c r="D52">
        <v>0.03</v>
      </c>
      <c r="E52">
        <f>D52*C52</f>
        <v>0.12</v>
      </c>
      <c r="F52">
        <v>0.23</v>
      </c>
      <c r="G52">
        <f>F52*C52</f>
        <v>0.92</v>
      </c>
    </row>
    <row r="53" spans="1:11" ht="12.75">
      <c r="A53" s="4" t="s">
        <v>76</v>
      </c>
      <c r="B53" s="62"/>
      <c r="E53" s="4">
        <f>E51+E52</f>
        <v>250.12</v>
      </c>
      <c r="I53">
        <v>2</v>
      </c>
      <c r="J53" s="4">
        <f>E53/1000*H51</f>
        <v>7.5036000000000005</v>
      </c>
      <c r="K53" s="4">
        <f>E53/1000*H51*1/I53*1/8</f>
        <v>0.46897500000000003</v>
      </c>
    </row>
    <row r="54" spans="1:8" ht="12.75">
      <c r="A54" t="s">
        <v>10</v>
      </c>
      <c r="B54" s="62" t="s">
        <v>32</v>
      </c>
      <c r="C54">
        <v>1</v>
      </c>
      <c r="D54">
        <v>20</v>
      </c>
      <c r="E54">
        <f>D54*C54</f>
        <v>20</v>
      </c>
      <c r="F54">
        <v>98.5</v>
      </c>
      <c r="G54">
        <f>F54*C54</f>
        <v>98.5</v>
      </c>
      <c r="H54">
        <v>150</v>
      </c>
    </row>
    <row r="55" spans="1:7" ht="12.75">
      <c r="A55" s="2" t="s">
        <v>59</v>
      </c>
      <c r="B55" s="62" t="s">
        <v>32</v>
      </c>
      <c r="C55">
        <v>4</v>
      </c>
      <c r="D55">
        <v>0.03</v>
      </c>
      <c r="E55">
        <f>D55*C55</f>
        <v>0.12</v>
      </c>
      <c r="F55">
        <v>0.23</v>
      </c>
      <c r="G55">
        <f>F55*C55</f>
        <v>0.92</v>
      </c>
    </row>
    <row r="56" spans="1:11" ht="12.75">
      <c r="A56" s="4" t="s">
        <v>76</v>
      </c>
      <c r="B56" s="62"/>
      <c r="E56" s="4">
        <f>E54+E55</f>
        <v>20.12</v>
      </c>
      <c r="I56">
        <v>1</v>
      </c>
      <c r="J56" s="4">
        <f>E56/1000*H54</f>
        <v>3.0180000000000002</v>
      </c>
      <c r="K56" s="4">
        <f>J56*1/I56*1/8</f>
        <v>0.37725000000000003</v>
      </c>
    </row>
    <row r="57" spans="1:8" ht="12.75">
      <c r="A57" s="66" t="s">
        <v>11</v>
      </c>
      <c r="B57" s="62" t="s">
        <v>32</v>
      </c>
      <c r="C57">
        <v>1</v>
      </c>
      <c r="D57">
        <v>320</v>
      </c>
      <c r="E57">
        <f>D57*C57</f>
        <v>320</v>
      </c>
      <c r="F57" s="65">
        <v>5500</v>
      </c>
      <c r="G57">
        <f>F57*C57</f>
        <v>5500</v>
      </c>
      <c r="H57">
        <v>30</v>
      </c>
    </row>
    <row r="58" spans="1:7" ht="12.75">
      <c r="A58" s="2" t="s">
        <v>75</v>
      </c>
      <c r="B58" s="62" t="s">
        <v>32</v>
      </c>
      <c r="C58">
        <v>4</v>
      </c>
      <c r="D58">
        <v>0.03</v>
      </c>
      <c r="E58">
        <f>D58*C58</f>
        <v>0.12</v>
      </c>
      <c r="F58">
        <v>0.23</v>
      </c>
      <c r="G58">
        <f>F58*C58</f>
        <v>0.92</v>
      </c>
    </row>
    <row r="59" spans="1:11" ht="12.75">
      <c r="A59" s="4" t="s">
        <v>76</v>
      </c>
      <c r="B59" s="62"/>
      <c r="E59" s="4">
        <f>E57+E58</f>
        <v>320.12</v>
      </c>
      <c r="I59">
        <v>2</v>
      </c>
      <c r="J59" s="4">
        <f>E59/1000*H57</f>
        <v>9.6036</v>
      </c>
      <c r="K59" s="4">
        <f>J59*1/I59*1/8</f>
        <v>0.600225</v>
      </c>
    </row>
    <row r="60" spans="1:8" ht="12.75">
      <c r="A60" t="s">
        <v>82</v>
      </c>
      <c r="B60" s="62" t="s">
        <v>128</v>
      </c>
      <c r="C60">
        <v>45</v>
      </c>
      <c r="D60">
        <v>11.29</v>
      </c>
      <c r="E60">
        <f>D60*C60</f>
        <v>508.04999999999995</v>
      </c>
      <c r="F60">
        <v>85.5</v>
      </c>
      <c r="G60">
        <f>F60*C60</f>
        <v>3847.5</v>
      </c>
      <c r="H60">
        <v>230</v>
      </c>
    </row>
    <row r="61" spans="1:7" ht="12.75">
      <c r="A61" t="s">
        <v>3</v>
      </c>
      <c r="B61" s="62" t="s">
        <v>32</v>
      </c>
      <c r="C61">
        <v>17</v>
      </c>
      <c r="D61">
        <v>2.04</v>
      </c>
      <c r="E61">
        <f>D61*C61</f>
        <v>34.68</v>
      </c>
      <c r="F61">
        <v>3.5</v>
      </c>
      <c r="G61">
        <f>F61*C61</f>
        <v>59.5</v>
      </c>
    </row>
    <row r="62" spans="1:7" ht="12.75">
      <c r="A62" t="s">
        <v>5</v>
      </c>
      <c r="B62" s="62" t="s">
        <v>32</v>
      </c>
      <c r="C62">
        <v>0</v>
      </c>
      <c r="D62">
        <v>3.41</v>
      </c>
      <c r="E62">
        <f>D62*C62</f>
        <v>0</v>
      </c>
      <c r="F62">
        <v>4.2</v>
      </c>
      <c r="G62">
        <f>F62*C62</f>
        <v>0</v>
      </c>
    </row>
    <row r="63" spans="1:7" ht="12.75">
      <c r="A63" t="s">
        <v>6</v>
      </c>
      <c r="B63" s="62" t="s">
        <v>32</v>
      </c>
      <c r="C63">
        <v>1</v>
      </c>
      <c r="E63">
        <f>D63*C63</f>
        <v>0</v>
      </c>
      <c r="F63">
        <v>50</v>
      </c>
      <c r="G63">
        <f>F63*C63</f>
        <v>50</v>
      </c>
    </row>
    <row r="64" spans="1:7" ht="12.75">
      <c r="A64" t="s">
        <v>30</v>
      </c>
      <c r="B64" s="62" t="s">
        <v>32</v>
      </c>
      <c r="C64">
        <v>8</v>
      </c>
      <c r="D64">
        <v>0.31</v>
      </c>
      <c r="E64">
        <f>D64*C64</f>
        <v>2.48</v>
      </c>
      <c r="F64">
        <v>1.96</v>
      </c>
      <c r="G64">
        <f>F64*C64</f>
        <v>15.68</v>
      </c>
    </row>
    <row r="65" spans="1:11" ht="12.75">
      <c r="A65" s="4" t="s">
        <v>76</v>
      </c>
      <c r="B65" s="62"/>
      <c r="E65" s="4">
        <f>SUM(E60:E64)</f>
        <v>545.2099999999999</v>
      </c>
      <c r="I65">
        <v>3</v>
      </c>
      <c r="J65" s="4">
        <f>E65/1000*H60</f>
        <v>125.39829999999999</v>
      </c>
      <c r="K65" s="4">
        <f>J65*1/I65*1/8</f>
        <v>5.224929166666667</v>
      </c>
    </row>
    <row r="66" spans="1:11" ht="12.75">
      <c r="A66" t="s">
        <v>34</v>
      </c>
      <c r="B66" s="62" t="s">
        <v>32</v>
      </c>
      <c r="C66">
        <v>1</v>
      </c>
      <c r="D66">
        <v>27.67</v>
      </c>
      <c r="E66">
        <f>D66*C66</f>
        <v>27.67</v>
      </c>
      <c r="F66">
        <v>178.98</v>
      </c>
      <c r="G66">
        <f>F66*C66</f>
        <v>178.98</v>
      </c>
      <c r="H66">
        <v>1.3</v>
      </c>
      <c r="I66">
        <v>3</v>
      </c>
      <c r="J66" s="4">
        <f>E66*H66/1000</f>
        <v>0.035971</v>
      </c>
      <c r="K66" s="4">
        <f>J66*1/I66*1/8</f>
        <v>0.0014987916666666667</v>
      </c>
    </row>
    <row r="67" spans="1:11" ht="12.75">
      <c r="A67" t="s">
        <v>4</v>
      </c>
      <c r="B67" s="62" t="s">
        <v>32</v>
      </c>
      <c r="C67">
        <v>2</v>
      </c>
      <c r="D67">
        <v>40.8</v>
      </c>
      <c r="E67">
        <f>D67*C67</f>
        <v>81.6</v>
      </c>
      <c r="F67">
        <v>105</v>
      </c>
      <c r="G67">
        <f>F67*C67</f>
        <v>210</v>
      </c>
      <c r="H67">
        <v>1.3</v>
      </c>
      <c r="I67">
        <v>3</v>
      </c>
      <c r="J67" s="4">
        <f>E67*H67/1000</f>
        <v>0.10608</v>
      </c>
      <c r="K67" s="4">
        <f>J67*1/I67*1/8</f>
        <v>0.0044199999999999995</v>
      </c>
    </row>
    <row r="68" spans="1:11" ht="12.75">
      <c r="A68" s="1" t="s">
        <v>54</v>
      </c>
      <c r="B68" s="62"/>
      <c r="E68" s="1">
        <f>E53+E56+E59+E65+E66+E67</f>
        <v>1244.84</v>
      </c>
      <c r="G68" s="45">
        <f>SUM(G51:G67)</f>
        <v>10317.92</v>
      </c>
      <c r="J68" s="1">
        <f>SUM(J52:J67)</f>
        <v>145.66555099999997</v>
      </c>
      <c r="K68" s="1">
        <f>SUM(K52:K67)</f>
        <v>6.677297958333333</v>
      </c>
    </row>
    <row r="69" spans="1:2" ht="12.75">
      <c r="A69" s="2"/>
      <c r="B69" s="62"/>
    </row>
    <row r="70" ht="12.75">
      <c r="B70" s="62"/>
    </row>
    <row r="71" spans="1:8" ht="12.75">
      <c r="A71" s="66" t="s">
        <v>12</v>
      </c>
      <c r="B71" s="62" t="s">
        <v>32</v>
      </c>
      <c r="C71">
        <v>3</v>
      </c>
      <c r="D71">
        <v>100</v>
      </c>
      <c r="E71">
        <f>D71*C71</f>
        <v>300</v>
      </c>
      <c r="F71" s="65">
        <v>950</v>
      </c>
      <c r="G71">
        <f>F71*C71</f>
        <v>2850</v>
      </c>
      <c r="H71">
        <v>30</v>
      </c>
    </row>
    <row r="72" spans="1:7" ht="12.75">
      <c r="A72" s="2" t="s">
        <v>58</v>
      </c>
      <c r="B72" s="62" t="s">
        <v>32</v>
      </c>
      <c r="C72">
        <v>12</v>
      </c>
      <c r="D72">
        <v>0.03</v>
      </c>
      <c r="E72">
        <f>D72*C72</f>
        <v>0.36</v>
      </c>
      <c r="F72">
        <v>0.23</v>
      </c>
      <c r="G72">
        <f>F72*C72</f>
        <v>2.7600000000000002</v>
      </c>
    </row>
    <row r="73" spans="1:11" ht="12.75">
      <c r="A73" s="1" t="s">
        <v>54</v>
      </c>
      <c r="B73" s="62"/>
      <c r="E73" s="1">
        <f>SUM(E71:E72)</f>
        <v>300.36</v>
      </c>
      <c r="G73" s="45">
        <f>SUM(G71:G72)</f>
        <v>2852.76</v>
      </c>
      <c r="I73">
        <v>1</v>
      </c>
      <c r="J73" s="1">
        <f>E73/1000*H71</f>
        <v>9.0108</v>
      </c>
      <c r="K73" s="1">
        <f>J73*1/I73*1/8</f>
        <v>1.12635</v>
      </c>
    </row>
    <row r="74" spans="1:2" ht="12.75">
      <c r="A74" s="2"/>
      <c r="B74" s="62"/>
    </row>
    <row r="75" ht="12.75">
      <c r="B75" s="62"/>
    </row>
    <row r="76" spans="1:8" ht="12.75">
      <c r="A76" s="1" t="s">
        <v>13</v>
      </c>
      <c r="B76" s="62" t="s">
        <v>32</v>
      </c>
      <c r="C76">
        <v>1</v>
      </c>
      <c r="D76">
        <v>2350</v>
      </c>
      <c r="E76">
        <f>D76*C76</f>
        <v>2350</v>
      </c>
      <c r="F76" s="65">
        <v>2550</v>
      </c>
      <c r="G76">
        <f>F76*C76</f>
        <v>2550</v>
      </c>
      <c r="H76">
        <v>80</v>
      </c>
    </row>
    <row r="77" spans="1:7" ht="12.75">
      <c r="A77" s="2" t="s">
        <v>78</v>
      </c>
      <c r="B77" s="62" t="s">
        <v>32</v>
      </c>
      <c r="C77">
        <v>9</v>
      </c>
      <c r="D77">
        <v>0.6</v>
      </c>
      <c r="E77">
        <f>D77*C77</f>
        <v>5.3999999999999995</v>
      </c>
      <c r="F77">
        <v>17.31</v>
      </c>
      <c r="G77">
        <f>F77*C77</f>
        <v>155.79</v>
      </c>
    </row>
    <row r="78" spans="1:11" ht="12.75">
      <c r="A78" s="1" t="s">
        <v>54</v>
      </c>
      <c r="B78" s="62"/>
      <c r="E78" s="1">
        <f>SUM(E76:E77)</f>
        <v>2355.4</v>
      </c>
      <c r="G78" s="45">
        <f>SUM(G76:G77)</f>
        <v>2705.79</v>
      </c>
      <c r="I78">
        <v>6</v>
      </c>
      <c r="J78" s="1">
        <f>E78/1000*H76</f>
        <v>188.432</v>
      </c>
      <c r="K78" s="1">
        <f>J78*1/I78*1/8</f>
        <v>3.9256666666666664</v>
      </c>
    </row>
    <row r="79" spans="1:2" ht="12.75">
      <c r="A79" s="2"/>
      <c r="B79" s="62"/>
    </row>
    <row r="80" ht="12.75">
      <c r="B80" s="62"/>
    </row>
    <row r="81" spans="1:8" ht="12.75">
      <c r="A81" s="1" t="s">
        <v>14</v>
      </c>
      <c r="B81" s="62" t="s">
        <v>32</v>
      </c>
      <c r="C81">
        <v>1</v>
      </c>
      <c r="D81">
        <v>650</v>
      </c>
      <c r="E81">
        <f>D81*C81</f>
        <v>650</v>
      </c>
      <c r="F81" s="65">
        <v>600</v>
      </c>
      <c r="G81">
        <f>F81*C81</f>
        <v>600</v>
      </c>
      <c r="H81">
        <v>80</v>
      </c>
    </row>
    <row r="82" spans="1:7" ht="12.75">
      <c r="A82" s="2" t="s">
        <v>77</v>
      </c>
      <c r="B82" s="62" t="s">
        <v>32</v>
      </c>
      <c r="C82">
        <v>6</v>
      </c>
      <c r="D82">
        <v>0.55</v>
      </c>
      <c r="E82">
        <f>D82*C82</f>
        <v>3.3000000000000003</v>
      </c>
      <c r="F82">
        <v>4.11</v>
      </c>
      <c r="G82">
        <f>F82*C82</f>
        <v>24.660000000000004</v>
      </c>
    </row>
    <row r="83" spans="1:11" ht="12.75">
      <c r="A83" s="1" t="s">
        <v>54</v>
      </c>
      <c r="B83" s="62"/>
      <c r="E83" s="1">
        <f>SUM(E81:E82)</f>
        <v>653.3</v>
      </c>
      <c r="G83" s="45">
        <f>SUM(G81:G82)</f>
        <v>624.66</v>
      </c>
      <c r="I83">
        <v>5</v>
      </c>
      <c r="J83" s="1">
        <f>E83/1000*H81</f>
        <v>52.263999999999996</v>
      </c>
      <c r="K83" s="1">
        <f>J83*1/I83*1/8</f>
        <v>1.3066</v>
      </c>
    </row>
    <row r="84" spans="1:11" ht="12.75">
      <c r="A84" s="1"/>
      <c r="B84" s="62"/>
      <c r="E84" s="1"/>
      <c r="G84" s="45"/>
      <c r="J84" s="1"/>
      <c r="K84" s="1"/>
    </row>
    <row r="85" spans="1:2" ht="12.75">
      <c r="A85" s="2"/>
      <c r="B85" s="62"/>
    </row>
    <row r="86" spans="1:8" ht="12.75">
      <c r="A86" s="1" t="s">
        <v>15</v>
      </c>
      <c r="B86" s="62" t="s">
        <v>32</v>
      </c>
      <c r="C86">
        <v>1</v>
      </c>
      <c r="D86">
        <v>700</v>
      </c>
      <c r="E86">
        <f>D86*C86</f>
        <v>700</v>
      </c>
      <c r="F86" s="65">
        <v>3600</v>
      </c>
      <c r="G86">
        <f>F86*C86</f>
        <v>3600</v>
      </c>
      <c r="H86">
        <v>125</v>
      </c>
    </row>
    <row r="87" spans="1:7" ht="12.75">
      <c r="A87" s="2" t="s">
        <v>77</v>
      </c>
      <c r="B87" s="62" t="s">
        <v>32</v>
      </c>
      <c r="C87">
        <v>4</v>
      </c>
      <c r="D87">
        <v>0.55</v>
      </c>
      <c r="E87">
        <f>D87*C87</f>
        <v>2.2</v>
      </c>
      <c r="F87">
        <v>4.11</v>
      </c>
      <c r="G87">
        <f>F87*C87</f>
        <v>16.44</v>
      </c>
    </row>
    <row r="88" spans="1:11" ht="12.75">
      <c r="A88" s="1" t="s">
        <v>54</v>
      </c>
      <c r="B88" s="62"/>
      <c r="E88" s="1">
        <f>SUM(E86:E87)</f>
        <v>702.2</v>
      </c>
      <c r="G88" s="45">
        <f>SUM(G86:G87)</f>
        <v>3616.44</v>
      </c>
      <c r="I88">
        <v>4</v>
      </c>
      <c r="J88" s="1">
        <f>E88/1000*H86</f>
        <v>87.775</v>
      </c>
      <c r="K88" s="1">
        <f>J88*1/I88*1/8</f>
        <v>2.74296875</v>
      </c>
    </row>
    <row r="89" spans="1:2" ht="12.75">
      <c r="A89" s="2"/>
      <c r="B89" s="62"/>
    </row>
    <row r="90" spans="1:2" ht="12.75">
      <c r="A90" s="2"/>
      <c r="B90" s="62"/>
    </row>
    <row r="91" spans="1:8" ht="12.75">
      <c r="A91" s="66" t="s">
        <v>16</v>
      </c>
      <c r="B91" s="62" t="s">
        <v>32</v>
      </c>
      <c r="C91">
        <v>1</v>
      </c>
      <c r="D91">
        <v>995</v>
      </c>
      <c r="E91">
        <f>D91*C91</f>
        <v>995</v>
      </c>
      <c r="F91" s="65">
        <v>2600</v>
      </c>
      <c r="G91">
        <f>F91*C91</f>
        <v>2600</v>
      </c>
      <c r="H91">
        <v>125</v>
      </c>
    </row>
    <row r="92" spans="1:7" ht="12.75">
      <c r="A92" s="2" t="s">
        <v>77</v>
      </c>
      <c r="B92" s="62" t="s">
        <v>32</v>
      </c>
      <c r="C92">
        <v>4</v>
      </c>
      <c r="D92">
        <v>0.55</v>
      </c>
      <c r="E92">
        <f>D92*C92</f>
        <v>2.2</v>
      </c>
      <c r="F92">
        <v>4.11</v>
      </c>
      <c r="G92">
        <f>F92*C92</f>
        <v>16.44</v>
      </c>
    </row>
    <row r="93" spans="1:11" ht="12.75">
      <c r="A93" s="4" t="s">
        <v>76</v>
      </c>
      <c r="B93" s="62"/>
      <c r="E93" s="4">
        <f>SUM(E91:E92)</f>
        <v>997.2</v>
      </c>
      <c r="G93">
        <f>SUM(G91:G92)</f>
        <v>2616.44</v>
      </c>
      <c r="I93">
        <v>4</v>
      </c>
      <c r="J93" s="4">
        <f>E93/1000*H91</f>
        <v>124.65</v>
      </c>
      <c r="K93" s="6">
        <f>J93*1/I93*1/8</f>
        <v>3.8953125</v>
      </c>
    </row>
    <row r="94" spans="1:11" ht="12.75">
      <c r="A94" s="2" t="s">
        <v>114</v>
      </c>
      <c r="B94" s="62" t="s">
        <v>32</v>
      </c>
      <c r="C94">
        <v>1</v>
      </c>
      <c r="D94">
        <v>580</v>
      </c>
      <c r="E94" s="2">
        <f>D94*C94</f>
        <v>580</v>
      </c>
      <c r="F94">
        <v>47.61</v>
      </c>
      <c r="G94">
        <f>F94*C94</f>
        <v>47.61</v>
      </c>
      <c r="H94">
        <v>250</v>
      </c>
      <c r="I94">
        <v>4</v>
      </c>
      <c r="J94" s="4">
        <f>E94/1000*H94</f>
        <v>145</v>
      </c>
      <c r="K94" s="4">
        <f>J94*1/I94*1/8</f>
        <v>4.53125</v>
      </c>
    </row>
    <row r="95" spans="1:11" ht="12.75">
      <c r="A95" s="2" t="s">
        <v>115</v>
      </c>
      <c r="B95" s="62" t="s">
        <v>32</v>
      </c>
      <c r="C95">
        <v>1</v>
      </c>
      <c r="D95">
        <v>580</v>
      </c>
      <c r="E95" s="2">
        <f>D95*C95</f>
        <v>580</v>
      </c>
      <c r="H95">
        <v>220</v>
      </c>
      <c r="I95">
        <v>4</v>
      </c>
      <c r="J95" s="4">
        <f>E95/1000*H95</f>
        <v>127.6</v>
      </c>
      <c r="K95" s="4">
        <f>J95*1/I95*1/8</f>
        <v>3.9875</v>
      </c>
    </row>
    <row r="96" spans="1:11" ht="12.75">
      <c r="A96" s="1" t="s">
        <v>54</v>
      </c>
      <c r="B96" s="62"/>
      <c r="E96" s="1">
        <f>SUM(E93:E95)</f>
        <v>2157.2</v>
      </c>
      <c r="G96" s="45">
        <f>SUM(G93:G95)</f>
        <v>2664.05</v>
      </c>
      <c r="J96" s="1"/>
      <c r="K96" s="1"/>
    </row>
    <row r="97" spans="1:11" ht="12.75">
      <c r="A97" s="1"/>
      <c r="B97" s="62"/>
      <c r="E97" s="1"/>
      <c r="G97" s="45"/>
      <c r="J97" s="1"/>
      <c r="K97" s="1"/>
    </row>
    <row r="98" ht="12.75">
      <c r="B98" s="62"/>
    </row>
    <row r="99" spans="1:8" ht="12.75">
      <c r="A99" s="66" t="s">
        <v>17</v>
      </c>
      <c r="B99" s="62" t="s">
        <v>32</v>
      </c>
      <c r="C99">
        <v>1</v>
      </c>
      <c r="D99">
        <v>850</v>
      </c>
      <c r="E99">
        <f>D99*C99</f>
        <v>850</v>
      </c>
      <c r="F99" s="65">
        <v>12400</v>
      </c>
      <c r="G99">
        <f>F99*C99</f>
        <v>12400</v>
      </c>
      <c r="H99">
        <v>30</v>
      </c>
    </row>
    <row r="100" spans="1:7" ht="12.75">
      <c r="A100" s="2" t="s">
        <v>265</v>
      </c>
      <c r="B100" s="62" t="s">
        <v>33</v>
      </c>
      <c r="C100">
        <v>15</v>
      </c>
      <c r="D100">
        <v>4.05</v>
      </c>
      <c r="E100">
        <f>C100*D100</f>
        <v>60.75</v>
      </c>
      <c r="F100">
        <v>18.23</v>
      </c>
      <c r="G100">
        <f>C100*F100</f>
        <v>273.45</v>
      </c>
    </row>
    <row r="101" spans="1:7" ht="12.75">
      <c r="A101" s="2" t="s">
        <v>3</v>
      </c>
      <c r="B101" s="62" t="s">
        <v>32</v>
      </c>
      <c r="C101">
        <v>5</v>
      </c>
      <c r="D101">
        <v>0.23</v>
      </c>
      <c r="E101">
        <f>C101*D101</f>
        <v>1.1500000000000001</v>
      </c>
      <c r="F101">
        <v>0.9</v>
      </c>
      <c r="G101">
        <f>C101*F101</f>
        <v>4.5</v>
      </c>
    </row>
    <row r="102" spans="1:7" ht="12.75">
      <c r="A102" s="2" t="s">
        <v>266</v>
      </c>
      <c r="B102" s="62" t="s">
        <v>32</v>
      </c>
      <c r="C102">
        <v>5</v>
      </c>
      <c r="D102">
        <v>0.16</v>
      </c>
      <c r="E102">
        <f>C102*D102</f>
        <v>0.8</v>
      </c>
      <c r="F102">
        <v>0.61</v>
      </c>
      <c r="G102">
        <f>C102*F102</f>
        <v>3.05</v>
      </c>
    </row>
    <row r="103" spans="1:7" ht="12.75">
      <c r="A103" s="2" t="s">
        <v>60</v>
      </c>
      <c r="B103" s="62" t="s">
        <v>32</v>
      </c>
      <c r="C103">
        <v>4</v>
      </c>
      <c r="D103">
        <v>0.03</v>
      </c>
      <c r="E103">
        <f>D103*C103</f>
        <v>0.12</v>
      </c>
      <c r="F103">
        <v>0.23</v>
      </c>
      <c r="G103">
        <f>F103*C103</f>
        <v>0.92</v>
      </c>
    </row>
    <row r="104" spans="1:11" ht="12.75">
      <c r="A104" s="1" t="s">
        <v>54</v>
      </c>
      <c r="B104" s="62"/>
      <c r="E104" s="1">
        <f>SUM(E99:E103)</f>
        <v>912.8199999999999</v>
      </c>
      <c r="G104" s="45">
        <f>SUM(G99:G103)</f>
        <v>12681.92</v>
      </c>
      <c r="I104">
        <v>2</v>
      </c>
      <c r="J104" s="1">
        <f>E104/1000*H99</f>
        <v>27.3846</v>
      </c>
      <c r="K104" s="1">
        <f>J104*1/I104*1/8</f>
        <v>1.7115375</v>
      </c>
    </row>
    <row r="105" spans="1:2" ht="12.75">
      <c r="A105" s="2"/>
      <c r="B105" s="62"/>
    </row>
    <row r="106" ht="12.75">
      <c r="B106" s="62"/>
    </row>
    <row r="107" spans="1:8" ht="12.75">
      <c r="A107" s="1" t="s">
        <v>38</v>
      </c>
      <c r="B107" s="62" t="s">
        <v>32</v>
      </c>
      <c r="C107">
        <v>1</v>
      </c>
      <c r="D107">
        <v>750</v>
      </c>
      <c r="E107">
        <f>C107*D107</f>
        <v>750</v>
      </c>
      <c r="F107" s="65">
        <v>2700</v>
      </c>
      <c r="G107">
        <f>C107*F107</f>
        <v>2700</v>
      </c>
      <c r="H107">
        <v>125</v>
      </c>
    </row>
    <row r="108" spans="1:7" ht="12.75">
      <c r="A108" s="2" t="s">
        <v>77</v>
      </c>
      <c r="B108" s="62" t="s">
        <v>32</v>
      </c>
      <c r="C108">
        <v>6</v>
      </c>
      <c r="D108">
        <v>0.55</v>
      </c>
      <c r="E108">
        <f>C108*D108</f>
        <v>3.3000000000000003</v>
      </c>
      <c r="F108">
        <v>4.11</v>
      </c>
      <c r="G108">
        <f>C108*F108</f>
        <v>24.660000000000004</v>
      </c>
    </row>
    <row r="109" spans="1:11" ht="12.75">
      <c r="A109" s="4" t="s">
        <v>76</v>
      </c>
      <c r="B109" s="62"/>
      <c r="E109" s="4">
        <f>E107+E108</f>
        <v>753.3</v>
      </c>
      <c r="I109">
        <v>3</v>
      </c>
      <c r="J109" s="4">
        <f>E109/1000*H107</f>
        <v>94.1625</v>
      </c>
      <c r="K109" s="4">
        <f>J109*1/I109*1/8</f>
        <v>3.9234375</v>
      </c>
    </row>
    <row r="110" spans="1:11" ht="12.75">
      <c r="A110" s="1" t="s">
        <v>54</v>
      </c>
      <c r="B110" s="62"/>
      <c r="E110" s="1">
        <f>SUM(E107:E109)</f>
        <v>1506.6</v>
      </c>
      <c r="G110" s="45">
        <f>SUM(G107:G109)</f>
        <v>2724.66</v>
      </c>
      <c r="J110" s="1">
        <f>SUM(J107:J109)</f>
        <v>94.1625</v>
      </c>
      <c r="K110" s="1">
        <f>SUM(K107:K109)</f>
        <v>3.9234375</v>
      </c>
    </row>
    <row r="111" ht="12.75">
      <c r="B111" s="62"/>
    </row>
    <row r="112" ht="12.75">
      <c r="B112" s="62"/>
    </row>
    <row r="113" spans="1:7" ht="12.75">
      <c r="A113" s="66" t="s">
        <v>138</v>
      </c>
      <c r="B113" s="62" t="s">
        <v>32</v>
      </c>
      <c r="C113">
        <v>4</v>
      </c>
      <c r="D113">
        <v>100</v>
      </c>
      <c r="E113">
        <f>C113*D113</f>
        <v>400</v>
      </c>
      <c r="F113" s="65">
        <v>800</v>
      </c>
      <c r="G113">
        <f>C113*F113</f>
        <v>3200</v>
      </c>
    </row>
    <row r="114" spans="1:7" ht="12.75">
      <c r="A114" s="2" t="s">
        <v>204</v>
      </c>
      <c r="B114" s="62" t="s">
        <v>32</v>
      </c>
      <c r="C114">
        <v>16</v>
      </c>
      <c r="D114">
        <v>0.03</v>
      </c>
      <c r="E114">
        <f>C114*D114</f>
        <v>0.48</v>
      </c>
      <c r="F114" s="2">
        <v>0.23</v>
      </c>
      <c r="G114">
        <f>F114*C114</f>
        <v>3.68</v>
      </c>
    </row>
    <row r="115" spans="1:11" ht="12.75">
      <c r="A115" s="4" t="s">
        <v>76</v>
      </c>
      <c r="B115" s="62"/>
      <c r="E115" s="4">
        <f>E113+E114</f>
        <v>400.48</v>
      </c>
      <c r="F115" s="2"/>
      <c r="H115">
        <v>30</v>
      </c>
      <c r="I115">
        <v>4</v>
      </c>
      <c r="J115" s="4">
        <f>E115/1000*H115</f>
        <v>12.0144</v>
      </c>
      <c r="K115" s="4">
        <f>J115/I115*1/8</f>
        <v>0.37545</v>
      </c>
    </row>
    <row r="116" spans="1:7" ht="12.75">
      <c r="A116" t="s">
        <v>267</v>
      </c>
      <c r="B116" s="62" t="s">
        <v>33</v>
      </c>
      <c r="C116">
        <v>20</v>
      </c>
      <c r="D116">
        <v>5.43</v>
      </c>
      <c r="E116">
        <f>C116*D116</f>
        <v>108.6</v>
      </c>
      <c r="F116">
        <v>85.5</v>
      </c>
      <c r="G116">
        <f>C116*F116</f>
        <v>1710</v>
      </c>
    </row>
    <row r="117" spans="1:7" ht="12.75">
      <c r="A117" t="s">
        <v>3</v>
      </c>
      <c r="B117" s="62" t="s">
        <v>32</v>
      </c>
      <c r="C117">
        <v>5</v>
      </c>
      <c r="D117">
        <v>0.32</v>
      </c>
      <c r="E117">
        <f>C117*D117</f>
        <v>1.6</v>
      </c>
      <c r="F117">
        <v>1.4</v>
      </c>
      <c r="G117">
        <f>C117*F117</f>
        <v>7</v>
      </c>
    </row>
    <row r="118" spans="1:7" ht="12.75">
      <c r="A118" t="s">
        <v>266</v>
      </c>
      <c r="B118" s="62" t="s">
        <v>32</v>
      </c>
      <c r="C118">
        <v>5</v>
      </c>
      <c r="D118">
        <v>0.31</v>
      </c>
      <c r="E118">
        <f>C118*D118</f>
        <v>1.55</v>
      </c>
      <c r="F118">
        <v>1.1</v>
      </c>
      <c r="G118">
        <f>C118*F118</f>
        <v>5.5</v>
      </c>
    </row>
    <row r="119" spans="1:11" ht="12.75">
      <c r="A119" s="4" t="s">
        <v>76</v>
      </c>
      <c r="B119" s="62"/>
      <c r="E119">
        <f>SUM(E116:E118)</f>
        <v>111.74999999999999</v>
      </c>
      <c r="G119">
        <f>SUM(G113:G118)</f>
        <v>4926.18</v>
      </c>
      <c r="H119">
        <v>230</v>
      </c>
      <c r="I119">
        <v>4</v>
      </c>
      <c r="J119" s="4">
        <f>E119/1000*H119</f>
        <v>25.702499999999997</v>
      </c>
      <c r="K119" s="4">
        <f>J119/I119*1/8</f>
        <v>0.8032031249999999</v>
      </c>
    </row>
    <row r="120" spans="1:11" ht="12.75">
      <c r="A120" s="1" t="s">
        <v>54</v>
      </c>
      <c r="B120" s="62"/>
      <c r="E120" s="1">
        <f>E115+E119</f>
        <v>512.23</v>
      </c>
      <c r="G120" s="45">
        <f>G119</f>
        <v>4926.18</v>
      </c>
      <c r="J120" s="1">
        <f>J115+J119</f>
        <v>37.716899999999995</v>
      </c>
      <c r="K120" s="1">
        <f>K119+K115</f>
        <v>1.1786531249999999</v>
      </c>
    </row>
    <row r="121" spans="1:11" ht="12.75">
      <c r="A121" s="1"/>
      <c r="B121" s="62"/>
      <c r="E121" s="1"/>
      <c r="G121" s="45"/>
      <c r="J121" s="1"/>
      <c r="K121" s="1"/>
    </row>
    <row r="122" ht="12.75">
      <c r="B122" s="62"/>
    </row>
    <row r="123" spans="1:8" ht="12.75">
      <c r="A123" s="66" t="s">
        <v>113</v>
      </c>
      <c r="B123" s="62" t="s">
        <v>32</v>
      </c>
      <c r="C123">
        <v>3</v>
      </c>
      <c r="D123">
        <v>62</v>
      </c>
      <c r="E123">
        <f>C123*D123</f>
        <v>186</v>
      </c>
      <c r="F123" s="65">
        <v>520</v>
      </c>
      <c r="G123">
        <f>C123*F123</f>
        <v>1560</v>
      </c>
      <c r="H123">
        <v>150</v>
      </c>
    </row>
    <row r="124" spans="1:11" ht="12.75">
      <c r="A124" s="2" t="s">
        <v>204</v>
      </c>
      <c r="B124" s="62" t="s">
        <v>32</v>
      </c>
      <c r="C124">
        <v>12</v>
      </c>
      <c r="D124">
        <v>0.03</v>
      </c>
      <c r="E124">
        <f>C124*D124</f>
        <v>0.36</v>
      </c>
      <c r="F124">
        <v>0.23</v>
      </c>
      <c r="G124">
        <f>C124*F124</f>
        <v>2.7600000000000002</v>
      </c>
      <c r="I124">
        <v>2</v>
      </c>
      <c r="J124" s="4">
        <f>E123/1000*H123</f>
        <v>27.9</v>
      </c>
      <c r="K124" s="4">
        <f>J124*1/I124*1/8</f>
        <v>1.74375</v>
      </c>
    </row>
    <row r="125" spans="1:7" ht="12.75">
      <c r="A125" s="1" t="s">
        <v>54</v>
      </c>
      <c r="E125" s="1">
        <f>E123+E124</f>
        <v>186.36</v>
      </c>
      <c r="G125" s="45">
        <f>G123+G124</f>
        <v>1562.76</v>
      </c>
    </row>
    <row r="127" spans="1:7" ht="16.5">
      <c r="A127" s="93" t="s">
        <v>56</v>
      </c>
      <c r="B127" s="93"/>
      <c r="C127" s="93"/>
      <c r="D127" s="93"/>
      <c r="E127" s="1">
        <f>E20+E48+E68+E73+E78+E83+E88+E96+E104+E110+E120+E125</f>
        <v>20202.6</v>
      </c>
      <c r="G127" s="45">
        <f>G20+G48+G68+G73+G78+G83+G88+G96+G104+G110+G120+G125</f>
        <v>127300.46999999999</v>
      </c>
    </row>
    <row r="128" spans="1:7" ht="12.75">
      <c r="A128" s="49"/>
      <c r="B128" s="49"/>
      <c r="C128" s="49"/>
      <c r="D128" s="49"/>
      <c r="E128" s="1"/>
      <c r="G128" s="45"/>
    </row>
    <row r="129" spans="1:5" ht="12.75">
      <c r="A129" s="59"/>
      <c r="B129" s="49"/>
      <c r="C129" s="49"/>
      <c r="D129" s="49"/>
      <c r="E129" s="1"/>
    </row>
    <row r="130" spans="1:7" ht="12.75">
      <c r="A130" s="59"/>
      <c r="B130" s="49"/>
      <c r="C130" s="49"/>
      <c r="D130" s="49"/>
      <c r="E130" s="1"/>
      <c r="G130" s="45"/>
    </row>
    <row r="131" spans="1:7" ht="18">
      <c r="A131" s="96" t="s">
        <v>231</v>
      </c>
      <c r="B131" s="96"/>
      <c r="C131" s="96"/>
      <c r="D131" s="96"/>
      <c r="E131" s="96"/>
      <c r="F131" s="96"/>
      <c r="G131" s="96"/>
    </row>
    <row r="132" spans="1:7" ht="12.75">
      <c r="A132" s="57" t="s">
        <v>235</v>
      </c>
      <c r="B132" s="49"/>
      <c r="C132" s="49"/>
      <c r="D132" s="49"/>
      <c r="E132" s="1"/>
      <c r="G132" s="45">
        <f>G3+G23+G9+G57+G86+G91+G99+G107+G113+G123</f>
        <v>111160</v>
      </c>
    </row>
    <row r="133" spans="1:7" ht="12.75">
      <c r="A133" s="57" t="s">
        <v>236</v>
      </c>
      <c r="B133" s="49"/>
      <c r="C133" s="49"/>
      <c r="D133" s="52">
        <v>15000</v>
      </c>
      <c r="E133" s="1"/>
      <c r="G133" s="45"/>
    </row>
    <row r="134" spans="1:7" ht="12.75">
      <c r="A134" t="s">
        <v>237</v>
      </c>
      <c r="D134">
        <v>0.01</v>
      </c>
      <c r="G134" s="53">
        <f>D134*(D133+G132)</f>
        <v>1261.6000000000001</v>
      </c>
    </row>
    <row r="135" spans="1:7" ht="12.75">
      <c r="A135" t="s">
        <v>228</v>
      </c>
      <c r="G135" s="53">
        <f>G132+D133+G134</f>
        <v>127421.6</v>
      </c>
    </row>
    <row r="136" spans="1:7" ht="12.75">
      <c r="A136" t="s">
        <v>238</v>
      </c>
      <c r="D136">
        <v>0.1</v>
      </c>
      <c r="G136" s="53">
        <f>D136*G132</f>
        <v>11116</v>
      </c>
    </row>
    <row r="137" spans="1:7" ht="12.75">
      <c r="A137" t="s">
        <v>239</v>
      </c>
      <c r="D137">
        <v>0.12</v>
      </c>
      <c r="G137" s="53">
        <f>D137*G132</f>
        <v>13339.199999999999</v>
      </c>
    </row>
    <row r="138" spans="1:7" ht="12.75">
      <c r="A138" t="s">
        <v>240</v>
      </c>
      <c r="D138">
        <v>0.01</v>
      </c>
      <c r="G138" s="53">
        <f>D138*G135</f>
        <v>1274.2160000000001</v>
      </c>
    </row>
    <row r="139" spans="1:7" ht="12.75">
      <c r="A139" t="s">
        <v>229</v>
      </c>
      <c r="D139">
        <v>0.01</v>
      </c>
      <c r="G139" s="53">
        <f>D139*G135</f>
        <v>1274.2160000000001</v>
      </c>
    </row>
    <row r="141" spans="1:7" ht="12.75">
      <c r="A141" s="95" t="s">
        <v>230</v>
      </c>
      <c r="B141" s="95"/>
      <c r="C141" s="95"/>
      <c r="D141" s="95"/>
      <c r="E141" s="95"/>
      <c r="F141" s="95"/>
      <c r="G141" s="58">
        <f>G132+D133+G134+G136+G137+G138+G139</f>
        <v>154425.232</v>
      </c>
    </row>
  </sheetData>
  <mergeCells count="4">
    <mergeCell ref="A127:D127"/>
    <mergeCell ref="A1:K1"/>
    <mergeCell ref="A141:F141"/>
    <mergeCell ref="A131:G131"/>
  </mergeCells>
  <printOptions horizontalCentered="1" verticalCentered="1"/>
  <pageMargins left="0.3937007874015748" right="0.3937007874015748" top="1.1811023622047245" bottom="0.3937007874015748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="80" zoomScaleNormal="80" workbookViewId="0" topLeftCell="N1">
      <selection activeCell="V7" sqref="V7"/>
    </sheetView>
  </sheetViews>
  <sheetFormatPr defaultColWidth="11.421875" defaultRowHeight="12.75"/>
  <cols>
    <col min="1" max="1" width="20.8515625" style="0" customWidth="1"/>
    <col min="8" max="8" width="4.8515625" style="0" customWidth="1"/>
    <col min="9" max="9" width="20.28125" style="0" customWidth="1"/>
    <col min="10" max="10" width="13.57421875" style="0" bestFit="1" customWidth="1"/>
    <col min="12" max="12" width="15.140625" style="0" customWidth="1"/>
    <col min="17" max="17" width="13.57421875" style="0" customWidth="1"/>
    <col min="18" max="18" width="6.421875" style="0" customWidth="1"/>
    <col min="19" max="19" width="10.57421875" style="0" customWidth="1"/>
    <col min="20" max="20" width="8.7109375" style="0" customWidth="1"/>
    <col min="23" max="23" width="19.8515625" style="0" customWidth="1"/>
    <col min="24" max="24" width="12.421875" style="0" bestFit="1" customWidth="1"/>
  </cols>
  <sheetData>
    <row r="1" spans="1:24" ht="22.5" customHeight="1">
      <c r="A1" s="1" t="s">
        <v>39</v>
      </c>
      <c r="I1" s="97" t="s">
        <v>269</v>
      </c>
      <c r="J1" s="97"/>
      <c r="L1" s="97" t="s">
        <v>247</v>
      </c>
      <c r="M1" s="97"/>
      <c r="N1" s="97"/>
      <c r="O1" s="97"/>
      <c r="Q1" s="97" t="s">
        <v>255</v>
      </c>
      <c r="R1" s="97"/>
      <c r="S1" s="97"/>
      <c r="T1" s="97"/>
      <c r="U1" s="97"/>
      <c r="W1" s="97" t="s">
        <v>275</v>
      </c>
      <c r="X1" s="97"/>
    </row>
    <row r="2" spans="1:24" ht="12.75">
      <c r="A2" s="1" t="s">
        <v>40</v>
      </c>
      <c r="B2" s="1" t="s">
        <v>31</v>
      </c>
      <c r="C2" s="1" t="s">
        <v>41</v>
      </c>
      <c r="D2" s="1" t="s">
        <v>44</v>
      </c>
      <c r="E2" s="1" t="s">
        <v>45</v>
      </c>
      <c r="I2" s="27" t="s">
        <v>270</v>
      </c>
      <c r="J2" s="27" t="s">
        <v>271</v>
      </c>
      <c r="L2" s="97" t="s">
        <v>243</v>
      </c>
      <c r="M2" s="97" t="s">
        <v>249</v>
      </c>
      <c r="N2" s="97" t="s">
        <v>248</v>
      </c>
      <c r="O2" s="97" t="s">
        <v>253</v>
      </c>
      <c r="Q2" s="97" t="s">
        <v>256</v>
      </c>
      <c r="R2" s="97" t="s">
        <v>257</v>
      </c>
      <c r="S2" s="99" t="s">
        <v>262</v>
      </c>
      <c r="T2" s="99" t="s">
        <v>261</v>
      </c>
      <c r="U2" s="97" t="s">
        <v>253</v>
      </c>
      <c r="W2" s="27" t="s">
        <v>270</v>
      </c>
      <c r="X2" s="27" t="s">
        <v>271</v>
      </c>
    </row>
    <row r="3" spans="1:24" ht="12.75">
      <c r="A3" t="s">
        <v>42</v>
      </c>
      <c r="B3">
        <v>3</v>
      </c>
      <c r="C3">
        <v>80</v>
      </c>
      <c r="D3">
        <v>25.24</v>
      </c>
      <c r="E3">
        <f>B3*D3</f>
        <v>75.72</v>
      </c>
      <c r="I3" s="26" t="s">
        <v>272</v>
      </c>
      <c r="J3" s="26">
        <v>127300.47</v>
      </c>
      <c r="L3" s="97"/>
      <c r="M3" s="97"/>
      <c r="N3" s="97"/>
      <c r="O3" s="97"/>
      <c r="Q3" s="97"/>
      <c r="R3" s="97"/>
      <c r="S3" s="99"/>
      <c r="T3" s="99"/>
      <c r="U3" s="97"/>
      <c r="W3" s="26" t="s">
        <v>203</v>
      </c>
      <c r="X3" s="26">
        <v>7850</v>
      </c>
    </row>
    <row r="4" spans="1:24" ht="12.75">
      <c r="A4" t="s">
        <v>43</v>
      </c>
      <c r="B4">
        <v>39.3</v>
      </c>
      <c r="C4">
        <v>1</v>
      </c>
      <c r="D4">
        <v>1.5</v>
      </c>
      <c r="E4">
        <f>D4*D14</f>
        <v>97.80000000000001</v>
      </c>
      <c r="I4" s="26" t="s">
        <v>283</v>
      </c>
      <c r="J4" s="26">
        <v>43265.24</v>
      </c>
      <c r="L4" s="26" t="s">
        <v>250</v>
      </c>
      <c r="M4" s="60">
        <v>6</v>
      </c>
      <c r="N4" s="60">
        <v>20</v>
      </c>
      <c r="O4" s="26">
        <f>M4*N4</f>
        <v>120</v>
      </c>
      <c r="Q4" s="26" t="s">
        <v>260</v>
      </c>
      <c r="R4" s="60">
        <v>1</v>
      </c>
      <c r="S4" s="60">
        <v>35</v>
      </c>
      <c r="T4" s="60" t="s">
        <v>264</v>
      </c>
      <c r="U4" s="26">
        <v>1960</v>
      </c>
      <c r="W4" s="26" t="s">
        <v>276</v>
      </c>
      <c r="X4" s="26">
        <v>3748.27</v>
      </c>
    </row>
    <row r="5" spans="1:24" ht="12.75">
      <c r="A5" t="s">
        <v>52</v>
      </c>
      <c r="B5">
        <f>C14/60</f>
        <v>2.283333333333333</v>
      </c>
      <c r="D5">
        <v>9.85</v>
      </c>
      <c r="E5">
        <f>D5*B5*B6</f>
        <v>179.92666666666665</v>
      </c>
      <c r="I5" s="26" t="s">
        <v>202</v>
      </c>
      <c r="J5" s="26">
        <v>3760.5</v>
      </c>
      <c r="L5" s="26" t="s">
        <v>251</v>
      </c>
      <c r="M5" s="60">
        <v>5</v>
      </c>
      <c r="N5" s="60">
        <v>12</v>
      </c>
      <c r="O5" s="26">
        <f>M5*N5</f>
        <v>60</v>
      </c>
      <c r="Q5" s="26" t="s">
        <v>258</v>
      </c>
      <c r="R5" s="60">
        <v>1</v>
      </c>
      <c r="S5" s="60">
        <v>1.5</v>
      </c>
      <c r="T5" s="60" t="s">
        <v>264</v>
      </c>
      <c r="U5" s="26">
        <v>84</v>
      </c>
      <c r="W5" s="26" t="s">
        <v>277</v>
      </c>
      <c r="X5" s="26">
        <v>1769.28</v>
      </c>
    </row>
    <row r="6" spans="1:24" ht="12.75">
      <c r="A6" t="s">
        <v>53</v>
      </c>
      <c r="B6">
        <v>8</v>
      </c>
      <c r="I6" s="26" t="s">
        <v>273</v>
      </c>
      <c r="J6" s="26">
        <v>2088.32</v>
      </c>
      <c r="L6" s="26" t="s">
        <v>252</v>
      </c>
      <c r="M6" s="60">
        <v>2</v>
      </c>
      <c r="N6" s="60">
        <v>10</v>
      </c>
      <c r="O6" s="26">
        <f>M6*N6</f>
        <v>20</v>
      </c>
      <c r="Q6" s="26" t="s">
        <v>259</v>
      </c>
      <c r="R6" s="60">
        <v>4</v>
      </c>
      <c r="S6" s="60">
        <v>5.54</v>
      </c>
      <c r="T6" s="60" t="s">
        <v>263</v>
      </c>
      <c r="U6" s="26">
        <v>44.32</v>
      </c>
      <c r="W6" s="26" t="s">
        <v>207</v>
      </c>
      <c r="X6" s="26">
        <v>6864</v>
      </c>
    </row>
    <row r="7" spans="9:24" ht="12.75">
      <c r="I7" s="26" t="s">
        <v>274</v>
      </c>
      <c r="J7" s="26">
        <v>200</v>
      </c>
      <c r="L7" s="98" t="s">
        <v>254</v>
      </c>
      <c r="M7" s="98"/>
      <c r="N7" s="98"/>
      <c r="O7" s="47">
        <f>O4+O5+O6</f>
        <v>200</v>
      </c>
      <c r="Q7" s="98" t="s">
        <v>254</v>
      </c>
      <c r="R7" s="98"/>
      <c r="S7" s="98"/>
      <c r="T7" s="98"/>
      <c r="U7" s="47">
        <f>U4+U5+U6</f>
        <v>2088.32</v>
      </c>
      <c r="W7" s="26" t="s">
        <v>278</v>
      </c>
      <c r="X7" s="26">
        <v>17661.45</v>
      </c>
    </row>
    <row r="8" spans="9:24" ht="12.75">
      <c r="I8" s="46" t="s">
        <v>56</v>
      </c>
      <c r="J8" s="47">
        <f>SUM(J3:J7)</f>
        <v>176614.53</v>
      </c>
      <c r="W8" s="26" t="s">
        <v>279</v>
      </c>
      <c r="X8" s="26">
        <v>8830.73</v>
      </c>
    </row>
    <row r="9" spans="2:24" ht="12.75">
      <c r="B9" t="s">
        <v>31</v>
      </c>
      <c r="C9" t="s">
        <v>51</v>
      </c>
      <c r="D9" t="s">
        <v>50</v>
      </c>
      <c r="W9" s="26" t="s">
        <v>280</v>
      </c>
      <c r="X9" s="26">
        <v>12363.01</v>
      </c>
    </row>
    <row r="10" spans="1:24" ht="12.75">
      <c r="A10" t="s">
        <v>46</v>
      </c>
      <c r="B10">
        <v>2</v>
      </c>
      <c r="C10">
        <v>79</v>
      </c>
      <c r="D10">
        <f>C10/B13*B10</f>
        <v>31.6</v>
      </c>
      <c r="W10" s="26" t="s">
        <v>281</v>
      </c>
      <c r="X10" s="26">
        <v>1766.14</v>
      </c>
    </row>
    <row r="11" spans="1:24" ht="12.75">
      <c r="A11" t="s">
        <v>47</v>
      </c>
      <c r="B11">
        <v>2</v>
      </c>
      <c r="C11">
        <v>32</v>
      </c>
      <c r="D11">
        <f>B11*C11/B13</f>
        <v>12.8</v>
      </c>
      <c r="W11" s="26" t="s">
        <v>282</v>
      </c>
      <c r="X11" s="26">
        <v>17</v>
      </c>
    </row>
    <row r="12" spans="1:24" ht="12.75">
      <c r="A12" t="s">
        <v>48</v>
      </c>
      <c r="B12">
        <v>4</v>
      </c>
      <c r="C12">
        <v>26</v>
      </c>
      <c r="D12">
        <f>B12*C12/B13</f>
        <v>20.8</v>
      </c>
      <c r="W12" s="27" t="s">
        <v>56</v>
      </c>
      <c r="X12" s="47">
        <f>SUM(X3:X11)</f>
        <v>60869.88</v>
      </c>
    </row>
    <row r="13" spans="1:2" ht="12.75">
      <c r="A13" t="s">
        <v>49</v>
      </c>
      <c r="B13" s="3">
        <v>5</v>
      </c>
    </row>
    <row r="14" spans="1:4" ht="12.75">
      <c r="A14" t="s">
        <v>54</v>
      </c>
      <c r="C14">
        <f>C10+C11+C12</f>
        <v>137</v>
      </c>
      <c r="D14">
        <f>D10+D11+D12</f>
        <v>65.2</v>
      </c>
    </row>
    <row r="16" spans="1:5" ht="12.75">
      <c r="A16" t="s">
        <v>55</v>
      </c>
      <c r="B16">
        <v>1</v>
      </c>
      <c r="C16">
        <v>6.36</v>
      </c>
      <c r="D16">
        <v>3.01</v>
      </c>
      <c r="E16">
        <f>D16*B16</f>
        <v>3.01</v>
      </c>
    </row>
    <row r="18" spans="1:5" ht="12.75">
      <c r="A18" s="1" t="s">
        <v>56</v>
      </c>
      <c r="C18">
        <f>B3*C3+D14/B4+C16</f>
        <v>248.01903307888043</v>
      </c>
      <c r="E18" s="1">
        <f>E3+E4+E5+E16</f>
        <v>356.45666666666665</v>
      </c>
    </row>
    <row r="19" ht="12.75">
      <c r="A19" t="s">
        <v>118</v>
      </c>
    </row>
    <row r="20" ht="12.75">
      <c r="A20" t="s">
        <v>119</v>
      </c>
    </row>
    <row r="21" spans="2:6" ht="12.75">
      <c r="B21" t="s">
        <v>41</v>
      </c>
      <c r="C21" t="s">
        <v>116</v>
      </c>
      <c r="D21" t="s">
        <v>86</v>
      </c>
      <c r="E21" t="s">
        <v>67</v>
      </c>
      <c r="F21" t="s">
        <v>117</v>
      </c>
    </row>
    <row r="22" spans="1:6" ht="12.75">
      <c r="A22" t="s">
        <v>9</v>
      </c>
      <c r="B22">
        <v>250</v>
      </c>
      <c r="C22">
        <v>140</v>
      </c>
      <c r="D22">
        <f>B22/1000*C22</f>
        <v>35</v>
      </c>
      <c r="E22">
        <v>3</v>
      </c>
      <c r="F22">
        <f>D22/E22*1/8</f>
        <v>1.4583333333333333</v>
      </c>
    </row>
    <row r="23" spans="1:6" ht="12.75">
      <c r="A23" t="s">
        <v>199</v>
      </c>
      <c r="B23">
        <v>580</v>
      </c>
      <c r="C23">
        <v>250</v>
      </c>
      <c r="D23">
        <f>B23/1000*C23</f>
        <v>145</v>
      </c>
      <c r="E23">
        <v>4</v>
      </c>
      <c r="F23">
        <f>D23/E23*1/8</f>
        <v>4.53125</v>
      </c>
    </row>
    <row r="24" spans="1:6" ht="12.75">
      <c r="A24" t="s">
        <v>115</v>
      </c>
      <c r="B24">
        <v>580</v>
      </c>
      <c r="C24">
        <v>220</v>
      </c>
      <c r="D24">
        <f>B24/1000*C24</f>
        <v>127.6</v>
      </c>
      <c r="E24">
        <v>4</v>
      </c>
      <c r="F24">
        <f>D24/E24*1/8</f>
        <v>3.9875</v>
      </c>
    </row>
    <row r="25" spans="1:6" ht="12.75">
      <c r="A25" t="s">
        <v>130</v>
      </c>
      <c r="B25" t="s">
        <v>131</v>
      </c>
      <c r="C25">
        <v>2</v>
      </c>
      <c r="D25">
        <v>15</v>
      </c>
      <c r="E25">
        <v>1</v>
      </c>
      <c r="F25">
        <f>D25/E25*1/8</f>
        <v>1.875</v>
      </c>
    </row>
    <row r="28" ht="12.75">
      <c r="A28" s="1" t="s">
        <v>120</v>
      </c>
    </row>
    <row r="29" spans="1:7" ht="12.75">
      <c r="A29" t="s">
        <v>40</v>
      </c>
      <c r="B29" t="s">
        <v>31</v>
      </c>
      <c r="C29" t="s">
        <v>124</v>
      </c>
      <c r="D29" t="s">
        <v>41</v>
      </c>
      <c r="E29" t="s">
        <v>126</v>
      </c>
      <c r="F29" t="s">
        <v>44</v>
      </c>
      <c r="G29" t="s">
        <v>121</v>
      </c>
    </row>
    <row r="30" spans="1:7" ht="12.75">
      <c r="A30" t="s">
        <v>190</v>
      </c>
      <c r="B30">
        <v>1</v>
      </c>
      <c r="C30" t="s">
        <v>33</v>
      </c>
      <c r="D30">
        <v>84.68</v>
      </c>
      <c r="E30">
        <f>D30*B30</f>
        <v>84.68</v>
      </c>
      <c r="F30">
        <v>80.44</v>
      </c>
      <c r="G30">
        <f>F30*B30</f>
        <v>80.44</v>
      </c>
    </row>
    <row r="31" spans="1:7" ht="12.75">
      <c r="A31" t="s">
        <v>122</v>
      </c>
      <c r="B31">
        <v>37</v>
      </c>
      <c r="C31" t="s">
        <v>33</v>
      </c>
      <c r="D31">
        <v>5.43</v>
      </c>
      <c r="E31">
        <f>D31*B31</f>
        <v>200.91</v>
      </c>
      <c r="F31">
        <v>8.45</v>
      </c>
      <c r="G31">
        <f>F31*B31</f>
        <v>312.65</v>
      </c>
    </row>
    <row r="32" spans="1:7" ht="12.75">
      <c r="A32" t="s">
        <v>123</v>
      </c>
      <c r="B32">
        <v>4</v>
      </c>
      <c r="C32" t="s">
        <v>32</v>
      </c>
      <c r="D32">
        <v>70.1</v>
      </c>
      <c r="E32">
        <f>D32*B32</f>
        <v>280.4</v>
      </c>
      <c r="F32">
        <v>25.24</v>
      </c>
      <c r="G32">
        <f>F32*B32</f>
        <v>100.96</v>
      </c>
    </row>
    <row r="33" spans="1:7" ht="12.75">
      <c r="A33" t="s">
        <v>127</v>
      </c>
      <c r="B33">
        <v>1</v>
      </c>
      <c r="C33" t="s">
        <v>33</v>
      </c>
      <c r="D33">
        <v>2.6</v>
      </c>
      <c r="E33">
        <f>D33*B33</f>
        <v>2.6</v>
      </c>
      <c r="F33">
        <v>6.55</v>
      </c>
      <c r="G33">
        <f>F33*B33</f>
        <v>6.55</v>
      </c>
    </row>
    <row r="34" spans="1:7" ht="12.75">
      <c r="A34" t="s">
        <v>125</v>
      </c>
      <c r="B34">
        <v>1</v>
      </c>
      <c r="C34" t="s">
        <v>33</v>
      </c>
      <c r="D34">
        <v>6.7</v>
      </c>
      <c r="E34">
        <f>D34*B34</f>
        <v>6.7</v>
      </c>
      <c r="F34">
        <v>3.05</v>
      </c>
      <c r="G34">
        <f>F34*B34</f>
        <v>3.05</v>
      </c>
    </row>
    <row r="35" spans="5:7" ht="12.75">
      <c r="E35" s="1">
        <f>SUM(E30:E34)</f>
        <v>575.2900000000001</v>
      </c>
      <c r="G35" s="1">
        <f>SUM(G30:G34)</f>
        <v>503.65</v>
      </c>
    </row>
    <row r="37" spans="1:3" ht="12.75">
      <c r="A37" t="s">
        <v>208</v>
      </c>
      <c r="B37">
        <v>0.3</v>
      </c>
      <c r="C37" t="s">
        <v>209</v>
      </c>
    </row>
  </sheetData>
  <mergeCells count="15">
    <mergeCell ref="Q7:T7"/>
    <mergeCell ref="Q1:U1"/>
    <mergeCell ref="O2:O3"/>
    <mergeCell ref="S2:S3"/>
    <mergeCell ref="T2:T3"/>
    <mergeCell ref="I1:J1"/>
    <mergeCell ref="W1:X1"/>
    <mergeCell ref="L7:N7"/>
    <mergeCell ref="L1:O1"/>
    <mergeCell ref="Q2:Q3"/>
    <mergeCell ref="R2:R3"/>
    <mergeCell ref="L2:L3"/>
    <mergeCell ref="M2:M3"/>
    <mergeCell ref="N2:N3"/>
    <mergeCell ref="U2:U3"/>
  </mergeCells>
  <printOptions/>
  <pageMargins left="0.75" right="0.75" top="1" bottom="1" header="0" footer="0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"/>
  <sheetViews>
    <sheetView zoomScale="75" zoomScaleNormal="75" workbookViewId="0" topLeftCell="A1">
      <selection activeCell="A1" sqref="A1:U1"/>
    </sheetView>
  </sheetViews>
  <sheetFormatPr defaultColWidth="11.421875" defaultRowHeight="12.75"/>
  <cols>
    <col min="1" max="1" width="27.140625" style="0" customWidth="1"/>
    <col min="2" max="5" width="3.140625" style="0" customWidth="1"/>
    <col min="6" max="6" width="3.28125" style="0" customWidth="1"/>
    <col min="7" max="25" width="3.140625" style="0" customWidth="1"/>
  </cols>
  <sheetData>
    <row r="1" spans="1:25" ht="23.25" customHeight="1">
      <c r="A1" s="77" t="s">
        <v>346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84"/>
      <c r="W1" s="84"/>
      <c r="X1" s="84"/>
      <c r="Y1" s="85"/>
    </row>
    <row r="2" spans="1:25" ht="12.75">
      <c r="A2" s="105" t="s">
        <v>85</v>
      </c>
      <c r="B2" s="105" t="s">
        <v>336</v>
      </c>
      <c r="C2" s="105"/>
      <c r="D2" s="105"/>
      <c r="E2" s="105"/>
      <c r="F2" s="105" t="s">
        <v>337</v>
      </c>
      <c r="G2" s="105"/>
      <c r="H2" s="105"/>
      <c r="I2" s="105"/>
      <c r="J2" s="105" t="s">
        <v>345</v>
      </c>
      <c r="K2" s="105"/>
      <c r="L2" s="105"/>
      <c r="M2" s="105"/>
      <c r="N2" s="105" t="s">
        <v>338</v>
      </c>
      <c r="O2" s="105"/>
      <c r="P2" s="105"/>
      <c r="Q2" s="105"/>
      <c r="R2" s="105" t="s">
        <v>339</v>
      </c>
      <c r="S2" s="105"/>
      <c r="T2" s="105"/>
      <c r="U2" s="105"/>
      <c r="V2" s="76"/>
      <c r="W2" s="76"/>
      <c r="X2" s="76"/>
      <c r="Y2" s="76"/>
    </row>
    <row r="3" spans="1:25" ht="12.75">
      <c r="A3" s="105"/>
      <c r="B3" s="81">
        <v>1</v>
      </c>
      <c r="C3" s="81">
        <v>2</v>
      </c>
      <c r="D3" s="81">
        <v>3</v>
      </c>
      <c r="E3" s="81">
        <v>4</v>
      </c>
      <c r="F3" s="81">
        <v>1</v>
      </c>
      <c r="G3" s="81">
        <v>2</v>
      </c>
      <c r="H3" s="81">
        <v>3</v>
      </c>
      <c r="I3" s="81">
        <v>4</v>
      </c>
      <c r="J3" s="81">
        <v>1</v>
      </c>
      <c r="K3" s="81">
        <v>2</v>
      </c>
      <c r="L3" s="81">
        <v>3</v>
      </c>
      <c r="M3" s="81">
        <v>4</v>
      </c>
      <c r="N3" s="81">
        <v>1</v>
      </c>
      <c r="O3" s="81">
        <v>2</v>
      </c>
      <c r="P3" s="81">
        <v>3</v>
      </c>
      <c r="Q3" s="81">
        <v>4</v>
      </c>
      <c r="R3" s="81">
        <v>1</v>
      </c>
      <c r="S3" s="81">
        <v>2</v>
      </c>
      <c r="T3" s="81">
        <v>3</v>
      </c>
      <c r="U3" s="81">
        <v>4</v>
      </c>
      <c r="V3" s="83"/>
      <c r="W3" s="83"/>
      <c r="X3" s="83"/>
      <c r="Y3" s="83"/>
    </row>
    <row r="4" spans="1:25" ht="17.25" customHeight="1">
      <c r="A4" s="35" t="s">
        <v>340</v>
      </c>
      <c r="B4" s="86"/>
      <c r="C4" s="86"/>
      <c r="D4" s="86"/>
      <c r="E4" s="86"/>
      <c r="F4" s="100"/>
      <c r="G4" s="103"/>
      <c r="H4" s="103"/>
      <c r="I4" s="104"/>
      <c r="J4" s="100"/>
      <c r="K4" s="103"/>
      <c r="L4" s="103"/>
      <c r="M4" s="104"/>
      <c r="N4" s="100"/>
      <c r="O4" s="103"/>
      <c r="P4" s="103"/>
      <c r="Q4" s="104"/>
      <c r="R4" s="100"/>
      <c r="S4" s="103"/>
      <c r="T4" s="103"/>
      <c r="U4" s="104"/>
      <c r="V4" s="83"/>
      <c r="W4" s="83"/>
      <c r="X4" s="83"/>
      <c r="Y4" s="83"/>
    </row>
    <row r="5" spans="1:25" ht="17.25" customHeight="1">
      <c r="A5" s="35" t="s">
        <v>341</v>
      </c>
      <c r="B5" s="100"/>
      <c r="C5" s="103"/>
      <c r="D5" s="103"/>
      <c r="E5" s="104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100"/>
      <c r="S5" s="103"/>
      <c r="T5" s="103"/>
      <c r="U5" s="104"/>
      <c r="V5" s="83"/>
      <c r="W5" s="83"/>
      <c r="X5" s="83"/>
      <c r="Y5" s="83"/>
    </row>
    <row r="6" spans="1:25" ht="17.25" customHeight="1">
      <c r="A6" s="35" t="s">
        <v>342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100"/>
      <c r="Q6" s="104"/>
      <c r="R6" s="100"/>
      <c r="S6" s="103"/>
      <c r="T6" s="103"/>
      <c r="U6" s="104"/>
      <c r="V6" s="83"/>
      <c r="W6" s="83"/>
      <c r="X6" s="83"/>
      <c r="Y6" s="83"/>
    </row>
    <row r="7" spans="1:25" ht="17.25" customHeight="1">
      <c r="A7" s="35" t="s">
        <v>343</v>
      </c>
      <c r="B7" s="78"/>
      <c r="C7" s="78"/>
      <c r="D7" s="78"/>
      <c r="E7" s="78"/>
      <c r="F7" s="100"/>
      <c r="G7" s="103"/>
      <c r="H7" s="103"/>
      <c r="I7" s="104"/>
      <c r="J7" s="100"/>
      <c r="K7" s="101"/>
      <c r="L7" s="102"/>
      <c r="M7" s="82"/>
      <c r="N7" s="92"/>
      <c r="O7" s="92"/>
      <c r="P7" s="92"/>
      <c r="Q7" s="26"/>
      <c r="R7" s="100"/>
      <c r="S7" s="103"/>
      <c r="T7" s="103"/>
      <c r="U7" s="104"/>
      <c r="V7" s="83"/>
      <c r="W7" s="83"/>
      <c r="X7" s="83"/>
      <c r="Y7" s="83"/>
    </row>
    <row r="8" spans="1:25" ht="16.5" customHeight="1">
      <c r="A8" s="35" t="s">
        <v>344</v>
      </c>
      <c r="B8" s="78"/>
      <c r="C8" s="78"/>
      <c r="D8" s="78"/>
      <c r="E8" s="78"/>
      <c r="F8" s="100"/>
      <c r="G8" s="103"/>
      <c r="H8" s="103"/>
      <c r="I8" s="104"/>
      <c r="J8" s="100"/>
      <c r="K8" s="103"/>
      <c r="L8" s="103"/>
      <c r="M8" s="104"/>
      <c r="N8" s="100"/>
      <c r="O8" s="101"/>
      <c r="P8" s="102"/>
      <c r="Q8" s="90"/>
      <c r="R8" s="91"/>
      <c r="S8" s="91"/>
      <c r="T8" s="91"/>
      <c r="U8" s="91"/>
      <c r="V8" s="87"/>
      <c r="W8" s="83"/>
      <c r="X8" s="83"/>
      <c r="Y8" s="83"/>
    </row>
  </sheetData>
  <mergeCells count="24">
    <mergeCell ref="J8:M8"/>
    <mergeCell ref="F8:I8"/>
    <mergeCell ref="A2:A3"/>
    <mergeCell ref="B8:E8"/>
    <mergeCell ref="B7:E7"/>
    <mergeCell ref="F7:I7"/>
    <mergeCell ref="R5:U5"/>
    <mergeCell ref="P6:Q6"/>
    <mergeCell ref="R6:U6"/>
    <mergeCell ref="R7:U7"/>
    <mergeCell ref="R4:U4"/>
    <mergeCell ref="R2:U2"/>
    <mergeCell ref="V2:Y2"/>
    <mergeCell ref="A1:U1"/>
    <mergeCell ref="J7:L7"/>
    <mergeCell ref="N8:P8"/>
    <mergeCell ref="B5:E5"/>
    <mergeCell ref="B2:E2"/>
    <mergeCell ref="F2:I2"/>
    <mergeCell ref="J2:M2"/>
    <mergeCell ref="N2:Q2"/>
    <mergeCell ref="F4:I4"/>
    <mergeCell ref="J4:M4"/>
    <mergeCell ref="N4:Q4"/>
  </mergeCells>
  <printOptions/>
  <pageMargins left="0.75" right="0.75" top="1" bottom="1" header="0" footer="0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41"/>
  <sheetViews>
    <sheetView zoomScale="75" zoomScaleNormal="75" workbookViewId="0" topLeftCell="A1">
      <selection activeCell="AJ15" sqref="AJ15"/>
    </sheetView>
  </sheetViews>
  <sheetFormatPr defaultColWidth="11.421875" defaultRowHeight="12.75"/>
  <cols>
    <col min="1" max="1" width="4.00390625" style="0" customWidth="1"/>
    <col min="2" max="2" width="24.8515625" style="0" customWidth="1"/>
    <col min="3" max="3" width="3.8515625" style="0" customWidth="1"/>
    <col min="4" max="38" width="2.7109375" style="0" customWidth="1"/>
    <col min="40" max="40" width="22.421875" style="0" customWidth="1"/>
    <col min="41" max="45" width="2.8515625" style="0" customWidth="1"/>
    <col min="46" max="46" width="6.7109375" style="0" customWidth="1"/>
    <col min="48" max="48" width="23.140625" style="0" customWidth="1"/>
    <col min="49" max="49" width="7.140625" style="0" customWidth="1"/>
    <col min="50" max="50" width="13.421875" style="0" customWidth="1"/>
    <col min="51" max="51" width="12.7109375" style="0" bestFit="1" customWidth="1"/>
    <col min="53" max="53" width="26.8515625" style="0" customWidth="1"/>
  </cols>
  <sheetData>
    <row r="1" spans="1:51" ht="24" customHeight="1">
      <c r="A1" s="97" t="s">
        <v>83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N1" s="107" t="s">
        <v>188</v>
      </c>
      <c r="AO1" s="98" t="s">
        <v>189</v>
      </c>
      <c r="AP1" s="98"/>
      <c r="AQ1" s="98"/>
      <c r="AR1" s="98"/>
      <c r="AS1" s="98"/>
      <c r="AT1" s="107" t="s">
        <v>86</v>
      </c>
      <c r="AV1" s="107" t="s">
        <v>188</v>
      </c>
      <c r="AW1" s="107" t="s">
        <v>86</v>
      </c>
      <c r="AX1" s="107" t="s">
        <v>246</v>
      </c>
      <c r="AY1" s="107" t="s">
        <v>56</v>
      </c>
    </row>
    <row r="2" spans="1:51" ht="21" customHeight="1">
      <c r="A2" s="109" t="s">
        <v>84</v>
      </c>
      <c r="B2" s="109" t="s">
        <v>85</v>
      </c>
      <c r="C2" s="109" t="s">
        <v>86</v>
      </c>
      <c r="D2" s="111" t="s">
        <v>132</v>
      </c>
      <c r="E2" s="111"/>
      <c r="F2" s="111"/>
      <c r="G2" s="111"/>
      <c r="H2" s="111"/>
      <c r="I2" s="111"/>
      <c r="J2" s="111"/>
      <c r="K2" s="112" t="s">
        <v>133</v>
      </c>
      <c r="L2" s="112"/>
      <c r="M2" s="112"/>
      <c r="N2" s="112"/>
      <c r="O2" s="112"/>
      <c r="P2" s="112"/>
      <c r="Q2" s="112"/>
      <c r="R2" s="112" t="s">
        <v>134</v>
      </c>
      <c r="S2" s="112"/>
      <c r="T2" s="112"/>
      <c r="U2" s="112"/>
      <c r="V2" s="112"/>
      <c r="W2" s="112"/>
      <c r="X2" s="112"/>
      <c r="Y2" s="111" t="s">
        <v>135</v>
      </c>
      <c r="Z2" s="111"/>
      <c r="AA2" s="111"/>
      <c r="AB2" s="111"/>
      <c r="AC2" s="111"/>
      <c r="AD2" s="111"/>
      <c r="AE2" s="111"/>
      <c r="AF2" s="111" t="s">
        <v>137</v>
      </c>
      <c r="AG2" s="111"/>
      <c r="AH2" s="111"/>
      <c r="AI2" s="111"/>
      <c r="AJ2" s="111"/>
      <c r="AK2" s="111"/>
      <c r="AL2" s="111"/>
      <c r="AN2" s="108"/>
      <c r="AO2" s="41">
        <v>1</v>
      </c>
      <c r="AP2" s="41">
        <v>2</v>
      </c>
      <c r="AQ2" s="42">
        <v>3</v>
      </c>
      <c r="AR2" s="43">
        <v>4</v>
      </c>
      <c r="AS2" s="43">
        <v>5</v>
      </c>
      <c r="AT2" s="108"/>
      <c r="AV2" s="108"/>
      <c r="AW2" s="108"/>
      <c r="AX2" s="108"/>
      <c r="AY2" s="108"/>
    </row>
    <row r="3" spans="1:51" ht="12.75">
      <c r="A3" s="110"/>
      <c r="B3" s="110"/>
      <c r="C3" s="110"/>
      <c r="D3" s="7" t="s">
        <v>104</v>
      </c>
      <c r="E3" s="8" t="s">
        <v>105</v>
      </c>
      <c r="F3" s="7" t="s">
        <v>105</v>
      </c>
      <c r="G3" s="7" t="s">
        <v>106</v>
      </c>
      <c r="H3" s="7" t="s">
        <v>107</v>
      </c>
      <c r="I3" s="7" t="s">
        <v>108</v>
      </c>
      <c r="J3" s="7" t="s">
        <v>109</v>
      </c>
      <c r="K3" s="7" t="s">
        <v>104</v>
      </c>
      <c r="L3" s="7" t="s">
        <v>105</v>
      </c>
      <c r="M3" s="7" t="s">
        <v>105</v>
      </c>
      <c r="N3" s="7" t="s">
        <v>106</v>
      </c>
      <c r="O3" s="7" t="s">
        <v>107</v>
      </c>
      <c r="P3" s="7" t="s">
        <v>108</v>
      </c>
      <c r="Q3" s="7" t="s">
        <v>109</v>
      </c>
      <c r="R3" s="7" t="s">
        <v>104</v>
      </c>
      <c r="S3" s="7" t="s">
        <v>105</v>
      </c>
      <c r="T3" s="7" t="s">
        <v>105</v>
      </c>
      <c r="U3" s="7" t="s">
        <v>106</v>
      </c>
      <c r="V3" s="7" t="s">
        <v>107</v>
      </c>
      <c r="W3" s="7" t="s">
        <v>108</v>
      </c>
      <c r="X3" s="7" t="s">
        <v>109</v>
      </c>
      <c r="Y3" s="7" t="s">
        <v>104</v>
      </c>
      <c r="Z3" s="7" t="s">
        <v>105</v>
      </c>
      <c r="AA3" s="7" t="s">
        <v>105</v>
      </c>
      <c r="AB3" s="7" t="s">
        <v>106</v>
      </c>
      <c r="AC3" s="7" t="s">
        <v>107</v>
      </c>
      <c r="AD3" s="7" t="s">
        <v>108</v>
      </c>
      <c r="AE3" s="7" t="s">
        <v>109</v>
      </c>
      <c r="AF3" s="7" t="s">
        <v>104</v>
      </c>
      <c r="AG3" s="7" t="s">
        <v>105</v>
      </c>
      <c r="AH3" s="7" t="s">
        <v>105</v>
      </c>
      <c r="AI3" s="7" t="s">
        <v>106</v>
      </c>
      <c r="AJ3" s="7" t="s">
        <v>107</v>
      </c>
      <c r="AK3" s="7" t="s">
        <v>108</v>
      </c>
      <c r="AL3" s="7" t="s">
        <v>109</v>
      </c>
      <c r="AN3" s="34" t="s">
        <v>173</v>
      </c>
      <c r="AO3" s="26">
        <v>40</v>
      </c>
      <c r="AP3" s="26">
        <v>40</v>
      </c>
      <c r="AQ3" s="26">
        <v>40</v>
      </c>
      <c r="AR3" s="26">
        <v>40</v>
      </c>
      <c r="AS3" s="26">
        <v>40</v>
      </c>
      <c r="AT3" s="26">
        <f aca="true" t="shared" si="0" ref="AT3:AT34">SUM(AO3:AS3)</f>
        <v>200</v>
      </c>
      <c r="AV3" s="34" t="s">
        <v>173</v>
      </c>
      <c r="AW3" s="26">
        <v>200</v>
      </c>
      <c r="AX3" s="26">
        <v>20</v>
      </c>
      <c r="AY3" s="26">
        <f>AX3/8*AW3</f>
        <v>500</v>
      </c>
    </row>
    <row r="4" spans="1:51" ht="12.75">
      <c r="A4" s="7">
        <v>1</v>
      </c>
      <c r="B4" s="7" t="s">
        <v>146</v>
      </c>
      <c r="C4" s="7">
        <v>8</v>
      </c>
      <c r="D4" s="9" t="s">
        <v>163</v>
      </c>
      <c r="E4" s="8"/>
      <c r="F4" s="7"/>
      <c r="G4" s="7"/>
      <c r="H4" s="7"/>
      <c r="I4" s="10"/>
      <c r="J4" s="10"/>
      <c r="K4" s="7"/>
      <c r="L4" s="7"/>
      <c r="M4" s="7"/>
      <c r="N4" s="7"/>
      <c r="O4" s="7"/>
      <c r="P4" s="10"/>
      <c r="Q4" s="10"/>
      <c r="R4" s="7"/>
      <c r="S4" s="7"/>
      <c r="T4" s="7"/>
      <c r="U4" s="7"/>
      <c r="V4" s="7"/>
      <c r="W4" s="10"/>
      <c r="X4" s="10"/>
      <c r="Y4" s="7"/>
      <c r="Z4" s="7"/>
      <c r="AA4" s="7"/>
      <c r="AB4" s="7"/>
      <c r="AC4" s="7"/>
      <c r="AD4" s="10"/>
      <c r="AE4" s="10"/>
      <c r="AF4" s="7"/>
      <c r="AG4" s="7"/>
      <c r="AH4" s="7"/>
      <c r="AI4" s="7"/>
      <c r="AJ4" s="7"/>
      <c r="AK4" s="10"/>
      <c r="AL4" s="10"/>
      <c r="AN4" s="35" t="s">
        <v>174</v>
      </c>
      <c r="AO4" s="26">
        <v>40</v>
      </c>
      <c r="AP4" s="26">
        <v>40</v>
      </c>
      <c r="AQ4" s="26">
        <v>40</v>
      </c>
      <c r="AR4" s="26">
        <v>40</v>
      </c>
      <c r="AS4" s="26">
        <v>40</v>
      </c>
      <c r="AT4" s="26">
        <f t="shared" si="0"/>
        <v>200</v>
      </c>
      <c r="AV4" s="35" t="s">
        <v>174</v>
      </c>
      <c r="AW4" s="26">
        <v>200</v>
      </c>
      <c r="AX4" s="26">
        <v>15</v>
      </c>
      <c r="AY4" s="26">
        <f>AX4/8*AW4</f>
        <v>375</v>
      </c>
    </row>
    <row r="5" spans="1:51" ht="12.75">
      <c r="A5" s="7">
        <v>2</v>
      </c>
      <c r="B5" s="7" t="s">
        <v>87</v>
      </c>
      <c r="C5" s="7">
        <v>232</v>
      </c>
      <c r="D5" s="7"/>
      <c r="E5" s="9" t="s">
        <v>163</v>
      </c>
      <c r="F5" s="9" t="s">
        <v>163</v>
      </c>
      <c r="G5" s="9" t="s">
        <v>163</v>
      </c>
      <c r="H5" s="9" t="s">
        <v>163</v>
      </c>
      <c r="I5" s="74"/>
      <c r="J5" s="10"/>
      <c r="K5" s="9" t="s">
        <v>163</v>
      </c>
      <c r="L5" s="9" t="s">
        <v>163</v>
      </c>
      <c r="M5" s="9" t="s">
        <v>163</v>
      </c>
      <c r="N5" s="9" t="s">
        <v>163</v>
      </c>
      <c r="O5" s="9" t="s">
        <v>163</v>
      </c>
      <c r="P5" s="74"/>
      <c r="Q5" s="10"/>
      <c r="R5" s="9" t="s">
        <v>163</v>
      </c>
      <c r="S5" s="9" t="s">
        <v>163</v>
      </c>
      <c r="T5" s="9" t="s">
        <v>163</v>
      </c>
      <c r="U5" s="9" t="s">
        <v>163</v>
      </c>
      <c r="V5" s="9" t="s">
        <v>163</v>
      </c>
      <c r="W5" s="74"/>
      <c r="X5" s="10"/>
      <c r="Y5" s="9" t="s">
        <v>163</v>
      </c>
      <c r="Z5" s="9" t="s">
        <v>163</v>
      </c>
      <c r="AA5" s="9" t="s">
        <v>163</v>
      </c>
      <c r="AB5" s="9" t="s">
        <v>163</v>
      </c>
      <c r="AC5" s="9" t="s">
        <v>163</v>
      </c>
      <c r="AD5" s="74"/>
      <c r="AE5" s="10"/>
      <c r="AF5" s="9" t="s">
        <v>163</v>
      </c>
      <c r="AG5" s="9" t="s">
        <v>163</v>
      </c>
      <c r="AH5" s="9" t="s">
        <v>163</v>
      </c>
      <c r="AI5" s="9" t="s">
        <v>163</v>
      </c>
      <c r="AJ5" s="9" t="s">
        <v>163</v>
      </c>
      <c r="AK5" s="74"/>
      <c r="AL5" s="10"/>
      <c r="AN5" s="34" t="s">
        <v>197</v>
      </c>
      <c r="AO5" s="26">
        <v>40</v>
      </c>
      <c r="AP5" s="26">
        <v>40</v>
      </c>
      <c r="AQ5" s="26">
        <v>40</v>
      </c>
      <c r="AR5" s="26">
        <v>40</v>
      </c>
      <c r="AS5" s="26">
        <v>40</v>
      </c>
      <c r="AT5" s="26">
        <f t="shared" si="0"/>
        <v>200</v>
      </c>
      <c r="AV5" s="34" t="s">
        <v>197</v>
      </c>
      <c r="AW5" s="26">
        <v>200</v>
      </c>
      <c r="AX5" s="26">
        <v>15</v>
      </c>
      <c r="AY5" s="26">
        <f>AX5/8*AW5</f>
        <v>375</v>
      </c>
    </row>
    <row r="6" spans="1:51" ht="12.75">
      <c r="A6" s="11">
        <v>3</v>
      </c>
      <c r="B6" s="11" t="s">
        <v>142</v>
      </c>
      <c r="C6" s="7">
        <v>59</v>
      </c>
      <c r="D6" s="7"/>
      <c r="E6" s="12" t="s">
        <v>164</v>
      </c>
      <c r="F6" s="12" t="s">
        <v>164</v>
      </c>
      <c r="G6" s="12" t="s">
        <v>164</v>
      </c>
      <c r="H6" s="7"/>
      <c r="I6" s="10"/>
      <c r="J6" s="10"/>
      <c r="K6" s="7"/>
      <c r="L6" s="7"/>
      <c r="M6" s="7"/>
      <c r="N6" s="7"/>
      <c r="O6" s="7"/>
      <c r="P6" s="10"/>
      <c r="Q6" s="10"/>
      <c r="R6" s="7"/>
      <c r="S6" s="7"/>
      <c r="T6" s="7"/>
      <c r="U6" s="7"/>
      <c r="V6" s="7"/>
      <c r="W6" s="10"/>
      <c r="X6" s="10"/>
      <c r="Y6" s="7"/>
      <c r="Z6" s="7"/>
      <c r="AA6" s="7"/>
      <c r="AB6" s="7"/>
      <c r="AC6" s="7"/>
      <c r="AD6" s="10"/>
      <c r="AE6" s="10"/>
      <c r="AF6" s="7"/>
      <c r="AG6" s="7"/>
      <c r="AH6" s="7"/>
      <c r="AI6" s="7"/>
      <c r="AJ6" s="7"/>
      <c r="AK6" s="10"/>
      <c r="AL6" s="10"/>
      <c r="AN6" s="29" t="s">
        <v>148</v>
      </c>
      <c r="AO6" s="31">
        <v>40</v>
      </c>
      <c r="AP6" s="31">
        <v>32</v>
      </c>
      <c r="AQ6" s="32">
        <v>32</v>
      </c>
      <c r="AR6" s="36"/>
      <c r="AS6" s="36">
        <v>8</v>
      </c>
      <c r="AT6" s="26">
        <f t="shared" si="0"/>
        <v>112</v>
      </c>
      <c r="AV6" s="29" t="s">
        <v>148</v>
      </c>
      <c r="AW6" s="26">
        <v>112</v>
      </c>
      <c r="AX6" s="26">
        <v>9.13</v>
      </c>
      <c r="AY6" s="26">
        <f>AX6/8*AW6</f>
        <v>127.82000000000001</v>
      </c>
    </row>
    <row r="7" spans="1:51" ht="12.75">
      <c r="A7" s="11">
        <v>4</v>
      </c>
      <c r="B7" s="11" t="s">
        <v>88</v>
      </c>
      <c r="C7" s="7">
        <v>41</v>
      </c>
      <c r="D7" s="7"/>
      <c r="E7" s="7"/>
      <c r="G7" s="12" t="s">
        <v>164</v>
      </c>
      <c r="H7" s="12" t="s">
        <v>164</v>
      </c>
      <c r="I7" s="10"/>
      <c r="J7" s="10"/>
      <c r="K7" s="7"/>
      <c r="L7" s="7"/>
      <c r="M7" s="7"/>
      <c r="N7" s="7"/>
      <c r="O7" s="7"/>
      <c r="P7" s="10"/>
      <c r="Q7" s="10"/>
      <c r="R7" s="7"/>
      <c r="S7" s="7"/>
      <c r="T7" s="7"/>
      <c r="U7" s="7"/>
      <c r="V7" s="7"/>
      <c r="W7" s="10"/>
      <c r="X7" s="10"/>
      <c r="Y7" s="7"/>
      <c r="Z7" s="7"/>
      <c r="AA7" s="7"/>
      <c r="AB7" s="7"/>
      <c r="AC7" s="7"/>
      <c r="AD7" s="10"/>
      <c r="AE7" s="10"/>
      <c r="AF7" s="7"/>
      <c r="AG7" s="7"/>
      <c r="AH7" s="7"/>
      <c r="AI7" s="7"/>
      <c r="AJ7" s="7"/>
      <c r="AK7" s="10"/>
      <c r="AL7" s="10"/>
      <c r="AN7" s="29" t="s">
        <v>205</v>
      </c>
      <c r="AO7" s="31">
        <v>40</v>
      </c>
      <c r="AP7" s="31">
        <v>32</v>
      </c>
      <c r="AQ7" s="32">
        <v>32</v>
      </c>
      <c r="AR7" s="36"/>
      <c r="AS7" s="36">
        <v>8</v>
      </c>
      <c r="AT7" s="26">
        <f t="shared" si="0"/>
        <v>112</v>
      </c>
      <c r="AV7" s="29" t="s">
        <v>205</v>
      </c>
      <c r="AW7" s="26">
        <v>112</v>
      </c>
      <c r="AX7" s="26">
        <v>8.94</v>
      </c>
      <c r="AY7" s="26">
        <f aca="true" t="shared" si="1" ref="AY7:AY34">AX7/8*AW7</f>
        <v>125.16</v>
      </c>
    </row>
    <row r="8" spans="1:51" ht="12.75">
      <c r="A8" s="11">
        <f>A7+1</f>
        <v>5</v>
      </c>
      <c r="B8" s="11" t="s">
        <v>143</v>
      </c>
      <c r="C8" s="7">
        <v>6</v>
      </c>
      <c r="D8" s="7"/>
      <c r="E8" s="7"/>
      <c r="F8" s="7"/>
      <c r="H8" s="12" t="s">
        <v>165</v>
      </c>
      <c r="I8" s="10"/>
      <c r="J8" s="10"/>
      <c r="K8" s="11"/>
      <c r="L8" s="11"/>
      <c r="M8" s="11"/>
      <c r="N8" s="11"/>
      <c r="O8" s="11"/>
      <c r="P8" s="10"/>
      <c r="Q8" s="10"/>
      <c r="R8" s="7"/>
      <c r="S8" s="7"/>
      <c r="T8" s="7"/>
      <c r="U8" s="7"/>
      <c r="V8" s="7"/>
      <c r="W8" s="10"/>
      <c r="X8" s="10"/>
      <c r="Y8" s="7"/>
      <c r="Z8" s="7"/>
      <c r="AA8" s="7"/>
      <c r="AB8" s="7"/>
      <c r="AC8" s="7"/>
      <c r="AD8" s="10"/>
      <c r="AE8" s="10"/>
      <c r="AF8" s="7"/>
      <c r="AG8" s="7"/>
      <c r="AH8" s="7"/>
      <c r="AI8" s="7"/>
      <c r="AJ8" s="7"/>
      <c r="AK8" s="10"/>
      <c r="AL8" s="10"/>
      <c r="AN8" s="29" t="s">
        <v>206</v>
      </c>
      <c r="AO8" s="31">
        <v>40</v>
      </c>
      <c r="AP8" s="31">
        <v>32</v>
      </c>
      <c r="AQ8" s="32">
        <v>32</v>
      </c>
      <c r="AR8" s="36"/>
      <c r="AS8" s="36">
        <v>8</v>
      </c>
      <c r="AT8" s="26">
        <f t="shared" si="0"/>
        <v>112</v>
      </c>
      <c r="AV8" s="29" t="s">
        <v>182</v>
      </c>
      <c r="AW8" s="26">
        <v>112</v>
      </c>
      <c r="AX8" s="26">
        <v>8.85</v>
      </c>
      <c r="AY8" s="26">
        <f t="shared" si="1"/>
        <v>123.89999999999999</v>
      </c>
    </row>
    <row r="9" spans="1:51" ht="12.75">
      <c r="A9" s="11">
        <f aca="true" t="shared" si="2" ref="A9:A41">A8+1</f>
        <v>6</v>
      </c>
      <c r="B9" s="11" t="s">
        <v>139</v>
      </c>
      <c r="C9" s="7">
        <v>8</v>
      </c>
      <c r="D9" s="7"/>
      <c r="E9" s="7"/>
      <c r="F9" s="7"/>
      <c r="G9" s="7"/>
      <c r="I9" s="10"/>
      <c r="J9" s="10"/>
      <c r="K9" s="12" t="s">
        <v>166</v>
      </c>
      <c r="L9" s="11"/>
      <c r="M9" s="11"/>
      <c r="N9" s="11"/>
      <c r="O9" s="11"/>
      <c r="P9" s="10"/>
      <c r="Q9" s="10"/>
      <c r="R9" s="7"/>
      <c r="S9" s="7"/>
      <c r="T9" s="7"/>
      <c r="U9" s="7"/>
      <c r="V9" s="7"/>
      <c r="W9" s="10"/>
      <c r="X9" s="10"/>
      <c r="Y9" s="7"/>
      <c r="Z9" s="7"/>
      <c r="AA9" s="7"/>
      <c r="AB9" s="7"/>
      <c r="AC9" s="7"/>
      <c r="AD9" s="10"/>
      <c r="AE9" s="10"/>
      <c r="AF9" s="7"/>
      <c r="AG9" s="7"/>
      <c r="AH9" s="7"/>
      <c r="AI9" s="7"/>
      <c r="AJ9" s="7"/>
      <c r="AK9" s="10"/>
      <c r="AL9" s="10"/>
      <c r="AN9" s="29" t="s">
        <v>206</v>
      </c>
      <c r="AO9" s="31">
        <v>40</v>
      </c>
      <c r="AP9" s="31">
        <v>32</v>
      </c>
      <c r="AQ9" s="32">
        <v>32</v>
      </c>
      <c r="AR9" s="36"/>
      <c r="AS9" s="36">
        <v>8</v>
      </c>
      <c r="AT9" s="26">
        <f t="shared" si="0"/>
        <v>112</v>
      </c>
      <c r="AV9" s="29" t="s">
        <v>183</v>
      </c>
      <c r="AW9" s="26">
        <v>112</v>
      </c>
      <c r="AX9" s="26">
        <v>8.85</v>
      </c>
      <c r="AY9" s="26">
        <f t="shared" si="1"/>
        <v>123.89999999999999</v>
      </c>
    </row>
    <row r="10" spans="1:51" ht="12.75">
      <c r="A10" s="11">
        <f t="shared" si="2"/>
        <v>7</v>
      </c>
      <c r="B10" s="11" t="s">
        <v>91</v>
      </c>
      <c r="C10" s="7">
        <v>451</v>
      </c>
      <c r="D10" s="7"/>
      <c r="E10" s="11"/>
      <c r="F10" s="11"/>
      <c r="G10" s="11"/>
      <c r="H10" s="26"/>
      <c r="I10" s="74"/>
      <c r="J10" s="10"/>
      <c r="K10" s="12" t="s">
        <v>167</v>
      </c>
      <c r="L10" s="12" t="s">
        <v>167</v>
      </c>
      <c r="M10" s="12" t="s">
        <v>167</v>
      </c>
      <c r="N10" s="12" t="s">
        <v>167</v>
      </c>
      <c r="O10" s="12" t="s">
        <v>167</v>
      </c>
      <c r="P10" s="74"/>
      <c r="Q10" s="10"/>
      <c r="R10" s="12" t="s">
        <v>167</v>
      </c>
      <c r="S10" s="12" t="s">
        <v>167</v>
      </c>
      <c r="T10" s="12" t="s">
        <v>167</v>
      </c>
      <c r="U10" s="12" t="s">
        <v>167</v>
      </c>
      <c r="V10" s="12" t="s">
        <v>167</v>
      </c>
      <c r="W10" s="10"/>
      <c r="X10" s="10"/>
      <c r="Y10" s="7"/>
      <c r="Z10" s="7"/>
      <c r="AA10" s="7"/>
      <c r="AB10" s="7"/>
      <c r="AC10" s="7"/>
      <c r="AD10" s="10"/>
      <c r="AE10" s="10"/>
      <c r="AF10" s="7"/>
      <c r="AG10" s="7"/>
      <c r="AH10" s="7"/>
      <c r="AI10" s="7"/>
      <c r="AJ10" s="7"/>
      <c r="AK10" s="10"/>
      <c r="AL10" s="10"/>
      <c r="AN10" s="29" t="s">
        <v>150</v>
      </c>
      <c r="AO10" s="31">
        <v>32</v>
      </c>
      <c r="AP10" s="31">
        <v>24</v>
      </c>
      <c r="AQ10" s="26"/>
      <c r="AR10" s="26"/>
      <c r="AS10" s="26"/>
      <c r="AT10" s="26">
        <f t="shared" si="0"/>
        <v>56</v>
      </c>
      <c r="AV10" s="29" t="s">
        <v>150</v>
      </c>
      <c r="AW10" s="26">
        <v>56</v>
      </c>
      <c r="AX10" s="26">
        <v>9.13</v>
      </c>
      <c r="AY10" s="26">
        <f t="shared" si="1"/>
        <v>63.910000000000004</v>
      </c>
    </row>
    <row r="11" spans="1:51" ht="12.75">
      <c r="A11" s="11">
        <f t="shared" si="2"/>
        <v>8</v>
      </c>
      <c r="B11" s="11" t="s">
        <v>141</v>
      </c>
      <c r="C11" s="7">
        <v>8</v>
      </c>
      <c r="D11" s="7"/>
      <c r="E11" s="7"/>
      <c r="F11" s="7"/>
      <c r="G11" s="7"/>
      <c r="H11" s="7"/>
      <c r="I11" s="10"/>
      <c r="J11" s="10"/>
      <c r="K11" s="7"/>
      <c r="L11" s="7"/>
      <c r="M11" s="7"/>
      <c r="N11" s="7"/>
      <c r="O11" s="7"/>
      <c r="P11" s="10"/>
      <c r="Q11" s="10"/>
      <c r="R11" s="7"/>
      <c r="S11" s="7"/>
      <c r="U11" s="11"/>
      <c r="W11" s="10"/>
      <c r="X11" s="10"/>
      <c r="Y11" s="12" t="s">
        <v>166</v>
      </c>
      <c r="Z11" s="7"/>
      <c r="AA11" s="7"/>
      <c r="AB11" s="7"/>
      <c r="AC11" s="7"/>
      <c r="AD11" s="10"/>
      <c r="AE11" s="10"/>
      <c r="AF11" s="7"/>
      <c r="AG11" s="7"/>
      <c r="AH11" s="7"/>
      <c r="AI11" s="7"/>
      <c r="AJ11" s="7"/>
      <c r="AK11" s="10"/>
      <c r="AL11" s="10"/>
      <c r="AN11" s="29" t="s">
        <v>151</v>
      </c>
      <c r="AO11" s="31">
        <v>32</v>
      </c>
      <c r="AP11" s="31">
        <v>24</v>
      </c>
      <c r="AQ11" s="26"/>
      <c r="AR11" s="26"/>
      <c r="AS11" s="26"/>
      <c r="AT11" s="26">
        <f t="shared" si="0"/>
        <v>56</v>
      </c>
      <c r="AV11" s="29" t="s">
        <v>151</v>
      </c>
      <c r="AW11" s="26">
        <v>56</v>
      </c>
      <c r="AX11" s="26">
        <v>8.94</v>
      </c>
      <c r="AY11" s="26">
        <f t="shared" si="1"/>
        <v>62.58</v>
      </c>
    </row>
    <row r="12" spans="1:51" ht="12.75">
      <c r="A12" s="11">
        <f>A11+1</f>
        <v>9</v>
      </c>
      <c r="B12" s="11" t="s">
        <v>331</v>
      </c>
      <c r="C12" s="7">
        <v>145</v>
      </c>
      <c r="D12" s="7"/>
      <c r="E12" s="23" t="s">
        <v>168</v>
      </c>
      <c r="F12" s="23" t="s">
        <v>168</v>
      </c>
      <c r="G12" s="23" t="s">
        <v>168</v>
      </c>
      <c r="H12" s="23" t="s">
        <v>168</v>
      </c>
      <c r="I12" s="74"/>
      <c r="J12" s="10"/>
      <c r="K12" s="23" t="s">
        <v>168</v>
      </c>
      <c r="L12" s="25"/>
      <c r="M12" s="7"/>
      <c r="N12" s="7"/>
      <c r="O12" s="7"/>
      <c r="P12" s="10"/>
      <c r="Q12" s="10"/>
      <c r="R12" s="7"/>
      <c r="S12" s="7"/>
      <c r="T12" s="7"/>
      <c r="U12" s="7"/>
      <c r="V12" s="7"/>
      <c r="W12" s="10"/>
      <c r="X12" s="10"/>
      <c r="Y12" s="7"/>
      <c r="Z12" s="7"/>
      <c r="AA12" s="7"/>
      <c r="AB12" s="7"/>
      <c r="AC12" s="7"/>
      <c r="AD12" s="10"/>
      <c r="AE12" s="10"/>
      <c r="AF12" s="7"/>
      <c r="AG12" s="7"/>
      <c r="AH12" s="7"/>
      <c r="AI12" s="7"/>
      <c r="AJ12" s="7"/>
      <c r="AK12" s="10"/>
      <c r="AL12" s="10"/>
      <c r="AN12" s="29" t="s">
        <v>200</v>
      </c>
      <c r="AO12" s="31">
        <v>32</v>
      </c>
      <c r="AP12" s="31">
        <v>24</v>
      </c>
      <c r="AQ12" s="26"/>
      <c r="AR12" s="26"/>
      <c r="AS12" s="26"/>
      <c r="AT12" s="26">
        <f t="shared" si="0"/>
        <v>56</v>
      </c>
      <c r="AV12" s="29" t="s">
        <v>200</v>
      </c>
      <c r="AW12" s="26">
        <v>56</v>
      </c>
      <c r="AX12" s="26">
        <v>8.85</v>
      </c>
      <c r="AY12" s="26">
        <f t="shared" si="1"/>
        <v>61.949999999999996</v>
      </c>
    </row>
    <row r="13" spans="1:51" ht="12.75">
      <c r="A13" s="11">
        <f t="shared" si="2"/>
        <v>10</v>
      </c>
      <c r="B13" s="11" t="s">
        <v>329</v>
      </c>
      <c r="C13" s="7">
        <v>15</v>
      </c>
      <c r="D13" s="7"/>
      <c r="E13" s="7"/>
      <c r="F13" s="7"/>
      <c r="G13" s="7"/>
      <c r="H13" s="7"/>
      <c r="I13" s="10"/>
      <c r="J13" s="10"/>
      <c r="L13" s="23" t="s">
        <v>169</v>
      </c>
      <c r="M13" s="23" t="s">
        <v>169</v>
      </c>
      <c r="O13" s="7"/>
      <c r="P13" s="10"/>
      <c r="Q13" s="10"/>
      <c r="R13" s="7"/>
      <c r="S13" s="7"/>
      <c r="T13" s="7"/>
      <c r="U13" s="7"/>
      <c r="V13" s="7"/>
      <c r="W13" s="10"/>
      <c r="X13" s="10"/>
      <c r="Y13" s="7"/>
      <c r="Z13" s="7"/>
      <c r="AA13" s="7"/>
      <c r="AB13" s="7"/>
      <c r="AC13" s="7"/>
      <c r="AD13" s="10"/>
      <c r="AE13" s="10"/>
      <c r="AF13" s="7"/>
      <c r="AG13" s="7"/>
      <c r="AH13" s="7"/>
      <c r="AI13" s="7"/>
      <c r="AJ13" s="7"/>
      <c r="AK13" s="10"/>
      <c r="AL13" s="10"/>
      <c r="AN13" s="29" t="s">
        <v>200</v>
      </c>
      <c r="AO13" s="31">
        <v>32</v>
      </c>
      <c r="AP13" s="31">
        <v>24</v>
      </c>
      <c r="AQ13" s="26"/>
      <c r="AR13" s="26"/>
      <c r="AS13" s="26"/>
      <c r="AT13" s="26">
        <f t="shared" si="0"/>
        <v>56</v>
      </c>
      <c r="AV13" s="29" t="s">
        <v>200</v>
      </c>
      <c r="AW13" s="26">
        <v>56</v>
      </c>
      <c r="AX13" s="26">
        <v>8.85</v>
      </c>
      <c r="AY13" s="26">
        <f t="shared" si="1"/>
        <v>61.949999999999996</v>
      </c>
    </row>
    <row r="14" spans="1:51" ht="12.75">
      <c r="A14" s="11">
        <f t="shared" si="2"/>
        <v>11</v>
      </c>
      <c r="B14" s="24" t="s">
        <v>330</v>
      </c>
      <c r="C14" s="24">
        <v>128</v>
      </c>
      <c r="D14" s="7"/>
      <c r="E14" s="7"/>
      <c r="F14" s="7"/>
      <c r="G14" s="7"/>
      <c r="H14" s="7"/>
      <c r="I14" s="10"/>
      <c r="J14" s="10"/>
      <c r="K14" s="7"/>
      <c r="L14" s="26"/>
      <c r="N14" s="13" t="s">
        <v>170</v>
      </c>
      <c r="O14" s="13" t="s">
        <v>170</v>
      </c>
      <c r="P14" s="74"/>
      <c r="Q14" s="10"/>
      <c r="R14" s="13" t="s">
        <v>170</v>
      </c>
      <c r="S14" s="13" t="s">
        <v>170</v>
      </c>
      <c r="T14" s="11"/>
      <c r="U14" s="11"/>
      <c r="V14" s="11"/>
      <c r="W14" s="10"/>
      <c r="X14" s="10"/>
      <c r="Y14" s="11"/>
      <c r="Z14" s="7"/>
      <c r="AA14" s="7"/>
      <c r="AB14" s="7"/>
      <c r="AC14" s="7"/>
      <c r="AD14" s="10"/>
      <c r="AE14" s="10"/>
      <c r="AF14" s="7"/>
      <c r="AG14" s="7"/>
      <c r="AH14" s="7"/>
      <c r="AI14" s="7"/>
      <c r="AJ14" s="7"/>
      <c r="AK14" s="10"/>
      <c r="AL14" s="10"/>
      <c r="AN14" s="29" t="s">
        <v>152</v>
      </c>
      <c r="AO14" s="31"/>
      <c r="AP14" s="31">
        <v>16</v>
      </c>
      <c r="AQ14" s="26"/>
      <c r="AR14" s="26"/>
      <c r="AS14" s="26"/>
      <c r="AT14" s="26">
        <f t="shared" si="0"/>
        <v>16</v>
      </c>
      <c r="AV14" s="29" t="s">
        <v>152</v>
      </c>
      <c r="AW14" s="26">
        <v>16</v>
      </c>
      <c r="AX14" s="26">
        <v>8.94</v>
      </c>
      <c r="AY14" s="26">
        <f t="shared" si="1"/>
        <v>17.88</v>
      </c>
    </row>
    <row r="15" spans="1:51" ht="12.75">
      <c r="A15" s="11">
        <f t="shared" si="2"/>
        <v>12</v>
      </c>
      <c r="B15" s="11" t="s">
        <v>110</v>
      </c>
      <c r="C15" s="7">
        <v>125</v>
      </c>
      <c r="D15" s="7"/>
      <c r="E15" s="7"/>
      <c r="F15" s="7"/>
      <c r="G15" s="7"/>
      <c r="H15" s="7"/>
      <c r="I15" s="10"/>
      <c r="J15" s="10"/>
      <c r="K15" s="7"/>
      <c r="L15" s="26"/>
      <c r="M15" s="26"/>
      <c r="N15" s="26"/>
      <c r="O15" s="26"/>
      <c r="P15" s="75"/>
      <c r="Q15" s="10"/>
      <c r="R15" s="26"/>
      <c r="S15" s="26"/>
      <c r="U15" s="23" t="s">
        <v>167</v>
      </c>
      <c r="V15" s="23" t="s">
        <v>167</v>
      </c>
      <c r="W15" s="74"/>
      <c r="X15" s="10"/>
      <c r="Y15" s="23" t="s">
        <v>167</v>
      </c>
      <c r="Z15" s="23" t="s">
        <v>167</v>
      </c>
      <c r="AA15" s="26"/>
      <c r="AB15" s="26"/>
      <c r="AC15" s="26"/>
      <c r="AD15" s="75"/>
      <c r="AE15" s="10"/>
      <c r="AF15" s="26"/>
      <c r="AG15" s="26"/>
      <c r="AH15" s="26"/>
      <c r="AJ15" s="26"/>
      <c r="AK15" s="10"/>
      <c r="AL15" s="10"/>
      <c r="AN15" s="29" t="s">
        <v>176</v>
      </c>
      <c r="AO15" s="31"/>
      <c r="AP15" s="31">
        <v>8</v>
      </c>
      <c r="AQ15" s="26">
        <v>16</v>
      </c>
      <c r="AR15" s="26"/>
      <c r="AS15" s="26"/>
      <c r="AT15" s="26">
        <f t="shared" si="0"/>
        <v>24</v>
      </c>
      <c r="AV15" s="29" t="s">
        <v>176</v>
      </c>
      <c r="AW15" s="26">
        <v>24</v>
      </c>
      <c r="AX15" s="26">
        <v>9.85</v>
      </c>
      <c r="AY15" s="26">
        <f t="shared" si="1"/>
        <v>29.549999999999997</v>
      </c>
    </row>
    <row r="16" spans="1:51" ht="12.75">
      <c r="A16" s="11">
        <f t="shared" si="2"/>
        <v>13</v>
      </c>
      <c r="B16" s="11" t="s">
        <v>101</v>
      </c>
      <c r="C16" s="7">
        <v>8</v>
      </c>
      <c r="D16" s="7"/>
      <c r="E16" s="7"/>
      <c r="F16" s="7"/>
      <c r="G16" s="7"/>
      <c r="H16" s="7"/>
      <c r="I16" s="10"/>
      <c r="J16" s="10"/>
      <c r="K16" s="7"/>
      <c r="L16" s="7"/>
      <c r="M16" s="7"/>
      <c r="N16" s="7"/>
      <c r="O16" s="7"/>
      <c r="P16" s="10"/>
      <c r="Q16" s="10"/>
      <c r="S16" s="25"/>
      <c r="T16" s="25"/>
      <c r="U16" s="25"/>
      <c r="W16" s="75"/>
      <c r="X16" s="10"/>
      <c r="Y16" s="11"/>
      <c r="AA16" s="37" t="s">
        <v>166</v>
      </c>
      <c r="AB16" s="38"/>
      <c r="AC16" s="39"/>
      <c r="AD16" s="74"/>
      <c r="AE16" s="10"/>
      <c r="AG16" s="7"/>
      <c r="AH16" s="7"/>
      <c r="AI16" s="7"/>
      <c r="AJ16" s="7"/>
      <c r="AK16" s="74"/>
      <c r="AL16" s="10"/>
      <c r="AN16" s="29" t="s">
        <v>153</v>
      </c>
      <c r="AO16" s="31"/>
      <c r="AP16" s="31">
        <v>8</v>
      </c>
      <c r="AQ16" s="26">
        <v>16</v>
      </c>
      <c r="AR16" s="26"/>
      <c r="AS16" s="26"/>
      <c r="AT16" s="26">
        <f t="shared" si="0"/>
        <v>24</v>
      </c>
      <c r="AV16" s="29" t="s">
        <v>153</v>
      </c>
      <c r="AW16" s="26">
        <v>24</v>
      </c>
      <c r="AX16" s="26">
        <v>8.94</v>
      </c>
      <c r="AY16" s="26">
        <f t="shared" si="1"/>
        <v>26.82</v>
      </c>
    </row>
    <row r="17" spans="1:51" ht="12.75">
      <c r="A17" s="11">
        <f t="shared" si="2"/>
        <v>14</v>
      </c>
      <c r="B17" s="11" t="s">
        <v>89</v>
      </c>
      <c r="C17" s="7">
        <v>34</v>
      </c>
      <c r="D17" s="7"/>
      <c r="E17" s="7"/>
      <c r="F17" s="7"/>
      <c r="G17" s="7"/>
      <c r="I17" s="75"/>
      <c r="J17" s="10"/>
      <c r="K17" s="15" t="s">
        <v>164</v>
      </c>
      <c r="L17" s="15" t="s">
        <v>164</v>
      </c>
      <c r="M17" s="7"/>
      <c r="N17" s="7"/>
      <c r="O17" s="7"/>
      <c r="P17" s="10"/>
      <c r="Q17" s="10"/>
      <c r="R17" s="7"/>
      <c r="S17" s="7"/>
      <c r="T17" s="7"/>
      <c r="U17" s="7"/>
      <c r="V17" s="7"/>
      <c r="W17" s="10"/>
      <c r="X17" s="10"/>
      <c r="Y17" s="7"/>
      <c r="Z17" s="7"/>
      <c r="AA17" s="7"/>
      <c r="AB17" s="7"/>
      <c r="AC17" s="7"/>
      <c r="AD17" s="10"/>
      <c r="AE17" s="10"/>
      <c r="AF17" s="7"/>
      <c r="AG17" s="7"/>
      <c r="AH17" s="7"/>
      <c r="AI17" s="7"/>
      <c r="AJ17" s="7"/>
      <c r="AK17" s="10"/>
      <c r="AL17" s="10"/>
      <c r="AN17" s="29" t="s">
        <v>177</v>
      </c>
      <c r="AO17" s="31"/>
      <c r="AP17" s="31">
        <v>16</v>
      </c>
      <c r="AQ17" s="26">
        <v>16</v>
      </c>
      <c r="AR17" s="26"/>
      <c r="AS17" s="26"/>
      <c r="AT17" s="26">
        <f t="shared" si="0"/>
        <v>32</v>
      </c>
      <c r="AV17" s="29" t="s">
        <v>177</v>
      </c>
      <c r="AW17" s="26">
        <v>32</v>
      </c>
      <c r="AX17" s="26">
        <v>9.85</v>
      </c>
      <c r="AY17" s="26">
        <f t="shared" si="1"/>
        <v>39.4</v>
      </c>
    </row>
    <row r="18" spans="1:51" ht="12.75">
      <c r="A18" s="11">
        <f t="shared" si="2"/>
        <v>15</v>
      </c>
      <c r="B18" s="11" t="s">
        <v>136</v>
      </c>
      <c r="C18" s="7">
        <v>3</v>
      </c>
      <c r="D18" s="7"/>
      <c r="E18" s="7"/>
      <c r="F18" s="7"/>
      <c r="G18" s="7"/>
      <c r="H18" s="7"/>
      <c r="I18" s="75"/>
      <c r="J18" s="10"/>
      <c r="K18" s="26"/>
      <c r="L18" s="15" t="s">
        <v>165</v>
      </c>
      <c r="M18" s="7"/>
      <c r="N18" s="7"/>
      <c r="O18" s="7"/>
      <c r="P18" s="10"/>
      <c r="Q18" s="10"/>
      <c r="R18" s="7"/>
      <c r="S18" s="7"/>
      <c r="T18" s="7"/>
      <c r="U18" s="7"/>
      <c r="V18" s="7"/>
      <c r="W18" s="10"/>
      <c r="X18" s="10"/>
      <c r="Y18" s="7"/>
      <c r="Z18" s="7"/>
      <c r="AA18" s="7"/>
      <c r="AB18" s="7"/>
      <c r="AC18" s="7"/>
      <c r="AD18" s="10"/>
      <c r="AE18" s="10"/>
      <c r="AF18" s="7"/>
      <c r="AG18" s="7"/>
      <c r="AH18" s="7"/>
      <c r="AI18" s="7"/>
      <c r="AJ18" s="7"/>
      <c r="AK18" s="10"/>
      <c r="AL18" s="10"/>
      <c r="AN18" s="29" t="s">
        <v>175</v>
      </c>
      <c r="AO18" s="31"/>
      <c r="AP18" s="31">
        <v>16</v>
      </c>
      <c r="AQ18" s="26">
        <v>16</v>
      </c>
      <c r="AR18" s="26"/>
      <c r="AS18" s="26"/>
      <c r="AT18" s="26">
        <f t="shared" si="0"/>
        <v>32</v>
      </c>
      <c r="AV18" s="29" t="s">
        <v>175</v>
      </c>
      <c r="AW18" s="26">
        <v>32</v>
      </c>
      <c r="AX18" s="26">
        <v>8.94</v>
      </c>
      <c r="AY18" s="26">
        <f t="shared" si="1"/>
        <v>35.76</v>
      </c>
    </row>
    <row r="19" spans="1:51" ht="12.75">
      <c r="A19" s="11">
        <f t="shared" si="2"/>
        <v>16</v>
      </c>
      <c r="B19" s="11" t="s">
        <v>140</v>
      </c>
      <c r="C19" s="7">
        <v>8</v>
      </c>
      <c r="D19" s="7"/>
      <c r="E19" s="7"/>
      <c r="F19" s="7"/>
      <c r="G19" s="7"/>
      <c r="H19" s="7"/>
      <c r="I19" s="10"/>
      <c r="J19" s="10"/>
      <c r="L19" s="26"/>
      <c r="M19" s="15" t="s">
        <v>166</v>
      </c>
      <c r="N19" s="7"/>
      <c r="O19" s="7"/>
      <c r="P19" s="10"/>
      <c r="Q19" s="10"/>
      <c r="R19" s="7"/>
      <c r="S19" s="7"/>
      <c r="T19" s="7"/>
      <c r="U19" s="7"/>
      <c r="V19" s="7"/>
      <c r="W19" s="10"/>
      <c r="X19" s="10"/>
      <c r="Y19" s="7"/>
      <c r="Z19" s="7"/>
      <c r="AA19" s="7"/>
      <c r="AB19" s="7"/>
      <c r="AC19" s="7"/>
      <c r="AD19" s="10"/>
      <c r="AE19" s="10"/>
      <c r="AF19" s="7"/>
      <c r="AG19" s="7"/>
      <c r="AH19" s="7"/>
      <c r="AI19" s="7"/>
      <c r="AJ19" s="7"/>
      <c r="AK19" s="10"/>
      <c r="AL19" s="10"/>
      <c r="AN19" s="29" t="s">
        <v>334</v>
      </c>
      <c r="AO19" s="31"/>
      <c r="AP19" s="31">
        <v>16</v>
      </c>
      <c r="AQ19" s="26">
        <v>16</v>
      </c>
      <c r="AR19" s="26"/>
      <c r="AS19" s="26"/>
      <c r="AT19" s="26">
        <f t="shared" si="0"/>
        <v>32</v>
      </c>
      <c r="AV19" s="29" t="s">
        <v>184</v>
      </c>
      <c r="AW19" s="26">
        <v>32</v>
      </c>
      <c r="AX19" s="26">
        <v>8.85</v>
      </c>
      <c r="AY19" s="26">
        <f t="shared" si="1"/>
        <v>35.4</v>
      </c>
    </row>
    <row r="20" spans="1:51" ht="12.75">
      <c r="A20" s="11">
        <f t="shared" si="2"/>
        <v>17</v>
      </c>
      <c r="B20" s="11" t="s">
        <v>92</v>
      </c>
      <c r="C20" s="7">
        <v>81</v>
      </c>
      <c r="D20" s="7"/>
      <c r="E20" s="7"/>
      <c r="F20" s="7"/>
      <c r="G20" s="7"/>
      <c r="H20" s="7"/>
      <c r="I20" s="10"/>
      <c r="J20" s="10"/>
      <c r="K20" s="26"/>
      <c r="L20" s="26"/>
      <c r="N20" s="15" t="s">
        <v>171</v>
      </c>
      <c r="O20" s="15" t="s">
        <v>171</v>
      </c>
      <c r="P20" s="10"/>
      <c r="Q20" s="10"/>
      <c r="R20" s="15" t="s">
        <v>171</v>
      </c>
      <c r="S20" s="11"/>
      <c r="T20" s="7"/>
      <c r="U20" s="7"/>
      <c r="V20" s="7"/>
      <c r="W20" s="10"/>
      <c r="X20" s="10"/>
      <c r="Y20" s="7"/>
      <c r="Z20" s="7"/>
      <c r="AA20" s="7"/>
      <c r="AB20" s="7"/>
      <c r="AC20" s="7"/>
      <c r="AD20" s="10"/>
      <c r="AE20" s="10"/>
      <c r="AF20" s="7"/>
      <c r="AG20" s="7"/>
      <c r="AH20" s="7"/>
      <c r="AI20" s="7"/>
      <c r="AJ20" s="7"/>
      <c r="AK20" s="10"/>
      <c r="AL20" s="10"/>
      <c r="AN20" s="29" t="s">
        <v>335</v>
      </c>
      <c r="AO20" s="31"/>
      <c r="AP20" s="31">
        <v>16</v>
      </c>
      <c r="AQ20" s="26">
        <v>16</v>
      </c>
      <c r="AR20" s="26"/>
      <c r="AS20" s="26"/>
      <c r="AT20" s="26">
        <f t="shared" si="0"/>
        <v>32</v>
      </c>
      <c r="AV20" s="29" t="s">
        <v>185</v>
      </c>
      <c r="AW20" s="26">
        <v>32</v>
      </c>
      <c r="AX20" s="26">
        <v>8.85</v>
      </c>
      <c r="AY20" s="26">
        <f t="shared" si="1"/>
        <v>35.4</v>
      </c>
    </row>
    <row r="21" spans="1:51" ht="12.75">
      <c r="A21" s="11">
        <f t="shared" si="2"/>
        <v>18</v>
      </c>
      <c r="B21" s="11" t="s">
        <v>139</v>
      </c>
      <c r="C21" s="7">
        <v>8</v>
      </c>
      <c r="D21" s="7"/>
      <c r="E21" s="7"/>
      <c r="F21" s="7"/>
      <c r="G21" s="7"/>
      <c r="H21" s="7"/>
      <c r="I21" s="10"/>
      <c r="J21" s="10"/>
      <c r="K21" s="7"/>
      <c r="L21" s="7"/>
      <c r="M21" s="7"/>
      <c r="O21" s="7"/>
      <c r="P21" s="10"/>
      <c r="Q21" s="10"/>
      <c r="S21" s="15" t="s">
        <v>166</v>
      </c>
      <c r="T21" s="7"/>
      <c r="U21" s="7"/>
      <c r="V21" s="7"/>
      <c r="W21" s="10"/>
      <c r="X21" s="10"/>
      <c r="Y21" s="7"/>
      <c r="Z21" s="7"/>
      <c r="AA21" s="7"/>
      <c r="AB21" s="7"/>
      <c r="AC21" s="7"/>
      <c r="AD21" s="10"/>
      <c r="AE21" s="10"/>
      <c r="AF21" s="7"/>
      <c r="AG21" s="7"/>
      <c r="AH21" s="7"/>
      <c r="AI21" s="7"/>
      <c r="AJ21" s="7"/>
      <c r="AK21" s="10"/>
      <c r="AL21" s="10"/>
      <c r="AN21" s="29" t="s">
        <v>178</v>
      </c>
      <c r="AO21" s="31"/>
      <c r="AP21" s="31">
        <v>40</v>
      </c>
      <c r="AQ21" s="40">
        <v>40</v>
      </c>
      <c r="AR21" s="36">
        <v>32</v>
      </c>
      <c r="AS21" s="40" t="s">
        <v>191</v>
      </c>
      <c r="AT21" s="26">
        <f t="shared" si="0"/>
        <v>112</v>
      </c>
      <c r="AV21" s="29" t="s">
        <v>178</v>
      </c>
      <c r="AW21" s="26">
        <v>112</v>
      </c>
      <c r="AX21" s="26">
        <v>9.85</v>
      </c>
      <c r="AY21" s="26">
        <f t="shared" si="1"/>
        <v>137.9</v>
      </c>
    </row>
    <row r="22" spans="1:51" ht="12.75">
      <c r="A22" s="11">
        <f t="shared" si="2"/>
        <v>19</v>
      </c>
      <c r="B22" s="11" t="s">
        <v>111</v>
      </c>
      <c r="C22" s="7">
        <v>189</v>
      </c>
      <c r="D22" s="7"/>
      <c r="E22" s="7"/>
      <c r="F22" s="7"/>
      <c r="G22" s="11"/>
      <c r="H22" s="11"/>
      <c r="I22" s="10"/>
      <c r="J22" s="10"/>
      <c r="K22" s="11"/>
      <c r="L22" s="11"/>
      <c r="M22" s="11"/>
      <c r="N22" s="11"/>
      <c r="O22" s="7"/>
      <c r="P22" s="10"/>
      <c r="Q22" s="10"/>
      <c r="R22" s="11"/>
      <c r="S22" s="11"/>
      <c r="T22" s="11"/>
      <c r="U22" s="14" t="s">
        <v>171</v>
      </c>
      <c r="V22" s="14" t="s">
        <v>171</v>
      </c>
      <c r="W22" s="74"/>
      <c r="X22" s="10"/>
      <c r="Y22" s="14" t="s">
        <v>171</v>
      </c>
      <c r="Z22" s="14" t="s">
        <v>171</v>
      </c>
      <c r="AA22" s="11"/>
      <c r="AB22" s="7"/>
      <c r="AC22" s="7"/>
      <c r="AD22" s="10"/>
      <c r="AE22" s="10"/>
      <c r="AF22" s="7"/>
      <c r="AG22" s="7"/>
      <c r="AH22" s="7"/>
      <c r="AI22" s="7"/>
      <c r="AJ22" s="7"/>
      <c r="AK22" s="10"/>
      <c r="AL22" s="10"/>
      <c r="AN22" s="29" t="s">
        <v>175</v>
      </c>
      <c r="AO22" s="31"/>
      <c r="AP22" s="31">
        <v>40</v>
      </c>
      <c r="AQ22" s="40">
        <v>40</v>
      </c>
      <c r="AR22" s="36">
        <v>32</v>
      </c>
      <c r="AS22" s="26"/>
      <c r="AT22" s="26">
        <f t="shared" si="0"/>
        <v>112</v>
      </c>
      <c r="AV22" s="29" t="s">
        <v>175</v>
      </c>
      <c r="AW22" s="26">
        <v>112</v>
      </c>
      <c r="AX22" s="26">
        <v>8.94</v>
      </c>
      <c r="AY22" s="26">
        <f t="shared" si="1"/>
        <v>125.16</v>
      </c>
    </row>
    <row r="23" spans="1:51" ht="12.75">
      <c r="A23" s="11">
        <f t="shared" si="2"/>
        <v>20</v>
      </c>
      <c r="B23" s="11" t="s">
        <v>112</v>
      </c>
      <c r="C23" s="7">
        <v>53</v>
      </c>
      <c r="D23" s="7"/>
      <c r="E23" s="7"/>
      <c r="F23" s="7"/>
      <c r="G23" s="7"/>
      <c r="H23" s="7"/>
      <c r="I23" s="10"/>
      <c r="J23" s="10"/>
      <c r="K23" s="7"/>
      <c r="L23" s="7"/>
      <c r="M23" s="7"/>
      <c r="N23" s="7"/>
      <c r="O23" s="11"/>
      <c r="P23" s="10"/>
      <c r="Q23" s="10"/>
      <c r="R23" s="11"/>
      <c r="S23" s="11"/>
      <c r="T23" s="11"/>
      <c r="U23" s="7"/>
      <c r="V23" s="7"/>
      <c r="W23" s="10"/>
      <c r="X23" s="10"/>
      <c r="Y23" s="11"/>
      <c r="AA23" s="14" t="s">
        <v>171</v>
      </c>
      <c r="AB23" s="14" t="s">
        <v>171</v>
      </c>
      <c r="AD23" s="10"/>
      <c r="AE23" s="10"/>
      <c r="AF23" s="11"/>
      <c r="AG23" s="11"/>
      <c r="AH23" s="7"/>
      <c r="AI23" s="7"/>
      <c r="AJ23" s="7"/>
      <c r="AK23" s="10"/>
      <c r="AL23" s="10"/>
      <c r="AN23" s="29" t="s">
        <v>333</v>
      </c>
      <c r="AO23" s="31"/>
      <c r="AP23" s="31">
        <v>40</v>
      </c>
      <c r="AQ23" s="40">
        <v>40</v>
      </c>
      <c r="AR23" s="36">
        <v>32</v>
      </c>
      <c r="AS23" s="26"/>
      <c r="AT23" s="26">
        <f t="shared" si="0"/>
        <v>112</v>
      </c>
      <c r="AV23" s="29" t="s">
        <v>186</v>
      </c>
      <c r="AW23" s="26">
        <v>112</v>
      </c>
      <c r="AX23" s="26">
        <v>8.85</v>
      </c>
      <c r="AY23" s="26">
        <f t="shared" si="1"/>
        <v>123.89999999999999</v>
      </c>
    </row>
    <row r="24" spans="1:51" ht="12.75">
      <c r="A24" s="11">
        <f t="shared" si="2"/>
        <v>21</v>
      </c>
      <c r="B24" s="11" t="s">
        <v>97</v>
      </c>
      <c r="C24" s="7">
        <v>35</v>
      </c>
      <c r="D24" s="7"/>
      <c r="E24" s="11"/>
      <c r="F24" s="11"/>
      <c r="G24" s="7"/>
      <c r="H24" s="7"/>
      <c r="I24" s="74"/>
      <c r="J24" s="10"/>
      <c r="L24" s="20" t="s">
        <v>168</v>
      </c>
      <c r="M24" s="20" t="s">
        <v>168</v>
      </c>
      <c r="N24" s="7"/>
      <c r="O24" s="7"/>
      <c r="P24" s="10"/>
      <c r="Q24" s="10"/>
      <c r="R24" s="11"/>
      <c r="S24" s="7"/>
      <c r="T24" s="7"/>
      <c r="U24" s="7"/>
      <c r="V24" s="7"/>
      <c r="W24" s="10"/>
      <c r="X24" s="10"/>
      <c r="Y24" s="7"/>
      <c r="Z24" s="7"/>
      <c r="AA24" s="7"/>
      <c r="AB24" s="7"/>
      <c r="AC24" s="7"/>
      <c r="AD24" s="10"/>
      <c r="AE24" s="10"/>
      <c r="AF24" s="7"/>
      <c r="AG24" s="7"/>
      <c r="AH24" s="7"/>
      <c r="AI24" s="7"/>
      <c r="AJ24" s="7"/>
      <c r="AK24" s="10"/>
      <c r="AL24" s="10"/>
      <c r="AN24" s="29" t="s">
        <v>332</v>
      </c>
      <c r="AO24" s="31"/>
      <c r="AP24" s="31">
        <v>40</v>
      </c>
      <c r="AQ24" s="40">
        <v>40</v>
      </c>
      <c r="AR24" s="36">
        <v>32</v>
      </c>
      <c r="AS24" s="26"/>
      <c r="AT24" s="26">
        <f t="shared" si="0"/>
        <v>112</v>
      </c>
      <c r="AV24" s="29" t="s">
        <v>187</v>
      </c>
      <c r="AW24" s="26">
        <v>112</v>
      </c>
      <c r="AX24" s="26">
        <v>8.85</v>
      </c>
      <c r="AY24" s="26">
        <f t="shared" si="1"/>
        <v>123.89999999999999</v>
      </c>
    </row>
    <row r="25" spans="1:51" ht="12.75">
      <c r="A25" s="11">
        <f t="shared" si="2"/>
        <v>22</v>
      </c>
      <c r="B25" s="11" t="s">
        <v>90</v>
      </c>
      <c r="C25" s="7">
        <v>126</v>
      </c>
      <c r="D25" s="7"/>
      <c r="E25" s="7"/>
      <c r="F25" s="7"/>
      <c r="G25" s="7"/>
      <c r="H25" s="7"/>
      <c r="I25" s="10"/>
      <c r="J25" s="10"/>
      <c r="K25" s="26"/>
      <c r="L25" s="26"/>
      <c r="N25" s="20" t="s">
        <v>164</v>
      </c>
      <c r="O25" s="20" t="s">
        <v>164</v>
      </c>
      <c r="P25" s="74"/>
      <c r="Q25" s="10"/>
      <c r="R25" s="20" t="s">
        <v>164</v>
      </c>
      <c r="S25" s="20" t="s">
        <v>164</v>
      </c>
      <c r="T25" s="20" t="s">
        <v>164</v>
      </c>
      <c r="U25" s="20" t="s">
        <v>164</v>
      </c>
      <c r="V25" s="7"/>
      <c r="W25" s="10"/>
      <c r="X25" s="10"/>
      <c r="Y25" s="7"/>
      <c r="Z25" s="7"/>
      <c r="AA25" s="7"/>
      <c r="AB25" s="7"/>
      <c r="AC25" s="7"/>
      <c r="AD25" s="10"/>
      <c r="AE25" s="10"/>
      <c r="AF25" s="7"/>
      <c r="AG25" s="7"/>
      <c r="AH25" s="7"/>
      <c r="AI25" s="7"/>
      <c r="AJ25" s="7"/>
      <c r="AK25" s="10"/>
      <c r="AL25" s="10"/>
      <c r="AN25" s="29" t="s">
        <v>193</v>
      </c>
      <c r="AO25" s="31"/>
      <c r="AP25" s="31">
        <v>8</v>
      </c>
      <c r="AQ25" s="40">
        <v>40</v>
      </c>
      <c r="AR25" s="36">
        <v>32</v>
      </c>
      <c r="AS25" s="26"/>
      <c r="AT25" s="26">
        <f t="shared" si="0"/>
        <v>80</v>
      </c>
      <c r="AV25" s="29" t="s">
        <v>193</v>
      </c>
      <c r="AW25" s="26">
        <v>80</v>
      </c>
      <c r="AX25" s="26">
        <v>9.85</v>
      </c>
      <c r="AY25" s="26">
        <f t="shared" si="1"/>
        <v>98.5</v>
      </c>
    </row>
    <row r="26" spans="1:51" ht="12.75">
      <c r="A26" s="11">
        <f t="shared" si="2"/>
        <v>23</v>
      </c>
      <c r="B26" s="11" t="s">
        <v>98</v>
      </c>
      <c r="C26" s="7">
        <v>7</v>
      </c>
      <c r="D26" s="7"/>
      <c r="E26" s="7"/>
      <c r="F26" s="7"/>
      <c r="G26" s="11"/>
      <c r="H26" s="7"/>
      <c r="I26" s="10"/>
      <c r="J26" s="10"/>
      <c r="K26" s="7"/>
      <c r="L26" s="7"/>
      <c r="M26" s="7"/>
      <c r="N26" s="7"/>
      <c r="O26" s="7"/>
      <c r="P26" s="10"/>
      <c r="Q26" s="10"/>
      <c r="S26" s="26"/>
      <c r="T26" s="7"/>
      <c r="V26" s="20" t="s">
        <v>171</v>
      </c>
      <c r="W26" s="10"/>
      <c r="X26" s="10"/>
      <c r="Y26" s="7"/>
      <c r="Z26" s="7"/>
      <c r="AA26" s="7"/>
      <c r="AB26" s="7"/>
      <c r="AC26" s="7"/>
      <c r="AD26" s="10"/>
      <c r="AE26" s="10"/>
      <c r="AF26" s="7"/>
      <c r="AG26" s="7"/>
      <c r="AH26" s="7"/>
      <c r="AI26" s="7"/>
      <c r="AJ26" s="7"/>
      <c r="AK26" s="10"/>
      <c r="AL26" s="10"/>
      <c r="AN26" s="29" t="s">
        <v>194</v>
      </c>
      <c r="AO26" s="31"/>
      <c r="AP26" s="31">
        <v>8</v>
      </c>
      <c r="AQ26" s="40">
        <v>40</v>
      </c>
      <c r="AR26" s="36">
        <v>32</v>
      </c>
      <c r="AS26" s="26"/>
      <c r="AT26" s="26">
        <f t="shared" si="0"/>
        <v>80</v>
      </c>
      <c r="AV26" s="29" t="s">
        <v>194</v>
      </c>
      <c r="AW26" s="26">
        <v>80</v>
      </c>
      <c r="AX26" s="26">
        <v>8.94</v>
      </c>
      <c r="AY26" s="26">
        <f t="shared" si="1"/>
        <v>89.39999999999999</v>
      </c>
    </row>
    <row r="27" spans="1:51" ht="12.75">
      <c r="A27" s="11">
        <f t="shared" si="2"/>
        <v>24</v>
      </c>
      <c r="B27" s="11" t="s">
        <v>94</v>
      </c>
      <c r="C27" s="7">
        <v>10</v>
      </c>
      <c r="D27" s="7"/>
      <c r="E27" s="7"/>
      <c r="F27" s="7"/>
      <c r="G27" s="11"/>
      <c r="H27" s="7"/>
      <c r="I27" s="10"/>
      <c r="J27" s="10"/>
      <c r="K27" s="7"/>
      <c r="L27" s="7"/>
      <c r="M27" s="7"/>
      <c r="N27" s="7"/>
      <c r="O27" s="7"/>
      <c r="P27" s="10"/>
      <c r="Q27" s="10"/>
      <c r="R27" s="26"/>
      <c r="S27" s="73" t="s">
        <v>165</v>
      </c>
      <c r="T27" s="7"/>
      <c r="U27" s="7"/>
      <c r="V27" s="7"/>
      <c r="W27" s="10"/>
      <c r="X27" s="10"/>
      <c r="Y27" s="7"/>
      <c r="Z27" s="7"/>
      <c r="AA27" s="7"/>
      <c r="AB27" s="7"/>
      <c r="AC27" s="7"/>
      <c r="AD27" s="10"/>
      <c r="AE27" s="10"/>
      <c r="AF27" s="7"/>
      <c r="AG27" s="7"/>
      <c r="AH27" s="7"/>
      <c r="AI27" s="7"/>
      <c r="AJ27" s="7"/>
      <c r="AK27" s="10"/>
      <c r="AL27" s="10"/>
      <c r="AN27" s="29" t="s">
        <v>195</v>
      </c>
      <c r="AO27" s="31"/>
      <c r="AP27" s="31">
        <v>8</v>
      </c>
      <c r="AQ27" s="40">
        <v>40</v>
      </c>
      <c r="AR27" s="36">
        <v>32</v>
      </c>
      <c r="AS27" s="26"/>
      <c r="AT27" s="26">
        <f t="shared" si="0"/>
        <v>80</v>
      </c>
      <c r="AV27" s="29" t="s">
        <v>195</v>
      </c>
      <c r="AW27" s="26">
        <v>80</v>
      </c>
      <c r="AX27" s="26">
        <v>8.85</v>
      </c>
      <c r="AY27" s="26">
        <f t="shared" si="1"/>
        <v>88.5</v>
      </c>
    </row>
    <row r="28" spans="1:51" ht="12.75">
      <c r="A28" s="11">
        <f t="shared" si="2"/>
        <v>25</v>
      </c>
      <c r="B28" s="11" t="s">
        <v>141</v>
      </c>
      <c r="C28" s="7">
        <v>8</v>
      </c>
      <c r="D28" s="7"/>
      <c r="E28" s="7"/>
      <c r="F28" s="7"/>
      <c r="G28" s="7"/>
      <c r="H28" s="11"/>
      <c r="I28" s="10"/>
      <c r="J28" s="10"/>
      <c r="K28" s="7"/>
      <c r="L28" s="7"/>
      <c r="M28" s="7"/>
      <c r="N28" s="7"/>
      <c r="O28" s="7"/>
      <c r="P28" s="10"/>
      <c r="Q28" s="10"/>
      <c r="S28" s="11"/>
      <c r="T28" s="73" t="s">
        <v>166</v>
      </c>
      <c r="U28" s="7"/>
      <c r="V28" s="7"/>
      <c r="W28" s="10"/>
      <c r="X28" s="10"/>
      <c r="Y28" s="7"/>
      <c r="Z28" s="7"/>
      <c r="AA28" s="7"/>
      <c r="AB28" s="7"/>
      <c r="AC28" s="7"/>
      <c r="AD28" s="10"/>
      <c r="AE28" s="10"/>
      <c r="AF28" s="7"/>
      <c r="AG28" s="7"/>
      <c r="AH28" s="7"/>
      <c r="AI28" s="7"/>
      <c r="AJ28" s="7"/>
      <c r="AK28" s="10"/>
      <c r="AL28" s="10"/>
      <c r="AN28" s="29" t="s">
        <v>196</v>
      </c>
      <c r="AO28" s="31"/>
      <c r="AP28" s="31">
        <v>8</v>
      </c>
      <c r="AQ28" s="40">
        <v>40</v>
      </c>
      <c r="AR28" s="36">
        <v>32</v>
      </c>
      <c r="AS28" s="26"/>
      <c r="AT28" s="26">
        <f t="shared" si="0"/>
        <v>80</v>
      </c>
      <c r="AV28" s="29" t="s">
        <v>196</v>
      </c>
      <c r="AW28" s="26">
        <v>80</v>
      </c>
      <c r="AX28" s="26">
        <v>8.85</v>
      </c>
      <c r="AY28" s="26">
        <f t="shared" si="1"/>
        <v>88.5</v>
      </c>
    </row>
    <row r="29" spans="1:51" ht="12.75">
      <c r="A29" s="11">
        <f t="shared" si="2"/>
        <v>26</v>
      </c>
      <c r="B29" s="11" t="s">
        <v>93</v>
      </c>
      <c r="C29" s="7">
        <v>26</v>
      </c>
      <c r="D29" s="7"/>
      <c r="E29" s="7"/>
      <c r="F29" s="7"/>
      <c r="G29" s="7"/>
      <c r="H29" s="7"/>
      <c r="I29" s="10"/>
      <c r="J29" s="10"/>
      <c r="K29" s="7"/>
      <c r="L29" s="7"/>
      <c r="M29" s="7"/>
      <c r="N29" s="7"/>
      <c r="O29" s="7"/>
      <c r="P29" s="10"/>
      <c r="Q29" s="10"/>
      <c r="R29" s="7"/>
      <c r="S29" s="7"/>
      <c r="T29" s="7"/>
      <c r="U29" s="7"/>
      <c r="V29" s="7"/>
      <c r="W29" s="10"/>
      <c r="X29" s="10"/>
      <c r="Y29" s="7"/>
      <c r="Z29" s="7"/>
      <c r="AA29" s="7"/>
      <c r="AC29" s="21" t="s">
        <v>171</v>
      </c>
      <c r="AD29" s="10"/>
      <c r="AE29" s="10"/>
      <c r="AF29" s="21" t="s">
        <v>171</v>
      </c>
      <c r="AH29" s="26"/>
      <c r="AI29" s="26"/>
      <c r="AJ29" s="7"/>
      <c r="AK29" s="10"/>
      <c r="AL29" s="10"/>
      <c r="AN29" s="29" t="s">
        <v>179</v>
      </c>
      <c r="AO29" s="31"/>
      <c r="AP29" s="31">
        <v>16</v>
      </c>
      <c r="AQ29" s="26">
        <v>24</v>
      </c>
      <c r="AR29" s="36">
        <v>40</v>
      </c>
      <c r="AS29" s="36">
        <v>16</v>
      </c>
      <c r="AT29" s="26">
        <f t="shared" si="0"/>
        <v>96</v>
      </c>
      <c r="AV29" s="29" t="s">
        <v>179</v>
      </c>
      <c r="AW29" s="26">
        <v>96</v>
      </c>
      <c r="AX29" s="26">
        <v>9.85</v>
      </c>
      <c r="AY29" s="26">
        <f t="shared" si="1"/>
        <v>118.19999999999999</v>
      </c>
    </row>
    <row r="30" spans="1:51" ht="12.75">
      <c r="A30" s="11">
        <f t="shared" si="2"/>
        <v>27</v>
      </c>
      <c r="B30" s="11" t="s">
        <v>139</v>
      </c>
      <c r="C30" s="7">
        <v>8</v>
      </c>
      <c r="D30" s="7"/>
      <c r="E30" s="7"/>
      <c r="F30" s="7"/>
      <c r="G30" s="7"/>
      <c r="H30" s="7"/>
      <c r="I30" s="10"/>
      <c r="J30" s="10"/>
      <c r="K30" s="7"/>
      <c r="L30" s="7"/>
      <c r="M30" s="7"/>
      <c r="N30" s="7"/>
      <c r="O30" s="7"/>
      <c r="P30" s="10"/>
      <c r="Q30" s="10"/>
      <c r="R30" s="7"/>
      <c r="S30" s="7"/>
      <c r="T30" s="7"/>
      <c r="U30" s="7"/>
      <c r="V30" s="7"/>
      <c r="W30" s="10"/>
      <c r="X30" s="10"/>
      <c r="Y30" s="7"/>
      <c r="Z30" s="7"/>
      <c r="AA30" s="7"/>
      <c r="AB30" s="7"/>
      <c r="AC30" s="7"/>
      <c r="AD30" s="74"/>
      <c r="AE30" s="10"/>
      <c r="AF30" s="11"/>
      <c r="AG30" s="21" t="s">
        <v>166</v>
      </c>
      <c r="AH30" s="7"/>
      <c r="AI30" s="26"/>
      <c r="AK30" s="10"/>
      <c r="AL30" s="10"/>
      <c r="AN30" s="29" t="s">
        <v>175</v>
      </c>
      <c r="AO30" s="31"/>
      <c r="AP30" s="31">
        <v>16</v>
      </c>
      <c r="AQ30" s="26">
        <v>24</v>
      </c>
      <c r="AR30" s="36">
        <v>40</v>
      </c>
      <c r="AS30" s="36">
        <v>16</v>
      </c>
      <c r="AT30" s="26">
        <f t="shared" si="0"/>
        <v>96</v>
      </c>
      <c r="AV30" s="29" t="s">
        <v>175</v>
      </c>
      <c r="AW30" s="26">
        <v>96</v>
      </c>
      <c r="AX30" s="26">
        <v>8.94</v>
      </c>
      <c r="AY30" s="26">
        <f t="shared" si="1"/>
        <v>107.28</v>
      </c>
    </row>
    <row r="31" spans="1:51" ht="12.75">
      <c r="A31" s="11">
        <f t="shared" si="2"/>
        <v>28</v>
      </c>
      <c r="B31" s="11" t="s">
        <v>95</v>
      </c>
      <c r="C31" s="7">
        <v>4</v>
      </c>
      <c r="D31" s="7"/>
      <c r="E31" s="7"/>
      <c r="F31" s="7"/>
      <c r="G31" s="7"/>
      <c r="H31" s="7"/>
      <c r="I31" s="10"/>
      <c r="J31" s="10"/>
      <c r="K31" s="7"/>
      <c r="L31" s="7"/>
      <c r="M31" s="7"/>
      <c r="N31" s="7"/>
      <c r="O31" s="7"/>
      <c r="P31" s="10"/>
      <c r="Q31" s="10"/>
      <c r="R31" s="7"/>
      <c r="S31" s="11"/>
      <c r="T31" s="16" t="s">
        <v>165</v>
      </c>
      <c r="U31" s="7"/>
      <c r="V31" s="7"/>
      <c r="W31" s="10"/>
      <c r="X31" s="10"/>
      <c r="Y31" s="7"/>
      <c r="Z31" s="7"/>
      <c r="AA31" s="7"/>
      <c r="AB31" s="7"/>
      <c r="AC31" s="7"/>
      <c r="AD31" s="10"/>
      <c r="AE31" s="10"/>
      <c r="AF31" s="7"/>
      <c r="AG31" s="7"/>
      <c r="AH31" s="7"/>
      <c r="AI31" s="7"/>
      <c r="AJ31" s="7"/>
      <c r="AK31" s="10"/>
      <c r="AL31" s="10"/>
      <c r="AN31" s="29" t="s">
        <v>198</v>
      </c>
      <c r="AO31" s="31"/>
      <c r="AP31" s="31">
        <v>16</v>
      </c>
      <c r="AQ31" s="26">
        <v>24</v>
      </c>
      <c r="AR31" s="36">
        <v>40</v>
      </c>
      <c r="AS31" s="36">
        <v>16</v>
      </c>
      <c r="AT31" s="26">
        <f t="shared" si="0"/>
        <v>96</v>
      </c>
      <c r="AV31" s="29" t="s">
        <v>198</v>
      </c>
      <c r="AW31" s="26">
        <v>96</v>
      </c>
      <c r="AX31" s="26">
        <v>8.85</v>
      </c>
      <c r="AY31" s="26">
        <f t="shared" si="1"/>
        <v>106.19999999999999</v>
      </c>
    </row>
    <row r="32" spans="1:51" ht="12.75">
      <c r="A32" s="11">
        <f t="shared" si="2"/>
        <v>29</v>
      </c>
      <c r="B32" s="11" t="s">
        <v>102</v>
      </c>
      <c r="C32" s="7">
        <v>8</v>
      </c>
      <c r="D32" s="7"/>
      <c r="E32" s="7"/>
      <c r="F32" s="7"/>
      <c r="G32" s="7"/>
      <c r="H32" s="7"/>
      <c r="I32" s="10"/>
      <c r="J32" s="10"/>
      <c r="K32" s="11"/>
      <c r="L32" s="7"/>
      <c r="M32" s="7"/>
      <c r="N32" s="7"/>
      <c r="O32" s="7"/>
      <c r="P32" s="10"/>
      <c r="Q32" s="10"/>
      <c r="R32" s="7"/>
      <c r="S32" s="7"/>
      <c r="T32" s="7"/>
      <c r="U32" s="16" t="s">
        <v>166</v>
      </c>
      <c r="V32" s="7"/>
      <c r="W32" s="10"/>
      <c r="X32" s="10"/>
      <c r="Y32" s="7"/>
      <c r="Z32" s="7"/>
      <c r="AA32" s="7"/>
      <c r="AB32" s="7"/>
      <c r="AC32" s="7"/>
      <c r="AD32" s="10"/>
      <c r="AE32" s="10"/>
      <c r="AF32" s="7"/>
      <c r="AG32" s="7"/>
      <c r="AH32" s="7"/>
      <c r="AI32" s="7"/>
      <c r="AJ32" s="7"/>
      <c r="AK32" s="10"/>
      <c r="AL32" s="10"/>
      <c r="AN32" s="29" t="s">
        <v>198</v>
      </c>
      <c r="AO32" s="31"/>
      <c r="AP32" s="31">
        <v>16</v>
      </c>
      <c r="AQ32" s="26">
        <v>24</v>
      </c>
      <c r="AR32" s="36">
        <v>40</v>
      </c>
      <c r="AS32" s="36">
        <v>16</v>
      </c>
      <c r="AT32" s="26">
        <f t="shared" si="0"/>
        <v>96</v>
      </c>
      <c r="AV32" s="29" t="s">
        <v>198</v>
      </c>
      <c r="AW32" s="26">
        <v>96</v>
      </c>
      <c r="AX32" s="26">
        <v>8.85</v>
      </c>
      <c r="AY32" s="26">
        <f t="shared" si="1"/>
        <v>106.19999999999999</v>
      </c>
    </row>
    <row r="33" spans="1:51" ht="12.75">
      <c r="A33" s="11">
        <f t="shared" si="2"/>
        <v>30</v>
      </c>
      <c r="B33" s="11" t="s">
        <v>96</v>
      </c>
      <c r="C33" s="7">
        <v>88</v>
      </c>
      <c r="D33" s="7"/>
      <c r="E33" s="7"/>
      <c r="F33" s="7"/>
      <c r="G33" s="7"/>
      <c r="H33" s="7"/>
      <c r="I33" s="10"/>
      <c r="J33" s="10"/>
      <c r="K33" s="7"/>
      <c r="L33" s="7"/>
      <c r="M33" s="7"/>
      <c r="N33" s="7"/>
      <c r="O33" s="22" t="s">
        <v>192</v>
      </c>
      <c r="P33" s="74"/>
      <c r="Q33" s="10"/>
      <c r="R33" s="22" t="s">
        <v>192</v>
      </c>
      <c r="S33" s="22" t="s">
        <v>192</v>
      </c>
      <c r="T33" s="7"/>
      <c r="U33" s="7"/>
      <c r="V33" s="7"/>
      <c r="W33" s="10"/>
      <c r="X33" s="10"/>
      <c r="Y33" s="7"/>
      <c r="Z33" s="7"/>
      <c r="AA33" s="7"/>
      <c r="AB33" s="7"/>
      <c r="AC33" s="7"/>
      <c r="AD33" s="10"/>
      <c r="AE33" s="10"/>
      <c r="AF33" s="7"/>
      <c r="AG33" s="7"/>
      <c r="AH33" s="7"/>
      <c r="AI33" s="7"/>
      <c r="AJ33" s="7"/>
      <c r="AK33" s="10"/>
      <c r="AL33" s="10"/>
      <c r="AN33" s="29" t="s">
        <v>180</v>
      </c>
      <c r="AO33" s="31"/>
      <c r="AP33" s="31">
        <v>16</v>
      </c>
      <c r="AQ33" s="26">
        <v>32</v>
      </c>
      <c r="AR33" s="36">
        <v>32</v>
      </c>
      <c r="AS33" s="36">
        <v>16</v>
      </c>
      <c r="AT33" s="26">
        <f t="shared" si="0"/>
        <v>96</v>
      </c>
      <c r="AV33" s="29" t="s">
        <v>180</v>
      </c>
      <c r="AW33" s="26">
        <v>96</v>
      </c>
      <c r="AX33" s="26">
        <v>9.85</v>
      </c>
      <c r="AY33" s="26">
        <f t="shared" si="1"/>
        <v>118.19999999999999</v>
      </c>
    </row>
    <row r="34" spans="1:51" ht="12.75">
      <c r="A34" s="11">
        <f t="shared" si="2"/>
        <v>31</v>
      </c>
      <c r="B34" s="11" t="s">
        <v>103</v>
      </c>
      <c r="C34" s="7">
        <v>8</v>
      </c>
      <c r="D34" s="7"/>
      <c r="E34" s="7"/>
      <c r="F34" s="7"/>
      <c r="G34" s="7"/>
      <c r="H34" s="7"/>
      <c r="I34" s="10"/>
      <c r="J34" s="10"/>
      <c r="K34" s="7"/>
      <c r="L34" s="7"/>
      <c r="M34" s="7"/>
      <c r="N34" s="7"/>
      <c r="O34" s="7"/>
      <c r="P34" s="10"/>
      <c r="Q34" s="10"/>
      <c r="R34" s="7"/>
      <c r="T34" s="22" t="s">
        <v>166</v>
      </c>
      <c r="U34" s="7"/>
      <c r="V34" s="7"/>
      <c r="W34" s="10"/>
      <c r="X34" s="10"/>
      <c r="Y34" s="7"/>
      <c r="Z34" s="7"/>
      <c r="AA34" s="7"/>
      <c r="AB34" s="7"/>
      <c r="AC34" s="7"/>
      <c r="AD34" s="10"/>
      <c r="AE34" s="10"/>
      <c r="AF34" s="7"/>
      <c r="AG34" s="7"/>
      <c r="AH34" s="7"/>
      <c r="AI34" s="7"/>
      <c r="AJ34" s="7"/>
      <c r="AK34" s="10"/>
      <c r="AL34" s="10"/>
      <c r="AN34" s="44" t="s">
        <v>181</v>
      </c>
      <c r="AO34" s="31"/>
      <c r="AP34" s="31">
        <v>16</v>
      </c>
      <c r="AQ34" s="26">
        <v>32</v>
      </c>
      <c r="AR34" s="36">
        <v>32</v>
      </c>
      <c r="AS34" s="36">
        <v>16</v>
      </c>
      <c r="AT34" s="26">
        <f t="shared" si="0"/>
        <v>96</v>
      </c>
      <c r="AV34" s="29" t="s">
        <v>181</v>
      </c>
      <c r="AW34" s="26">
        <v>96</v>
      </c>
      <c r="AX34" s="26">
        <v>8.94</v>
      </c>
      <c r="AY34" s="26">
        <f t="shared" si="1"/>
        <v>107.28</v>
      </c>
    </row>
    <row r="35" spans="1:51" ht="12.75">
      <c r="A35" s="11">
        <f t="shared" si="2"/>
        <v>32</v>
      </c>
      <c r="B35" s="11" t="s">
        <v>144</v>
      </c>
      <c r="C35" s="7">
        <v>95</v>
      </c>
      <c r="D35" s="7"/>
      <c r="E35" s="7"/>
      <c r="F35" s="7"/>
      <c r="G35" s="7"/>
      <c r="H35" s="7"/>
      <c r="I35" s="10"/>
      <c r="J35" s="10"/>
      <c r="K35" s="7"/>
      <c r="L35" s="7"/>
      <c r="M35" s="7"/>
      <c r="N35" s="7"/>
      <c r="O35" s="7"/>
      <c r="P35" s="10"/>
      <c r="Q35" s="10"/>
      <c r="R35" s="7"/>
      <c r="T35" s="17" t="s">
        <v>192</v>
      </c>
      <c r="U35" s="17" t="s">
        <v>192</v>
      </c>
      <c r="V35" s="17" t="s">
        <v>192</v>
      </c>
      <c r="W35" s="10"/>
      <c r="X35" s="10"/>
      <c r="Y35" s="17" t="s">
        <v>192</v>
      </c>
      <c r="Z35" s="7"/>
      <c r="AA35" s="7"/>
      <c r="AB35" s="7"/>
      <c r="AC35" s="7"/>
      <c r="AD35" s="10"/>
      <c r="AE35" s="10"/>
      <c r="AF35" s="7"/>
      <c r="AG35" s="7"/>
      <c r="AH35" s="7"/>
      <c r="AI35" s="7"/>
      <c r="AJ35" s="7"/>
      <c r="AK35" s="10"/>
      <c r="AL35" s="10"/>
      <c r="AN35" s="79" t="s">
        <v>56</v>
      </c>
      <c r="AO35" s="80"/>
      <c r="AP35" s="80"/>
      <c r="AQ35" s="80"/>
      <c r="AR35" s="80"/>
      <c r="AS35" s="106"/>
      <c r="AT35" s="46">
        <f>SUM(AT3:AT34)</f>
        <v>2808</v>
      </c>
      <c r="AV35" s="98" t="s">
        <v>201</v>
      </c>
      <c r="AW35" s="98"/>
      <c r="AX35" s="98"/>
      <c r="AY35" s="47">
        <f>SUM(AY3:AY34)</f>
        <v>3760.500000000001</v>
      </c>
    </row>
    <row r="36" spans="1:38" ht="12.75">
      <c r="A36" s="11">
        <f t="shared" si="2"/>
        <v>33</v>
      </c>
      <c r="B36" s="11" t="s">
        <v>141</v>
      </c>
      <c r="C36" s="7">
        <v>8</v>
      </c>
      <c r="D36" s="7"/>
      <c r="E36" s="7"/>
      <c r="F36" s="7"/>
      <c r="G36" s="7"/>
      <c r="H36" s="7"/>
      <c r="I36" s="10"/>
      <c r="J36" s="10"/>
      <c r="K36" s="7"/>
      <c r="L36" s="7"/>
      <c r="M36" s="7"/>
      <c r="N36" s="7"/>
      <c r="O36" s="7"/>
      <c r="P36" s="10"/>
      <c r="Q36" s="10"/>
      <c r="R36" s="7"/>
      <c r="S36" s="7"/>
      <c r="T36" s="7"/>
      <c r="U36" s="7"/>
      <c r="V36" s="7"/>
      <c r="W36" s="74"/>
      <c r="X36" s="10"/>
      <c r="Y36" s="7"/>
      <c r="Z36" s="17" t="s">
        <v>166</v>
      </c>
      <c r="AA36" s="7"/>
      <c r="AB36" s="7"/>
      <c r="AC36" s="7"/>
      <c r="AD36" s="10"/>
      <c r="AE36" s="10"/>
      <c r="AF36" s="7"/>
      <c r="AG36" s="7"/>
      <c r="AH36" s="7"/>
      <c r="AI36" s="7"/>
      <c r="AJ36" s="7"/>
      <c r="AK36" s="10"/>
      <c r="AL36" s="10"/>
    </row>
    <row r="37" spans="1:38" ht="12.75">
      <c r="A37" s="11">
        <f t="shared" si="2"/>
        <v>34</v>
      </c>
      <c r="B37" s="11" t="s">
        <v>99</v>
      </c>
      <c r="C37" s="7">
        <v>45</v>
      </c>
      <c r="D37" s="7"/>
      <c r="E37" s="7"/>
      <c r="F37" s="7"/>
      <c r="G37" s="7"/>
      <c r="H37" s="7"/>
      <c r="I37" s="10"/>
      <c r="J37" s="10"/>
      <c r="K37" s="7"/>
      <c r="L37" s="7"/>
      <c r="M37" s="7"/>
      <c r="N37" s="7"/>
      <c r="O37" s="7"/>
      <c r="P37" s="10"/>
      <c r="Q37" s="10"/>
      <c r="R37" s="7"/>
      <c r="S37" s="7"/>
      <c r="T37" s="7"/>
      <c r="U37" s="7"/>
      <c r="V37" s="7"/>
      <c r="W37" s="10"/>
      <c r="X37" s="10"/>
      <c r="Z37" s="18" t="s">
        <v>192</v>
      </c>
      <c r="AA37" s="18" t="s">
        <v>192</v>
      </c>
      <c r="AB37" s="18" t="s">
        <v>192</v>
      </c>
      <c r="AC37" s="7"/>
      <c r="AD37" s="10"/>
      <c r="AE37" s="10"/>
      <c r="AF37" s="7"/>
      <c r="AG37" s="7"/>
      <c r="AH37" s="7"/>
      <c r="AI37" s="7"/>
      <c r="AJ37" s="7"/>
      <c r="AK37" s="10"/>
      <c r="AL37" s="10"/>
    </row>
    <row r="38" spans="1:38" ht="12.75">
      <c r="A38" s="11">
        <f t="shared" si="2"/>
        <v>35</v>
      </c>
      <c r="B38" s="11" t="s">
        <v>139</v>
      </c>
      <c r="C38" s="7">
        <v>8</v>
      </c>
      <c r="D38" s="7"/>
      <c r="E38" s="7"/>
      <c r="F38" s="7"/>
      <c r="G38" s="7"/>
      <c r="H38" s="7"/>
      <c r="I38" s="10"/>
      <c r="J38" s="10"/>
      <c r="K38" s="7"/>
      <c r="L38" s="7"/>
      <c r="M38" s="7"/>
      <c r="N38" s="7"/>
      <c r="O38" s="7"/>
      <c r="P38" s="10"/>
      <c r="Q38" s="10"/>
      <c r="R38" s="7"/>
      <c r="S38" s="7"/>
      <c r="T38" s="7"/>
      <c r="U38" s="7"/>
      <c r="V38" s="7"/>
      <c r="W38" s="10"/>
      <c r="X38" s="10"/>
      <c r="Y38" s="7"/>
      <c r="Z38" s="7"/>
      <c r="AA38" s="7"/>
      <c r="AC38" s="18" t="s">
        <v>166</v>
      </c>
      <c r="AD38" s="10"/>
      <c r="AE38" s="10"/>
      <c r="AF38" s="7"/>
      <c r="AG38" s="7"/>
      <c r="AH38" s="7"/>
      <c r="AI38" s="7"/>
      <c r="AJ38" s="7"/>
      <c r="AK38" s="10"/>
      <c r="AL38" s="10"/>
    </row>
    <row r="39" spans="1:38" ht="12.75">
      <c r="A39" s="11">
        <f t="shared" si="2"/>
        <v>36</v>
      </c>
      <c r="B39" s="11" t="s">
        <v>268</v>
      </c>
      <c r="C39" s="7">
        <v>12</v>
      </c>
      <c r="D39" s="7"/>
      <c r="E39" s="7"/>
      <c r="F39" s="7"/>
      <c r="G39" s="7"/>
      <c r="H39" s="7"/>
      <c r="I39" s="10"/>
      <c r="J39" s="10"/>
      <c r="K39" s="7"/>
      <c r="L39" s="7"/>
      <c r="M39" s="7"/>
      <c r="N39" s="7"/>
      <c r="O39" s="7"/>
      <c r="P39" s="10"/>
      <c r="Q39" s="10"/>
      <c r="R39" s="7"/>
      <c r="S39" s="7"/>
      <c r="T39" s="7"/>
      <c r="U39" s="7"/>
      <c r="V39" s="7"/>
      <c r="W39" s="10"/>
      <c r="X39" s="10"/>
      <c r="Y39" s="7"/>
      <c r="Z39" s="7"/>
      <c r="AA39" s="7"/>
      <c r="AB39" s="7"/>
      <c r="AD39" s="10"/>
      <c r="AE39" s="10"/>
      <c r="AF39" s="26"/>
      <c r="AG39" s="26"/>
      <c r="AH39" s="19" t="s">
        <v>171</v>
      </c>
      <c r="AI39" s="11"/>
      <c r="AJ39" s="7"/>
      <c r="AK39" s="10"/>
      <c r="AL39" s="10"/>
    </row>
    <row r="40" spans="1:38" ht="12.75">
      <c r="A40" s="11">
        <f t="shared" si="2"/>
        <v>37</v>
      </c>
      <c r="B40" s="11" t="s">
        <v>100</v>
      </c>
      <c r="C40" s="7">
        <v>26</v>
      </c>
      <c r="D40" s="7"/>
      <c r="E40" s="7"/>
      <c r="F40" s="7"/>
      <c r="G40" s="7"/>
      <c r="H40" s="7"/>
      <c r="I40" s="10"/>
      <c r="J40" s="10"/>
      <c r="K40" s="7"/>
      <c r="L40" s="7"/>
      <c r="M40" s="7"/>
      <c r="N40" s="7"/>
      <c r="O40" s="7"/>
      <c r="P40" s="10"/>
      <c r="Q40" s="10"/>
      <c r="R40" s="7"/>
      <c r="S40" s="7"/>
      <c r="T40" s="7"/>
      <c r="U40" s="7"/>
      <c r="V40" s="7"/>
      <c r="W40" s="10"/>
      <c r="X40" s="10"/>
      <c r="Y40" s="7"/>
      <c r="Z40" s="7"/>
      <c r="AA40" s="7"/>
      <c r="AB40" s="7"/>
      <c r="AC40" s="7"/>
      <c r="AD40" s="74"/>
      <c r="AE40" s="10"/>
      <c r="AF40" s="26"/>
      <c r="AG40" s="26"/>
      <c r="AH40" s="7"/>
      <c r="AI40" s="19" t="s">
        <v>164</v>
      </c>
      <c r="AK40" s="10"/>
      <c r="AL40" s="10"/>
    </row>
    <row r="41" spans="1:38" ht="12.75">
      <c r="A41" s="11">
        <f t="shared" si="2"/>
        <v>38</v>
      </c>
      <c r="B41" s="11" t="s">
        <v>139</v>
      </c>
      <c r="C41" s="7">
        <v>8</v>
      </c>
      <c r="D41" s="7"/>
      <c r="E41" s="7"/>
      <c r="F41" s="7"/>
      <c r="G41" s="7"/>
      <c r="H41" s="7"/>
      <c r="I41" s="10"/>
      <c r="J41" s="10"/>
      <c r="K41" s="7"/>
      <c r="L41" s="7"/>
      <c r="M41" s="7"/>
      <c r="N41" s="7"/>
      <c r="O41" s="7"/>
      <c r="P41" s="10"/>
      <c r="Q41" s="10"/>
      <c r="R41" s="7"/>
      <c r="S41" s="7"/>
      <c r="T41" s="7"/>
      <c r="U41" s="7"/>
      <c r="V41" s="7"/>
      <c r="W41" s="10"/>
      <c r="X41" s="10"/>
      <c r="Y41" s="7"/>
      <c r="Z41" s="7"/>
      <c r="AA41" s="7"/>
      <c r="AB41" s="7"/>
      <c r="AC41" s="7"/>
      <c r="AD41" s="10"/>
      <c r="AE41" s="10"/>
      <c r="AF41" s="26"/>
      <c r="AG41" s="26"/>
      <c r="AH41" s="26"/>
      <c r="AI41" s="7"/>
      <c r="AJ41" s="19" t="s">
        <v>166</v>
      </c>
      <c r="AK41" s="75"/>
      <c r="AL41" s="10"/>
    </row>
  </sheetData>
  <mergeCells count="18">
    <mergeCell ref="A1:AL1"/>
    <mergeCell ref="B2:B3"/>
    <mergeCell ref="A2:A3"/>
    <mergeCell ref="AF2:AL2"/>
    <mergeCell ref="D2:J2"/>
    <mergeCell ref="K2:Q2"/>
    <mergeCell ref="R2:X2"/>
    <mergeCell ref="Y2:AE2"/>
    <mergeCell ref="C2:C3"/>
    <mergeCell ref="AY1:AY2"/>
    <mergeCell ref="AV35:AX35"/>
    <mergeCell ref="AV1:AV2"/>
    <mergeCell ref="AW1:AW2"/>
    <mergeCell ref="AX1:AX2"/>
    <mergeCell ref="AN35:AS35"/>
    <mergeCell ref="AO1:AS1"/>
    <mergeCell ref="AT1:AT2"/>
    <mergeCell ref="AN1:AN2"/>
  </mergeCells>
  <printOptions horizontalCentered="1" verticalCentered="1"/>
  <pageMargins left="0.7874015748031497" right="0.7874015748031497" top="0.7874015748031497" bottom="0.3937007874015748" header="0" footer="0"/>
  <pageSetup horizontalDpi="360" verticalDpi="36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1">
      <selection activeCell="F20" sqref="F20"/>
    </sheetView>
  </sheetViews>
  <sheetFormatPr defaultColWidth="11.421875" defaultRowHeight="12.75"/>
  <cols>
    <col min="1" max="1" width="3.00390625" style="0" customWidth="1"/>
    <col min="4" max="4" width="7.57421875" style="0" customWidth="1"/>
    <col min="5" max="5" width="3.00390625" style="0" customWidth="1"/>
    <col min="8" max="8" width="14.57421875" style="0" customWidth="1"/>
    <col min="9" max="9" width="13.00390625" style="0" customWidth="1"/>
    <col min="10" max="10" width="6.421875" style="0" customWidth="1"/>
    <col min="11" max="11" width="23.7109375" style="0" customWidth="1"/>
    <col min="12" max="12" width="13.140625" style="0" customWidth="1"/>
  </cols>
  <sheetData>
    <row r="1" spans="1:12" ht="15.75">
      <c r="A1" s="120" t="s">
        <v>147</v>
      </c>
      <c r="B1" s="120"/>
      <c r="C1" s="120"/>
      <c r="D1" s="120"/>
      <c r="E1" s="120"/>
      <c r="F1" s="120"/>
      <c r="G1" s="120"/>
      <c r="H1" s="120"/>
      <c r="I1" s="50"/>
      <c r="J1" s="98" t="s">
        <v>212</v>
      </c>
      <c r="K1" s="98"/>
      <c r="L1" s="98"/>
    </row>
    <row r="2" spans="1:12" ht="12.75">
      <c r="A2" s="27"/>
      <c r="B2" s="124" t="s">
        <v>156</v>
      </c>
      <c r="C2" s="124"/>
      <c r="D2" s="124"/>
      <c r="E2" s="26"/>
      <c r="F2" s="124" t="s">
        <v>161</v>
      </c>
      <c r="G2" s="124"/>
      <c r="H2" s="124"/>
      <c r="I2" s="51"/>
      <c r="J2" s="46" t="s">
        <v>213</v>
      </c>
      <c r="K2" s="46" t="s">
        <v>210</v>
      </c>
      <c r="L2" s="46" t="s">
        <v>211</v>
      </c>
    </row>
    <row r="3" spans="1:12" ht="12.75">
      <c r="A3" s="28">
        <v>1</v>
      </c>
      <c r="B3" s="126" t="s">
        <v>154</v>
      </c>
      <c r="C3" s="126"/>
      <c r="D3" s="126"/>
      <c r="E3" s="26">
        <v>1</v>
      </c>
      <c r="F3" s="115" t="s">
        <v>177</v>
      </c>
      <c r="G3" s="115"/>
      <c r="H3" s="115"/>
      <c r="I3" s="54"/>
      <c r="J3" s="26">
        <v>1</v>
      </c>
      <c r="K3" s="26" t="s">
        <v>214</v>
      </c>
      <c r="L3" s="26">
        <f>350*J3</f>
        <v>350</v>
      </c>
    </row>
    <row r="4" spans="1:12" ht="12.75">
      <c r="A4" s="26">
        <v>2</v>
      </c>
      <c r="B4" s="115" t="s">
        <v>155</v>
      </c>
      <c r="C4" s="115"/>
      <c r="D4" s="115"/>
      <c r="E4" s="26">
        <v>1</v>
      </c>
      <c r="F4" s="115" t="s">
        <v>175</v>
      </c>
      <c r="G4" s="115"/>
      <c r="H4" s="115"/>
      <c r="I4" s="54"/>
      <c r="J4" s="26">
        <v>2</v>
      </c>
      <c r="K4" s="26" t="s">
        <v>215</v>
      </c>
      <c r="L4" s="26">
        <f aca="true" t="shared" si="0" ref="L4:L16">350*J4</f>
        <v>700</v>
      </c>
    </row>
    <row r="5" spans="1:12" ht="12.75">
      <c r="A5" s="26"/>
      <c r="B5" s="124" t="s">
        <v>157</v>
      </c>
      <c r="C5" s="124"/>
      <c r="D5" s="124"/>
      <c r="E5" s="32">
        <v>2</v>
      </c>
      <c r="F5" s="115" t="s">
        <v>149</v>
      </c>
      <c r="G5" s="115"/>
      <c r="H5" s="115"/>
      <c r="I5" s="54"/>
      <c r="J5" s="26">
        <v>1</v>
      </c>
      <c r="K5" s="26" t="s">
        <v>216</v>
      </c>
      <c r="L5" s="26">
        <f t="shared" si="0"/>
        <v>350</v>
      </c>
    </row>
    <row r="6" spans="1:12" ht="12.75">
      <c r="A6" s="26">
        <v>1</v>
      </c>
      <c r="B6" s="115" t="s">
        <v>148</v>
      </c>
      <c r="C6" s="115"/>
      <c r="D6" s="115"/>
      <c r="E6" s="26"/>
      <c r="F6" s="124" t="s">
        <v>232</v>
      </c>
      <c r="G6" s="124"/>
      <c r="H6" s="124"/>
      <c r="I6" s="51"/>
      <c r="J6" s="26">
        <v>1</v>
      </c>
      <c r="K6" s="26" t="s">
        <v>217</v>
      </c>
      <c r="L6" s="26">
        <f t="shared" si="0"/>
        <v>350</v>
      </c>
    </row>
    <row r="7" spans="1:12" ht="12.75">
      <c r="A7" s="33">
        <v>1</v>
      </c>
      <c r="B7" s="116" t="s">
        <v>175</v>
      </c>
      <c r="C7" s="117"/>
      <c r="D7" s="118"/>
      <c r="E7" s="26">
        <v>2</v>
      </c>
      <c r="F7" s="115" t="s">
        <v>178</v>
      </c>
      <c r="G7" s="115"/>
      <c r="H7" s="115"/>
      <c r="I7" s="54"/>
      <c r="J7" s="26">
        <v>1</v>
      </c>
      <c r="K7" s="26" t="s">
        <v>218</v>
      </c>
      <c r="L7" s="26">
        <f t="shared" si="0"/>
        <v>350</v>
      </c>
    </row>
    <row r="8" spans="1:12" ht="12.75">
      <c r="A8" s="26">
        <v>2</v>
      </c>
      <c r="B8" s="115" t="s">
        <v>149</v>
      </c>
      <c r="C8" s="115"/>
      <c r="D8" s="115"/>
      <c r="E8" s="26">
        <v>2</v>
      </c>
      <c r="F8" s="115" t="s">
        <v>175</v>
      </c>
      <c r="G8" s="115"/>
      <c r="H8" s="115"/>
      <c r="I8" s="54"/>
      <c r="J8" s="26">
        <v>3</v>
      </c>
      <c r="K8" s="26" t="s">
        <v>219</v>
      </c>
      <c r="L8" s="26">
        <f t="shared" si="0"/>
        <v>1050</v>
      </c>
    </row>
    <row r="9" spans="1:12" ht="12.75">
      <c r="A9" s="26"/>
      <c r="B9" s="124" t="s">
        <v>160</v>
      </c>
      <c r="C9" s="124"/>
      <c r="D9" s="124"/>
      <c r="E9" s="26">
        <v>8</v>
      </c>
      <c r="F9" s="115" t="s">
        <v>149</v>
      </c>
      <c r="G9" s="115"/>
      <c r="H9" s="115"/>
      <c r="I9" s="54"/>
      <c r="J9" s="26">
        <v>1</v>
      </c>
      <c r="K9" s="26" t="s">
        <v>220</v>
      </c>
      <c r="L9" s="26">
        <f t="shared" si="0"/>
        <v>350</v>
      </c>
    </row>
    <row r="10" spans="1:12" ht="12.75">
      <c r="A10" s="26">
        <v>1</v>
      </c>
      <c r="B10" s="115" t="s">
        <v>150</v>
      </c>
      <c r="C10" s="115"/>
      <c r="D10" s="115"/>
      <c r="E10" s="26"/>
      <c r="F10" s="124" t="s">
        <v>233</v>
      </c>
      <c r="G10" s="124"/>
      <c r="H10" s="124"/>
      <c r="I10" s="51"/>
      <c r="J10" s="26">
        <v>3</v>
      </c>
      <c r="K10" s="26" t="s">
        <v>221</v>
      </c>
      <c r="L10" s="26">
        <f t="shared" si="0"/>
        <v>1050</v>
      </c>
    </row>
    <row r="11" spans="1:12" ht="12.75">
      <c r="A11" s="26">
        <v>1</v>
      </c>
      <c r="B11" s="115" t="s">
        <v>151</v>
      </c>
      <c r="C11" s="115"/>
      <c r="D11" s="115"/>
      <c r="E11" s="26">
        <v>1</v>
      </c>
      <c r="F11" s="115" t="s">
        <v>179</v>
      </c>
      <c r="G11" s="115"/>
      <c r="H11" s="115"/>
      <c r="I11" s="54"/>
      <c r="J11" s="26">
        <v>3</v>
      </c>
      <c r="K11" s="26" t="s">
        <v>222</v>
      </c>
      <c r="L11" s="26">
        <f t="shared" si="0"/>
        <v>1050</v>
      </c>
    </row>
    <row r="12" spans="1:12" ht="12.75">
      <c r="A12" s="26">
        <v>2</v>
      </c>
      <c r="B12" s="115" t="s">
        <v>149</v>
      </c>
      <c r="C12" s="115"/>
      <c r="D12" s="115"/>
      <c r="E12" s="26">
        <v>1</v>
      </c>
      <c r="F12" s="115" t="s">
        <v>175</v>
      </c>
      <c r="G12" s="115"/>
      <c r="H12" s="115"/>
      <c r="I12" s="54"/>
      <c r="J12" s="26">
        <v>1</v>
      </c>
      <c r="K12" s="26" t="s">
        <v>223</v>
      </c>
      <c r="L12" s="26">
        <f t="shared" si="0"/>
        <v>350</v>
      </c>
    </row>
    <row r="13" spans="1:12" ht="12.75">
      <c r="A13" s="26"/>
      <c r="B13" s="124" t="s">
        <v>158</v>
      </c>
      <c r="C13" s="124"/>
      <c r="D13" s="124"/>
      <c r="E13" s="26">
        <v>2</v>
      </c>
      <c r="F13" s="115" t="s">
        <v>149</v>
      </c>
      <c r="G13" s="115"/>
      <c r="H13" s="115"/>
      <c r="I13" s="54"/>
      <c r="J13" s="26">
        <v>1</v>
      </c>
      <c r="K13" s="26" t="s">
        <v>225</v>
      </c>
      <c r="L13" s="26">
        <f t="shared" si="0"/>
        <v>350</v>
      </c>
    </row>
    <row r="14" spans="1:12" ht="12.75">
      <c r="A14" s="26">
        <v>1</v>
      </c>
      <c r="B14" s="115" t="s">
        <v>152</v>
      </c>
      <c r="C14" s="115"/>
      <c r="D14" s="115"/>
      <c r="E14" s="26"/>
      <c r="F14" s="121" t="s">
        <v>159</v>
      </c>
      <c r="G14" s="122"/>
      <c r="H14" s="123"/>
      <c r="I14" s="51"/>
      <c r="J14" s="26">
        <v>1</v>
      </c>
      <c r="K14" s="26" t="s">
        <v>226</v>
      </c>
      <c r="L14" s="26">
        <f>500*J14</f>
        <v>500</v>
      </c>
    </row>
    <row r="15" spans="1:12" ht="12.75">
      <c r="A15" s="26"/>
      <c r="B15" s="124" t="s">
        <v>162</v>
      </c>
      <c r="C15" s="124"/>
      <c r="D15" s="124"/>
      <c r="E15" s="26">
        <v>1</v>
      </c>
      <c r="F15" s="115" t="s">
        <v>172</v>
      </c>
      <c r="G15" s="115"/>
      <c r="H15" s="115"/>
      <c r="I15" s="54"/>
      <c r="J15" s="26">
        <v>2</v>
      </c>
      <c r="K15" s="26" t="s">
        <v>224</v>
      </c>
      <c r="L15" s="26">
        <f t="shared" si="0"/>
        <v>700</v>
      </c>
    </row>
    <row r="16" spans="1:12" ht="12.75">
      <c r="A16" s="26">
        <v>1</v>
      </c>
      <c r="B16" s="115" t="s">
        <v>176</v>
      </c>
      <c r="C16" s="115"/>
      <c r="D16" s="115"/>
      <c r="E16" s="26">
        <v>1</v>
      </c>
      <c r="F16" s="116" t="s">
        <v>153</v>
      </c>
      <c r="G16" s="117"/>
      <c r="H16" s="118"/>
      <c r="I16" s="54"/>
      <c r="J16" s="56">
        <v>1</v>
      </c>
      <c r="K16" s="26" t="s">
        <v>227</v>
      </c>
      <c r="L16" s="26">
        <f t="shared" si="0"/>
        <v>350</v>
      </c>
    </row>
    <row r="17" spans="1:12" ht="12.75">
      <c r="A17" s="26">
        <v>1</v>
      </c>
      <c r="B17" s="115" t="s">
        <v>153</v>
      </c>
      <c r="C17" s="115"/>
      <c r="D17" s="115"/>
      <c r="E17" s="26"/>
      <c r="F17" s="119"/>
      <c r="G17" s="119"/>
      <c r="H17" s="119"/>
      <c r="I17" s="55"/>
      <c r="J17" s="113" t="s">
        <v>56</v>
      </c>
      <c r="K17" s="114"/>
      <c r="L17" s="47">
        <f>SUM(L3:L16)</f>
        <v>7850</v>
      </c>
    </row>
    <row r="18" spans="5:9" ht="12.75">
      <c r="E18" s="30"/>
      <c r="F18" s="125"/>
      <c r="G18" s="125"/>
      <c r="H18" s="125"/>
      <c r="I18" s="48"/>
    </row>
  </sheetData>
  <mergeCells count="36">
    <mergeCell ref="B2:D2"/>
    <mergeCell ref="F6:H6"/>
    <mergeCell ref="F10:H10"/>
    <mergeCell ref="F7:H7"/>
    <mergeCell ref="F8:H8"/>
    <mergeCell ref="B9:D9"/>
    <mergeCell ref="F2:H2"/>
    <mergeCell ref="F9:H9"/>
    <mergeCell ref="B3:D3"/>
    <mergeCell ref="B4:D4"/>
    <mergeCell ref="F18:H18"/>
    <mergeCell ref="B11:D11"/>
    <mergeCell ref="B12:D12"/>
    <mergeCell ref="B14:D14"/>
    <mergeCell ref="B15:D15"/>
    <mergeCell ref="B16:D16"/>
    <mergeCell ref="B17:D17"/>
    <mergeCell ref="F12:H12"/>
    <mergeCell ref="F13:H13"/>
    <mergeCell ref="B13:D13"/>
    <mergeCell ref="F5:H5"/>
    <mergeCell ref="F11:H11"/>
    <mergeCell ref="B5:D5"/>
    <mergeCell ref="B6:D6"/>
    <mergeCell ref="B8:D8"/>
    <mergeCell ref="B10:D10"/>
    <mergeCell ref="J1:L1"/>
    <mergeCell ref="J17:K17"/>
    <mergeCell ref="F15:H15"/>
    <mergeCell ref="F16:H16"/>
    <mergeCell ref="F17:H17"/>
    <mergeCell ref="F3:H3"/>
    <mergeCell ref="A1:H1"/>
    <mergeCell ref="F14:H14"/>
    <mergeCell ref="B7:D7"/>
    <mergeCell ref="F4:H4"/>
  </mergeCells>
  <printOptions horizontalCentered="1" verticalCentered="1"/>
  <pageMargins left="0.75" right="0.75" top="1" bottom="1" header="0" footer="0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="75" zoomScaleNormal="75" workbookViewId="0" topLeftCell="A40">
      <selection activeCell="A1" sqref="A1:G64"/>
    </sheetView>
  </sheetViews>
  <sheetFormatPr defaultColWidth="11.421875" defaultRowHeight="12.75"/>
  <cols>
    <col min="1" max="1" width="29.28125" style="0" customWidth="1"/>
    <col min="2" max="2" width="6.7109375" style="0" customWidth="1"/>
    <col min="3" max="3" width="13.8515625" style="0" bestFit="1" customWidth="1"/>
    <col min="4" max="4" width="1.7109375" style="0" customWidth="1"/>
    <col min="5" max="5" width="28.57421875" style="0" customWidth="1"/>
    <col min="6" max="6" width="6.7109375" style="0" customWidth="1"/>
    <col min="7" max="7" width="13.8515625" style="0" bestFit="1" customWidth="1"/>
  </cols>
  <sheetData>
    <row r="1" spans="1:7" ht="12.75">
      <c r="A1" s="97" t="s">
        <v>286</v>
      </c>
      <c r="B1" s="97"/>
      <c r="C1" s="97"/>
      <c r="D1" s="97"/>
      <c r="E1" s="97"/>
      <c r="F1" s="97"/>
      <c r="G1" s="97"/>
    </row>
    <row r="2" spans="1:7" ht="12.75">
      <c r="A2" s="97"/>
      <c r="B2" s="97"/>
      <c r="C2" s="97"/>
      <c r="D2" s="97"/>
      <c r="E2" s="97"/>
      <c r="F2" s="97"/>
      <c r="G2" s="97"/>
    </row>
    <row r="3" spans="1:7" ht="12.75">
      <c r="A3" s="27" t="s">
        <v>284</v>
      </c>
      <c r="B3" s="27" t="s">
        <v>287</v>
      </c>
      <c r="C3" s="27" t="s">
        <v>285</v>
      </c>
      <c r="D3" s="127"/>
      <c r="E3" s="27" t="s">
        <v>284</v>
      </c>
      <c r="F3" s="27" t="s">
        <v>287</v>
      </c>
      <c r="G3" s="27" t="s">
        <v>285</v>
      </c>
    </row>
    <row r="4" spans="1:7" ht="12.75">
      <c r="A4" s="46" t="s">
        <v>2</v>
      </c>
      <c r="B4" s="67">
        <v>1</v>
      </c>
      <c r="C4" s="26">
        <v>20000</v>
      </c>
      <c r="D4" s="128"/>
      <c r="E4" s="46" t="s">
        <v>15</v>
      </c>
      <c r="F4" s="67">
        <v>1</v>
      </c>
      <c r="G4" s="26">
        <v>3600</v>
      </c>
    </row>
    <row r="5" spans="1:7" ht="12.75">
      <c r="A5" s="26" t="s">
        <v>293</v>
      </c>
      <c r="B5" s="60">
        <v>6</v>
      </c>
      <c r="C5" s="26">
        <v>24.66</v>
      </c>
      <c r="D5" s="128"/>
      <c r="E5" s="26" t="s">
        <v>293</v>
      </c>
      <c r="F5" s="60">
        <v>4</v>
      </c>
      <c r="G5" s="26">
        <v>16.44</v>
      </c>
    </row>
    <row r="6" spans="1:7" ht="12.75">
      <c r="A6" s="26" t="s">
        <v>76</v>
      </c>
      <c r="B6" s="60"/>
      <c r="C6" s="26"/>
      <c r="D6" s="128"/>
      <c r="E6" s="46" t="s">
        <v>54</v>
      </c>
      <c r="F6" s="27"/>
      <c r="G6" s="47">
        <v>3616.44</v>
      </c>
    </row>
    <row r="7" spans="1:7" ht="12.75">
      <c r="A7" s="46" t="s">
        <v>306</v>
      </c>
      <c r="B7" s="67">
        <v>1</v>
      </c>
      <c r="C7" s="26">
        <v>43</v>
      </c>
      <c r="D7" s="128"/>
      <c r="E7" s="26"/>
      <c r="F7" s="60"/>
      <c r="G7" s="26"/>
    </row>
    <row r="8" spans="1:7" ht="12.75">
      <c r="A8" s="26" t="s">
        <v>294</v>
      </c>
      <c r="B8" s="60">
        <v>4</v>
      </c>
      <c r="C8" s="26">
        <v>0.92</v>
      </c>
      <c r="D8" s="128"/>
      <c r="E8" s="26"/>
      <c r="F8" s="60"/>
      <c r="G8" s="26"/>
    </row>
    <row r="9" spans="1:7" ht="12.75">
      <c r="A9" s="26" t="s">
        <v>76</v>
      </c>
      <c r="B9" s="60"/>
      <c r="C9" s="26"/>
      <c r="D9" s="128"/>
      <c r="E9" s="46" t="s">
        <v>16</v>
      </c>
      <c r="F9" s="67">
        <v>1</v>
      </c>
      <c r="G9" s="26">
        <v>2600</v>
      </c>
    </row>
    <row r="10" spans="1:7" ht="12.75">
      <c r="A10" s="46" t="s">
        <v>8</v>
      </c>
      <c r="B10" s="67">
        <v>1</v>
      </c>
      <c r="C10" s="26">
        <v>1600</v>
      </c>
      <c r="D10" s="128"/>
      <c r="E10" s="26" t="s">
        <v>293</v>
      </c>
      <c r="F10" s="60">
        <v>4</v>
      </c>
      <c r="G10" s="26">
        <v>16.44</v>
      </c>
    </row>
    <row r="11" spans="1:7" ht="12.75">
      <c r="A11" s="26" t="s">
        <v>295</v>
      </c>
      <c r="B11" s="60">
        <v>4</v>
      </c>
      <c r="C11" s="26">
        <v>0.92</v>
      </c>
      <c r="D11" s="128"/>
      <c r="E11" s="26" t="s">
        <v>76</v>
      </c>
      <c r="F11" s="60"/>
      <c r="G11" s="26">
        <v>2616.44</v>
      </c>
    </row>
    <row r="12" spans="1:7" ht="12.75">
      <c r="A12" s="26" t="s">
        <v>76</v>
      </c>
      <c r="B12" s="60"/>
      <c r="C12" s="26"/>
      <c r="D12" s="128"/>
      <c r="E12" s="26" t="s">
        <v>114</v>
      </c>
      <c r="F12" s="60">
        <v>1</v>
      </c>
      <c r="G12" s="26">
        <v>47.61</v>
      </c>
    </row>
    <row r="13" spans="1:7" ht="12.75">
      <c r="A13" s="26" t="s">
        <v>296</v>
      </c>
      <c r="B13" s="60" t="s">
        <v>288</v>
      </c>
      <c r="C13" s="26">
        <v>837.5</v>
      </c>
      <c r="D13" s="128"/>
      <c r="E13" s="26" t="s">
        <v>115</v>
      </c>
      <c r="F13" s="60">
        <v>1</v>
      </c>
      <c r="G13" s="26"/>
    </row>
    <row r="14" spans="1:7" ht="12.75">
      <c r="A14" s="26" t="s">
        <v>297</v>
      </c>
      <c r="B14" s="60">
        <v>19</v>
      </c>
      <c r="C14" s="26">
        <v>9.5</v>
      </c>
      <c r="D14" s="128"/>
      <c r="E14" s="46" t="s">
        <v>54</v>
      </c>
      <c r="F14" s="27"/>
      <c r="G14" s="47">
        <v>2664.05</v>
      </c>
    </row>
    <row r="15" spans="1:7" ht="12.75">
      <c r="A15" s="26" t="s">
        <v>307</v>
      </c>
      <c r="B15" s="60">
        <v>1</v>
      </c>
      <c r="C15" s="26">
        <v>0.7</v>
      </c>
      <c r="D15" s="128"/>
      <c r="E15" s="26"/>
      <c r="F15" s="60"/>
      <c r="G15" s="26"/>
    </row>
    <row r="16" spans="1:7" ht="12.75">
      <c r="A16" s="26" t="s">
        <v>6</v>
      </c>
      <c r="B16" s="60">
        <v>3</v>
      </c>
      <c r="C16" s="26">
        <v>150</v>
      </c>
      <c r="D16" s="128"/>
      <c r="E16" s="26"/>
      <c r="F16" s="60"/>
      <c r="G16" s="26"/>
    </row>
    <row r="17" spans="1:7" ht="12.75">
      <c r="A17" s="26" t="s">
        <v>298</v>
      </c>
      <c r="B17" s="60">
        <v>9</v>
      </c>
      <c r="C17" s="26">
        <v>3.6</v>
      </c>
      <c r="D17" s="128"/>
      <c r="E17" s="46" t="s">
        <v>17</v>
      </c>
      <c r="F17" s="67">
        <v>1</v>
      </c>
      <c r="G17" s="26">
        <v>12400</v>
      </c>
    </row>
    <row r="18" spans="1:7" ht="12.75">
      <c r="A18" s="26" t="s">
        <v>76</v>
      </c>
      <c r="B18" s="60"/>
      <c r="C18" s="26"/>
      <c r="D18" s="128"/>
      <c r="E18" s="26" t="s">
        <v>323</v>
      </c>
      <c r="F18" s="60" t="s">
        <v>291</v>
      </c>
      <c r="G18" s="26">
        <v>273.45</v>
      </c>
    </row>
    <row r="19" spans="1:7" ht="12.75">
      <c r="A19" s="26" t="s">
        <v>34</v>
      </c>
      <c r="B19" s="60">
        <v>1</v>
      </c>
      <c r="C19" s="26">
        <v>16.16</v>
      </c>
      <c r="D19" s="128"/>
      <c r="E19" s="26" t="s">
        <v>324</v>
      </c>
      <c r="F19" s="60">
        <v>5</v>
      </c>
      <c r="G19" s="26">
        <v>4.5</v>
      </c>
    </row>
    <row r="20" spans="1:7" ht="12.75">
      <c r="A20" s="26" t="s">
        <v>4</v>
      </c>
      <c r="B20" s="60">
        <v>6</v>
      </c>
      <c r="C20" s="26">
        <v>84</v>
      </c>
      <c r="D20" s="128"/>
      <c r="E20" s="26" t="s">
        <v>328</v>
      </c>
      <c r="F20" s="60">
        <v>0</v>
      </c>
      <c r="G20" s="26">
        <v>0</v>
      </c>
    </row>
    <row r="21" spans="1:7" ht="12.75">
      <c r="A21" s="46" t="s">
        <v>54</v>
      </c>
      <c r="B21" s="67"/>
      <c r="C21" s="47">
        <v>22770.96</v>
      </c>
      <c r="D21" s="128"/>
      <c r="E21" s="26" t="s">
        <v>325</v>
      </c>
      <c r="F21" s="60">
        <v>5</v>
      </c>
      <c r="G21" s="26">
        <v>3.05</v>
      </c>
    </row>
    <row r="22" spans="1:7" ht="12.75">
      <c r="A22" s="26"/>
      <c r="B22" s="60"/>
      <c r="C22" s="26"/>
      <c r="D22" s="128"/>
      <c r="E22" s="26" t="s">
        <v>315</v>
      </c>
      <c r="F22" s="60">
        <v>4</v>
      </c>
      <c r="G22" s="26">
        <v>0.92</v>
      </c>
    </row>
    <row r="23" spans="1:7" ht="12.75">
      <c r="A23" s="26"/>
      <c r="B23" s="60"/>
      <c r="C23" s="26"/>
      <c r="D23" s="128"/>
      <c r="E23" s="46" t="s">
        <v>54</v>
      </c>
      <c r="F23" s="27"/>
      <c r="G23" s="47">
        <v>12681.92</v>
      </c>
    </row>
    <row r="24" spans="1:7" ht="12.75">
      <c r="A24" s="46" t="s">
        <v>7</v>
      </c>
      <c r="B24" s="67">
        <v>1</v>
      </c>
      <c r="C24" s="26">
        <v>58000</v>
      </c>
      <c r="D24" s="128"/>
      <c r="E24" s="26"/>
      <c r="F24" s="60"/>
      <c r="G24" s="26"/>
    </row>
    <row r="25" spans="1:7" ht="12.75">
      <c r="A25" s="26" t="s">
        <v>293</v>
      </c>
      <c r="B25" s="60">
        <v>8</v>
      </c>
      <c r="C25" s="26">
        <v>32.88</v>
      </c>
      <c r="D25" s="128"/>
      <c r="E25" s="26"/>
      <c r="F25" s="60"/>
      <c r="G25" s="26"/>
    </row>
    <row r="26" spans="1:7" ht="12.75">
      <c r="A26" s="26" t="s">
        <v>76</v>
      </c>
      <c r="B26" s="60"/>
      <c r="C26" s="26"/>
      <c r="D26" s="128"/>
      <c r="E26" s="46" t="s">
        <v>38</v>
      </c>
      <c r="F26" s="67">
        <v>1</v>
      </c>
      <c r="G26" s="26">
        <v>2700</v>
      </c>
    </row>
    <row r="27" spans="1:7" ht="12.75">
      <c r="A27" s="46" t="s">
        <v>306</v>
      </c>
      <c r="B27" s="67">
        <v>1</v>
      </c>
      <c r="C27" s="26">
        <v>43</v>
      </c>
      <c r="D27" s="128"/>
      <c r="E27" s="26" t="s">
        <v>293</v>
      </c>
      <c r="F27" s="60">
        <v>6</v>
      </c>
      <c r="G27" s="26">
        <v>24.66</v>
      </c>
    </row>
    <row r="28" spans="1:7" ht="12.75">
      <c r="A28" s="26" t="s">
        <v>294</v>
      </c>
      <c r="B28" s="60">
        <v>4</v>
      </c>
      <c r="C28" s="26">
        <v>0.92</v>
      </c>
      <c r="D28" s="128"/>
      <c r="E28" s="26" t="s">
        <v>76</v>
      </c>
      <c r="F28" s="60"/>
      <c r="G28" s="26"/>
    </row>
    <row r="29" spans="1:7" ht="12.75">
      <c r="A29" s="26" t="s">
        <v>76</v>
      </c>
      <c r="B29" s="60"/>
      <c r="C29" s="26"/>
      <c r="D29" s="128"/>
      <c r="E29" s="46" t="s">
        <v>54</v>
      </c>
      <c r="F29" s="27"/>
      <c r="G29" s="47">
        <v>2724.66</v>
      </c>
    </row>
    <row r="30" spans="1:7" ht="12.75">
      <c r="A30" s="26" t="s">
        <v>299</v>
      </c>
      <c r="B30" s="60" t="s">
        <v>289</v>
      </c>
      <c r="C30" s="26">
        <v>388.7</v>
      </c>
      <c r="D30" s="128"/>
      <c r="E30" s="26"/>
      <c r="F30" s="60"/>
      <c r="G30" s="26"/>
    </row>
    <row r="31" spans="1:7" ht="12.75">
      <c r="A31" s="26" t="s">
        <v>300</v>
      </c>
      <c r="B31" s="60">
        <v>10</v>
      </c>
      <c r="C31" s="26">
        <v>14</v>
      </c>
      <c r="D31" s="128"/>
      <c r="E31" s="26"/>
      <c r="F31" s="60"/>
      <c r="G31" s="26"/>
    </row>
    <row r="32" spans="1:7" ht="12.75">
      <c r="A32" s="26" t="s">
        <v>301</v>
      </c>
      <c r="B32" s="60">
        <v>1</v>
      </c>
      <c r="C32" s="26">
        <v>2</v>
      </c>
      <c r="D32" s="128"/>
      <c r="E32" s="46" t="s">
        <v>138</v>
      </c>
      <c r="F32" s="67">
        <v>4</v>
      </c>
      <c r="G32" s="26">
        <v>3200</v>
      </c>
    </row>
    <row r="33" spans="1:7" ht="12.75">
      <c r="A33" s="26" t="s">
        <v>302</v>
      </c>
      <c r="B33" s="60">
        <v>1</v>
      </c>
      <c r="C33" s="26">
        <v>50</v>
      </c>
      <c r="D33" s="128"/>
      <c r="E33" s="26" t="s">
        <v>315</v>
      </c>
      <c r="F33" s="60">
        <v>16</v>
      </c>
      <c r="G33" s="26">
        <v>3.68</v>
      </c>
    </row>
    <row r="34" spans="1:7" ht="12.75">
      <c r="A34" s="26" t="s">
        <v>303</v>
      </c>
      <c r="B34" s="60">
        <v>8</v>
      </c>
      <c r="C34" s="26">
        <v>8.8</v>
      </c>
      <c r="D34" s="128"/>
      <c r="E34" s="26" t="s">
        <v>76</v>
      </c>
      <c r="F34" s="60"/>
      <c r="G34" s="26"/>
    </row>
    <row r="35" spans="1:7" ht="12.75">
      <c r="A35" s="26" t="s">
        <v>76</v>
      </c>
      <c r="B35" s="60"/>
      <c r="C35" s="26"/>
      <c r="D35" s="128"/>
      <c r="E35" s="26" t="s">
        <v>326</v>
      </c>
      <c r="F35" s="60">
        <v>20</v>
      </c>
      <c r="G35" s="26">
        <v>1710</v>
      </c>
    </row>
    <row r="36" spans="1:7" ht="12.75">
      <c r="A36" s="26" t="s">
        <v>304</v>
      </c>
      <c r="B36" s="60">
        <v>1</v>
      </c>
      <c r="C36" s="26">
        <v>62</v>
      </c>
      <c r="D36" s="128"/>
      <c r="E36" s="26" t="s">
        <v>300</v>
      </c>
      <c r="F36" s="60">
        <v>5</v>
      </c>
      <c r="G36" s="26">
        <v>7</v>
      </c>
    </row>
    <row r="37" spans="1:7" ht="12.75">
      <c r="A37" s="26" t="s">
        <v>305</v>
      </c>
      <c r="B37" s="60">
        <v>2</v>
      </c>
      <c r="C37" s="26">
        <v>80</v>
      </c>
      <c r="D37" s="128"/>
      <c r="E37" s="26" t="s">
        <v>327</v>
      </c>
      <c r="F37" s="60">
        <v>5</v>
      </c>
      <c r="G37" s="26">
        <v>5.5</v>
      </c>
    </row>
    <row r="38" spans="1:7" ht="12.75">
      <c r="A38" s="46" t="s">
        <v>306</v>
      </c>
      <c r="B38" s="60">
        <v>1</v>
      </c>
      <c r="C38" s="26">
        <v>43</v>
      </c>
      <c r="D38" s="128"/>
      <c r="E38" s="26" t="s">
        <v>76</v>
      </c>
      <c r="F38" s="60"/>
      <c r="G38" s="26">
        <v>4926.18</v>
      </c>
    </row>
    <row r="39" spans="1:7" ht="12.75">
      <c r="A39" s="26" t="s">
        <v>294</v>
      </c>
      <c r="B39" s="60">
        <v>4</v>
      </c>
      <c r="C39" s="26">
        <v>0.92</v>
      </c>
      <c r="D39" s="128"/>
      <c r="E39" s="46" t="s">
        <v>54</v>
      </c>
      <c r="F39" s="27"/>
      <c r="G39" s="47">
        <v>4926.18</v>
      </c>
    </row>
    <row r="40" spans="1:7" ht="12.75">
      <c r="A40" s="26" t="s">
        <v>76</v>
      </c>
      <c r="B40" s="60"/>
      <c r="C40" s="26"/>
      <c r="D40" s="128"/>
      <c r="E40" s="26"/>
      <c r="F40" s="60"/>
      <c r="G40" s="26"/>
    </row>
    <row r="41" spans="1:7" ht="12.75">
      <c r="A41" s="26" t="s">
        <v>308</v>
      </c>
      <c r="B41" s="60" t="s">
        <v>290</v>
      </c>
      <c r="C41" s="26">
        <v>991.85</v>
      </c>
      <c r="D41" s="128"/>
      <c r="E41" s="26"/>
      <c r="F41" s="60"/>
      <c r="G41" s="26"/>
    </row>
    <row r="42" spans="1:7" ht="12.75">
      <c r="A42" s="26" t="s">
        <v>309</v>
      </c>
      <c r="B42" s="60">
        <v>14</v>
      </c>
      <c r="C42" s="26">
        <v>4.9</v>
      </c>
      <c r="D42" s="128"/>
      <c r="E42" s="46" t="s">
        <v>9</v>
      </c>
      <c r="F42" s="67">
        <v>1</v>
      </c>
      <c r="G42" s="26">
        <v>355</v>
      </c>
    </row>
    <row r="43" spans="1:7" ht="12.75">
      <c r="A43" s="26" t="s">
        <v>310</v>
      </c>
      <c r="B43" s="60">
        <v>0</v>
      </c>
      <c r="C43" s="26">
        <v>0</v>
      </c>
      <c r="D43" s="128"/>
      <c r="E43" s="26" t="s">
        <v>315</v>
      </c>
      <c r="F43" s="60">
        <v>4</v>
      </c>
      <c r="G43" s="26">
        <v>0.92</v>
      </c>
    </row>
    <row r="44" spans="1:7" ht="12.75">
      <c r="A44" s="26" t="s">
        <v>311</v>
      </c>
      <c r="B44" s="60">
        <v>2</v>
      </c>
      <c r="C44" s="26">
        <v>100</v>
      </c>
      <c r="D44" s="128"/>
      <c r="E44" s="26" t="s">
        <v>76</v>
      </c>
      <c r="F44" s="60"/>
      <c r="G44" s="26"/>
    </row>
    <row r="45" spans="1:7" ht="12.75">
      <c r="A45" s="26" t="s">
        <v>312</v>
      </c>
      <c r="B45" s="60">
        <v>14</v>
      </c>
      <c r="C45" s="26">
        <v>4.2</v>
      </c>
      <c r="D45" s="128"/>
      <c r="E45" s="46" t="s">
        <v>306</v>
      </c>
      <c r="F45" s="60">
        <v>1</v>
      </c>
      <c r="G45" s="26">
        <v>98.5</v>
      </c>
    </row>
    <row r="46" spans="1:7" ht="12.75">
      <c r="A46" s="26" t="s">
        <v>313</v>
      </c>
      <c r="B46" s="60">
        <v>1</v>
      </c>
      <c r="C46" s="26">
        <v>11.92</v>
      </c>
      <c r="D46" s="128"/>
      <c r="E46" s="26" t="s">
        <v>315</v>
      </c>
      <c r="F46" s="60">
        <v>4</v>
      </c>
      <c r="G46" s="26">
        <v>0.92</v>
      </c>
    </row>
    <row r="47" spans="1:7" ht="12.75">
      <c r="A47" s="26" t="s">
        <v>314</v>
      </c>
      <c r="B47" s="60">
        <v>2</v>
      </c>
      <c r="C47" s="26">
        <v>13.28</v>
      </c>
      <c r="D47" s="128"/>
      <c r="E47" s="26" t="s">
        <v>76</v>
      </c>
      <c r="F47" s="60"/>
      <c r="G47" s="26"/>
    </row>
    <row r="48" spans="1:7" ht="12.75">
      <c r="A48" s="26" t="s">
        <v>76</v>
      </c>
      <c r="B48" s="60"/>
      <c r="C48" s="26"/>
      <c r="D48" s="128"/>
      <c r="E48" s="46" t="s">
        <v>11</v>
      </c>
      <c r="F48" s="60">
        <v>1</v>
      </c>
      <c r="G48" s="26">
        <v>5500</v>
      </c>
    </row>
    <row r="49" spans="1:7" ht="12.75">
      <c r="A49" s="46" t="s">
        <v>54</v>
      </c>
      <c r="B49" s="27"/>
      <c r="C49" s="47">
        <v>59852.37</v>
      </c>
      <c r="D49" s="128"/>
      <c r="E49" s="26" t="s">
        <v>315</v>
      </c>
      <c r="F49" s="60">
        <v>4</v>
      </c>
      <c r="G49" s="26">
        <v>0.92</v>
      </c>
    </row>
    <row r="50" spans="1:7" ht="12.75">
      <c r="A50" s="26"/>
      <c r="B50" s="60"/>
      <c r="C50" s="26"/>
      <c r="D50" s="128"/>
      <c r="E50" s="26" t="s">
        <v>76</v>
      </c>
      <c r="F50" s="60"/>
      <c r="G50" s="26"/>
    </row>
    <row r="51" spans="1:7" ht="12.75">
      <c r="A51" s="26"/>
      <c r="B51" s="60"/>
      <c r="C51" s="26"/>
      <c r="D51" s="128"/>
      <c r="E51" s="26" t="s">
        <v>317</v>
      </c>
      <c r="F51" s="60" t="s">
        <v>292</v>
      </c>
      <c r="G51" s="26">
        <v>3847.5</v>
      </c>
    </row>
    <row r="52" spans="1:7" ht="12.75">
      <c r="A52" s="46" t="s">
        <v>12</v>
      </c>
      <c r="B52" s="67">
        <v>3</v>
      </c>
      <c r="C52" s="26">
        <v>2850</v>
      </c>
      <c r="D52" s="128"/>
      <c r="E52" s="26" t="s">
        <v>318</v>
      </c>
      <c r="F52" s="60">
        <v>17</v>
      </c>
      <c r="G52" s="26">
        <v>59.5</v>
      </c>
    </row>
    <row r="53" spans="1:7" ht="12.75">
      <c r="A53" s="26" t="s">
        <v>315</v>
      </c>
      <c r="B53" s="60">
        <v>12</v>
      </c>
      <c r="C53" s="26">
        <v>2.76</v>
      </c>
      <c r="D53" s="128"/>
      <c r="E53" s="26" t="s">
        <v>319</v>
      </c>
      <c r="F53" s="60">
        <v>0</v>
      </c>
      <c r="G53" s="26">
        <v>0</v>
      </c>
    </row>
    <row r="54" spans="1:7" ht="12.75">
      <c r="A54" s="46" t="s">
        <v>54</v>
      </c>
      <c r="B54" s="27"/>
      <c r="C54" s="47">
        <v>2852.76</v>
      </c>
      <c r="D54" s="128"/>
      <c r="E54" s="26" t="s">
        <v>6</v>
      </c>
      <c r="F54" s="60">
        <v>1</v>
      </c>
      <c r="G54" s="26">
        <v>50</v>
      </c>
    </row>
    <row r="55" spans="1:7" ht="12.75">
      <c r="A55" s="26"/>
      <c r="B55" s="60"/>
      <c r="C55" s="26"/>
      <c r="D55" s="128"/>
      <c r="E55" s="26" t="s">
        <v>320</v>
      </c>
      <c r="F55" s="60">
        <v>8</v>
      </c>
      <c r="G55" s="26">
        <v>15.68</v>
      </c>
    </row>
    <row r="56" spans="1:7" ht="12.75">
      <c r="A56" s="26"/>
      <c r="B56" s="60"/>
      <c r="C56" s="26"/>
      <c r="D56" s="128"/>
      <c r="E56" s="26" t="s">
        <v>76</v>
      </c>
      <c r="F56" s="60"/>
      <c r="G56" s="26"/>
    </row>
    <row r="57" spans="1:7" ht="12.75">
      <c r="A57" s="46" t="s">
        <v>13</v>
      </c>
      <c r="B57" s="67">
        <v>1</v>
      </c>
      <c r="C57" s="26">
        <v>2550</v>
      </c>
      <c r="D57" s="128"/>
      <c r="E57" s="26" t="s">
        <v>321</v>
      </c>
      <c r="F57" s="60">
        <v>1</v>
      </c>
      <c r="G57" s="26">
        <v>178.98</v>
      </c>
    </row>
    <row r="58" spans="1:7" ht="12.75">
      <c r="A58" s="26" t="s">
        <v>316</v>
      </c>
      <c r="B58" s="60">
        <v>9</v>
      </c>
      <c r="C58" s="26">
        <v>155.79</v>
      </c>
      <c r="D58" s="128"/>
      <c r="E58" s="26" t="s">
        <v>322</v>
      </c>
      <c r="F58" s="60">
        <v>2</v>
      </c>
      <c r="G58" s="26">
        <v>210</v>
      </c>
    </row>
    <row r="59" spans="1:7" ht="12.75">
      <c r="A59" s="46" t="s">
        <v>54</v>
      </c>
      <c r="B59" s="27"/>
      <c r="C59" s="47">
        <v>2705.79</v>
      </c>
      <c r="D59" s="128"/>
      <c r="E59" s="46" t="s">
        <v>54</v>
      </c>
      <c r="F59" s="27"/>
      <c r="G59" s="47">
        <v>10317.92</v>
      </c>
    </row>
    <row r="60" spans="1:7" ht="12.75">
      <c r="A60" s="26"/>
      <c r="B60" s="60"/>
      <c r="C60" s="26"/>
      <c r="D60" s="128"/>
      <c r="E60" s="26"/>
      <c r="F60" s="60"/>
      <c r="G60" s="26"/>
    </row>
    <row r="61" spans="1:7" ht="12.75">
      <c r="A61" s="26"/>
      <c r="B61" s="60"/>
      <c r="C61" s="26"/>
      <c r="D61" s="128"/>
      <c r="E61" s="26"/>
      <c r="F61" s="60"/>
      <c r="G61" s="26"/>
    </row>
    <row r="62" spans="1:7" ht="12.75">
      <c r="A62" s="46" t="s">
        <v>14</v>
      </c>
      <c r="B62" s="67">
        <v>1</v>
      </c>
      <c r="C62" s="26">
        <v>600</v>
      </c>
      <c r="D62" s="128"/>
      <c r="E62" s="46" t="s">
        <v>113</v>
      </c>
      <c r="F62" s="67">
        <v>3</v>
      </c>
      <c r="G62" s="26">
        <v>1560</v>
      </c>
    </row>
    <row r="63" spans="1:7" ht="12.75">
      <c r="A63" s="26" t="s">
        <v>293</v>
      </c>
      <c r="B63" s="60">
        <v>6</v>
      </c>
      <c r="C63" s="26">
        <v>24.66</v>
      </c>
      <c r="D63" s="128"/>
      <c r="E63" s="26" t="s">
        <v>315</v>
      </c>
      <c r="F63" s="60">
        <v>12</v>
      </c>
      <c r="G63" s="26">
        <v>2.76</v>
      </c>
    </row>
    <row r="64" spans="1:7" ht="12.75">
      <c r="A64" s="46" t="s">
        <v>54</v>
      </c>
      <c r="B64" s="27"/>
      <c r="C64" s="47">
        <v>624.66</v>
      </c>
      <c r="D64" s="129"/>
      <c r="E64" s="46" t="s">
        <v>54</v>
      </c>
      <c r="F64" s="27"/>
      <c r="G64" s="47">
        <v>1562.76</v>
      </c>
    </row>
    <row r="65" spans="5:7" ht="12.75">
      <c r="E65" s="30"/>
      <c r="F65" s="48"/>
      <c r="G65" s="30"/>
    </row>
  </sheetData>
  <mergeCells count="2">
    <mergeCell ref="A1:G2"/>
    <mergeCell ref="D3:D64"/>
  </mergeCells>
  <printOptions/>
  <pageMargins left="0.75" right="0.75" top="1" bottom="1" header="0" footer="0"/>
  <pageSetup horizontalDpi="360" verticalDpi="3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zoomScale="80" zoomScaleNormal="80" workbookViewId="0" topLeftCell="A1">
      <selection activeCell="A15" sqref="A15"/>
    </sheetView>
  </sheetViews>
  <sheetFormatPr defaultColWidth="11.421875" defaultRowHeight="12.75"/>
  <cols>
    <col min="4" max="4" width="13.57421875" style="0" bestFit="1" customWidth="1"/>
    <col min="6" max="6" width="33.57421875" style="0" customWidth="1"/>
    <col min="7" max="7" width="12.421875" style="0" bestFit="1" customWidth="1"/>
    <col min="8" max="8" width="3.28125" style="0" customWidth="1"/>
    <col min="9" max="9" width="28.28125" style="0" customWidth="1"/>
    <col min="10" max="10" width="12.7109375" style="0" customWidth="1"/>
  </cols>
  <sheetData>
    <row r="1" spans="1:4" ht="25.5" customHeight="1">
      <c r="A1" s="97" t="s">
        <v>241</v>
      </c>
      <c r="B1" s="97"/>
      <c r="C1" s="97"/>
      <c r="D1" s="97"/>
    </row>
    <row r="2" spans="1:4" ht="12.75">
      <c r="A2" s="98" t="s">
        <v>243</v>
      </c>
      <c r="B2" s="98"/>
      <c r="C2" s="46" t="s">
        <v>242</v>
      </c>
      <c r="D2" s="27" t="s">
        <v>244</v>
      </c>
    </row>
    <row r="3" spans="1:4" ht="12.75">
      <c r="A3" s="116" t="s">
        <v>235</v>
      </c>
      <c r="B3" s="118"/>
      <c r="C3" s="60"/>
      <c r="D3" s="64">
        <v>111160</v>
      </c>
    </row>
    <row r="4" spans="1:4" ht="12.75">
      <c r="A4" s="116" t="s">
        <v>236</v>
      </c>
      <c r="B4" s="118"/>
      <c r="C4" s="60"/>
      <c r="D4" s="64">
        <v>15000</v>
      </c>
    </row>
    <row r="5" spans="1:4" ht="12.75">
      <c r="A5" s="116" t="s">
        <v>237</v>
      </c>
      <c r="B5" s="118"/>
      <c r="C5" s="63">
        <v>0.01</v>
      </c>
      <c r="D5" s="64">
        <v>1261.6</v>
      </c>
    </row>
    <row r="6" spans="1:4" ht="12.75">
      <c r="A6" s="116" t="s">
        <v>228</v>
      </c>
      <c r="B6" s="118"/>
      <c r="C6" s="60"/>
      <c r="D6" s="64">
        <v>127421.6</v>
      </c>
    </row>
    <row r="7" spans="1:4" ht="12.75">
      <c r="A7" s="116" t="s">
        <v>238</v>
      </c>
      <c r="B7" s="118"/>
      <c r="C7" s="63">
        <v>0.1</v>
      </c>
      <c r="D7" s="64">
        <v>11116</v>
      </c>
    </row>
    <row r="8" spans="1:4" ht="12.75">
      <c r="A8" s="116" t="s">
        <v>239</v>
      </c>
      <c r="B8" s="118"/>
      <c r="C8" s="63">
        <v>0.12</v>
      </c>
      <c r="D8" s="64">
        <v>13339.2</v>
      </c>
    </row>
    <row r="9" spans="1:4" ht="12.75">
      <c r="A9" s="116" t="s">
        <v>240</v>
      </c>
      <c r="B9" s="118"/>
      <c r="C9" s="63">
        <v>0.01</v>
      </c>
      <c r="D9" s="64">
        <v>1274.22</v>
      </c>
    </row>
    <row r="10" spans="1:4" ht="12.75">
      <c r="A10" s="116" t="s">
        <v>245</v>
      </c>
      <c r="B10" s="118"/>
      <c r="C10" s="63">
        <v>0.01</v>
      </c>
      <c r="D10" s="64">
        <v>1274.22</v>
      </c>
    </row>
    <row r="11" spans="1:4" ht="18.75" customHeight="1">
      <c r="A11" s="97" t="s">
        <v>230</v>
      </c>
      <c r="B11" s="97"/>
      <c r="C11" s="97"/>
      <c r="D11" s="47">
        <f>D3+D4+D5+D7+D8+D9+D10</f>
        <v>154425.24000000002</v>
      </c>
    </row>
    <row r="12" spans="6:10" ht="12.75">
      <c r="F12" s="72"/>
      <c r="G12" s="72"/>
      <c r="H12" s="72"/>
      <c r="I12" s="72"/>
      <c r="J12" s="72"/>
    </row>
    <row r="13" spans="6:10" ht="12.75">
      <c r="F13" s="72"/>
      <c r="G13" s="72"/>
      <c r="H13" s="72"/>
      <c r="I13" s="72"/>
      <c r="J13" s="72"/>
    </row>
    <row r="14" spans="6:10" ht="12.75">
      <c r="F14" s="68"/>
      <c r="G14" s="68"/>
      <c r="H14" s="30"/>
      <c r="I14" s="68"/>
      <c r="J14" s="68"/>
    </row>
    <row r="15" spans="6:10" ht="12.75">
      <c r="F15" s="69"/>
      <c r="G15" s="30"/>
      <c r="H15" s="30"/>
      <c r="I15" s="69"/>
      <c r="J15" s="30"/>
    </row>
    <row r="16" spans="6:10" ht="12.75">
      <c r="F16" s="70"/>
      <c r="G16" s="30"/>
      <c r="H16" s="30"/>
      <c r="I16" s="70"/>
      <c r="J16" s="30"/>
    </row>
    <row r="17" spans="6:10" ht="12.75">
      <c r="F17" s="70"/>
      <c r="G17" s="30"/>
      <c r="H17" s="30"/>
      <c r="I17" s="69"/>
      <c r="J17" s="71"/>
    </row>
    <row r="18" spans="6:10" ht="12.75">
      <c r="F18" s="30"/>
      <c r="G18" s="30"/>
      <c r="H18" s="30"/>
      <c r="I18" s="70"/>
      <c r="J18" s="30"/>
    </row>
    <row r="19" spans="6:10" ht="12.75">
      <c r="F19" s="70"/>
      <c r="G19" s="30"/>
      <c r="H19" s="30"/>
      <c r="I19" s="70"/>
      <c r="J19" s="30"/>
    </row>
    <row r="20" spans="6:10" ht="12.75">
      <c r="F20" s="70"/>
      <c r="G20" s="30"/>
      <c r="H20" s="30"/>
      <c r="I20" s="69"/>
      <c r="J20" s="30"/>
    </row>
    <row r="21" spans="6:10" ht="12.75">
      <c r="F21" s="69"/>
      <c r="G21" s="30"/>
      <c r="H21" s="30"/>
      <c r="I21" s="70"/>
      <c r="J21" s="30"/>
    </row>
    <row r="22" spans="6:10" ht="12.75">
      <c r="F22" s="70"/>
      <c r="G22" s="30"/>
      <c r="H22" s="30"/>
      <c r="I22" s="70"/>
      <c r="J22" s="30"/>
    </row>
    <row r="23" spans="6:10" ht="12.75">
      <c r="F23" s="70"/>
      <c r="G23" s="30"/>
      <c r="H23" s="30"/>
      <c r="I23" s="70"/>
      <c r="J23" s="30"/>
    </row>
    <row r="24" spans="6:10" ht="12.75">
      <c r="F24" s="30"/>
      <c r="G24" s="30"/>
      <c r="H24" s="30"/>
      <c r="I24" s="70"/>
      <c r="J24" s="30"/>
    </row>
    <row r="25" spans="6:10" ht="12.75">
      <c r="F25" s="30"/>
      <c r="G25" s="30"/>
      <c r="H25" s="30"/>
      <c r="I25" s="69"/>
      <c r="J25" s="71"/>
    </row>
    <row r="26" spans="6:10" ht="12.75">
      <c r="F26" s="30"/>
      <c r="G26" s="30"/>
      <c r="H26" s="30"/>
      <c r="I26" s="69"/>
      <c r="J26" s="30"/>
    </row>
    <row r="27" spans="6:10" ht="12.75">
      <c r="F27" s="30"/>
      <c r="G27" s="30"/>
      <c r="H27" s="30"/>
      <c r="I27" s="30"/>
      <c r="J27" s="30"/>
    </row>
    <row r="28" spans="6:10" ht="12.75">
      <c r="F28" s="30"/>
      <c r="G28" s="30"/>
      <c r="H28" s="30"/>
      <c r="I28" s="69"/>
      <c r="J28" s="30"/>
    </row>
    <row r="29" spans="6:10" ht="12.75">
      <c r="F29" s="70"/>
      <c r="G29" s="30"/>
      <c r="H29" s="30"/>
      <c r="I29" s="70"/>
      <c r="J29" s="30"/>
    </row>
    <row r="30" spans="6:10" ht="12.75">
      <c r="F30" s="30"/>
      <c r="G30" s="30"/>
      <c r="H30" s="30"/>
      <c r="I30" s="70"/>
      <c r="J30" s="30"/>
    </row>
    <row r="31" spans="6:10" ht="12.75">
      <c r="F31" s="30"/>
      <c r="G31" s="30"/>
      <c r="H31" s="30"/>
      <c r="I31" s="70"/>
      <c r="J31" s="30"/>
    </row>
    <row r="32" spans="6:10" ht="12.75">
      <c r="F32" s="69"/>
      <c r="G32" s="71"/>
      <c r="H32" s="71"/>
      <c r="I32" s="70"/>
      <c r="J32" s="30"/>
    </row>
    <row r="33" spans="6:10" ht="12.75">
      <c r="F33" s="69"/>
      <c r="G33" s="30"/>
      <c r="H33" s="30"/>
      <c r="I33" s="69"/>
      <c r="J33" s="71"/>
    </row>
    <row r="34" spans="6:10" ht="12.75">
      <c r="F34" s="30"/>
      <c r="G34" s="30"/>
      <c r="H34" s="30"/>
      <c r="I34" s="70"/>
      <c r="J34" s="30"/>
    </row>
    <row r="35" spans="6:10" ht="12.75">
      <c r="F35" s="69"/>
      <c r="G35" s="30"/>
      <c r="H35" s="30"/>
      <c r="I35" s="30"/>
      <c r="J35" s="30"/>
    </row>
    <row r="36" spans="6:10" ht="12.75">
      <c r="F36" s="70"/>
      <c r="G36" s="30"/>
      <c r="H36" s="30"/>
      <c r="I36" s="69"/>
      <c r="J36" s="30"/>
    </row>
    <row r="37" spans="6:10" ht="12.75">
      <c r="F37" s="70"/>
      <c r="G37" s="30"/>
      <c r="H37" s="30"/>
      <c r="I37" s="70"/>
      <c r="J37" s="30"/>
    </row>
    <row r="38" spans="6:10" ht="12.75">
      <c r="F38" s="30"/>
      <c r="G38" s="30"/>
      <c r="H38" s="30"/>
      <c r="I38" s="70"/>
      <c r="J38" s="30"/>
    </row>
    <row r="39" spans="6:10" ht="12.75">
      <c r="F39" s="70"/>
      <c r="G39" s="30"/>
      <c r="H39" s="30"/>
      <c r="I39" s="69"/>
      <c r="J39" s="71"/>
    </row>
    <row r="40" spans="6:10" ht="12.75">
      <c r="F40" s="70"/>
      <c r="G40" s="30"/>
      <c r="H40" s="30"/>
      <c r="I40" s="30"/>
      <c r="J40" s="30"/>
    </row>
    <row r="41" spans="6:10" ht="12.75">
      <c r="F41" s="30"/>
      <c r="G41" s="30"/>
      <c r="H41" s="30"/>
      <c r="I41" s="30"/>
      <c r="J41" s="30"/>
    </row>
    <row r="42" spans="6:10" ht="12.75">
      <c r="F42" s="30"/>
      <c r="G42" s="30"/>
      <c r="H42" s="30"/>
      <c r="I42" s="69"/>
      <c r="J42" s="30"/>
    </row>
    <row r="43" spans="6:10" ht="12.75">
      <c r="F43" s="30"/>
      <c r="G43" s="30"/>
      <c r="H43" s="30"/>
      <c r="I43" s="70"/>
      <c r="J43" s="30"/>
    </row>
    <row r="44" spans="6:10" ht="12.75">
      <c r="F44" s="30"/>
      <c r="G44" s="30"/>
      <c r="H44" s="30"/>
      <c r="I44" s="70"/>
      <c r="J44" s="30"/>
    </row>
    <row r="45" spans="6:10" ht="12.75">
      <c r="F45" s="30"/>
      <c r="G45" s="30"/>
      <c r="H45" s="30"/>
      <c r="I45" s="30"/>
      <c r="J45" s="30"/>
    </row>
    <row r="46" spans="6:10" ht="12.75">
      <c r="F46" s="70"/>
      <c r="G46" s="30"/>
      <c r="H46" s="30"/>
      <c r="I46" s="30"/>
      <c r="J46" s="30"/>
    </row>
    <row r="47" spans="6:10" ht="12.75">
      <c r="F47" s="30"/>
      <c r="G47" s="30"/>
      <c r="H47" s="30"/>
      <c r="I47" s="30"/>
      <c r="J47" s="30"/>
    </row>
    <row r="48" spans="6:10" ht="12.75">
      <c r="F48" s="30"/>
      <c r="G48" s="30"/>
      <c r="H48" s="30"/>
      <c r="I48" s="70"/>
      <c r="J48" s="30"/>
    </row>
    <row r="49" spans="6:10" ht="12.75">
      <c r="F49" s="30"/>
      <c r="G49" s="30"/>
      <c r="H49" s="30"/>
      <c r="I49" s="69"/>
      <c r="J49" s="71"/>
    </row>
    <row r="50" spans="6:10" ht="12.75">
      <c r="F50" s="70"/>
      <c r="G50" s="30"/>
      <c r="H50" s="30"/>
      <c r="I50" s="69"/>
      <c r="J50" s="30"/>
    </row>
    <row r="51" spans="6:10" ht="12.75">
      <c r="F51" s="70"/>
      <c r="G51" s="30"/>
      <c r="H51" s="30"/>
      <c r="I51" s="30"/>
      <c r="J51" s="30"/>
    </row>
    <row r="52" spans="6:10" ht="12.75">
      <c r="F52" s="30"/>
      <c r="G52" s="30"/>
      <c r="H52" s="30"/>
      <c r="I52" s="69"/>
      <c r="J52" s="30"/>
    </row>
    <row r="53" spans="6:10" ht="12.75">
      <c r="F53" s="30"/>
      <c r="G53" s="30"/>
      <c r="H53" s="30"/>
      <c r="I53" s="70"/>
      <c r="J53" s="30"/>
    </row>
    <row r="54" spans="6:10" ht="12.75">
      <c r="F54" s="30"/>
      <c r="G54" s="30"/>
      <c r="H54" s="30"/>
      <c r="I54" s="70"/>
      <c r="J54" s="30"/>
    </row>
    <row r="55" spans="6:10" ht="12.75">
      <c r="F55" s="30"/>
      <c r="G55" s="30"/>
      <c r="H55" s="30"/>
      <c r="I55" s="30"/>
      <c r="J55" s="30"/>
    </row>
    <row r="56" spans="6:10" ht="12.75">
      <c r="F56" s="30"/>
      <c r="G56" s="30"/>
      <c r="H56" s="30"/>
      <c r="I56" s="70"/>
      <c r="J56" s="30"/>
    </row>
    <row r="57" spans="6:10" ht="12.75">
      <c r="F57" s="30"/>
      <c r="G57" s="30"/>
      <c r="H57" s="30"/>
      <c r="I57" s="70"/>
      <c r="J57" s="30"/>
    </row>
    <row r="58" spans="6:10" ht="12.75">
      <c r="F58" s="30"/>
      <c r="G58" s="30"/>
      <c r="H58" s="30"/>
      <c r="I58" s="69"/>
      <c r="J58" s="30"/>
    </row>
    <row r="59" spans="6:10" ht="12.75">
      <c r="F59" s="70"/>
      <c r="G59" s="30"/>
      <c r="H59" s="30"/>
      <c r="I59" s="70"/>
      <c r="J59" s="30"/>
    </row>
    <row r="60" spans="6:10" ht="12.75">
      <c r="F60" s="69"/>
      <c r="G60" s="71"/>
      <c r="H60" s="71"/>
      <c r="I60" s="70"/>
      <c r="J60" s="30"/>
    </row>
    <row r="61" spans="6:10" ht="12.75">
      <c r="F61" s="69"/>
      <c r="G61" s="30"/>
      <c r="H61" s="30"/>
      <c r="I61" s="30"/>
      <c r="J61" s="30"/>
    </row>
    <row r="62" spans="6:10" ht="12.75">
      <c r="F62" s="30"/>
      <c r="G62" s="30"/>
      <c r="H62" s="30"/>
      <c r="I62" s="30"/>
      <c r="J62" s="30"/>
    </row>
    <row r="63" spans="6:10" ht="12.75">
      <c r="F63" s="69"/>
      <c r="G63" s="30"/>
      <c r="H63" s="30"/>
      <c r="I63" s="30"/>
      <c r="J63" s="30"/>
    </row>
    <row r="64" spans="6:10" ht="12.75">
      <c r="F64" s="70"/>
      <c r="G64" s="30"/>
      <c r="H64" s="30"/>
      <c r="I64" s="30"/>
      <c r="J64" s="30"/>
    </row>
    <row r="65" spans="6:10" ht="12.75">
      <c r="F65" s="69"/>
      <c r="G65" s="30"/>
      <c r="H65" s="30"/>
      <c r="I65" s="30"/>
      <c r="J65" s="30"/>
    </row>
    <row r="66" spans="6:10" ht="12.75">
      <c r="F66" s="70"/>
      <c r="G66" s="30"/>
      <c r="H66" s="30"/>
      <c r="I66" s="70"/>
      <c r="J66" s="30"/>
    </row>
    <row r="67" spans="6:10" ht="12.75">
      <c r="F67" s="30"/>
      <c r="G67" s="30"/>
      <c r="H67" s="30"/>
      <c r="I67" s="30"/>
      <c r="J67" s="30"/>
    </row>
    <row r="68" spans="6:10" ht="12.75">
      <c r="F68" s="69"/>
      <c r="G68" s="30"/>
      <c r="H68" s="30"/>
      <c r="I68" s="30"/>
      <c r="J68" s="30"/>
    </row>
    <row r="69" spans="6:10" ht="12.75">
      <c r="F69" s="70"/>
      <c r="G69" s="30"/>
      <c r="H69" s="30"/>
      <c r="I69" s="69"/>
      <c r="J69" s="71"/>
    </row>
    <row r="70" spans="6:10" ht="12.75">
      <c r="F70" s="69"/>
      <c r="G70" s="71"/>
      <c r="H70" s="30"/>
      <c r="I70" s="30"/>
      <c r="J70" s="30"/>
    </row>
    <row r="71" spans="6:10" ht="12.75">
      <c r="F71" s="70"/>
      <c r="G71" s="30"/>
      <c r="H71" s="30"/>
      <c r="I71" s="30"/>
      <c r="J71" s="30"/>
    </row>
    <row r="72" spans="6:10" ht="12.75">
      <c r="F72" s="30"/>
      <c r="G72" s="30"/>
      <c r="H72" s="30"/>
      <c r="I72" s="69"/>
      <c r="J72" s="30"/>
    </row>
    <row r="73" spans="6:10" ht="12.75">
      <c r="F73" s="69"/>
      <c r="G73" s="30"/>
      <c r="H73" s="30"/>
      <c r="I73" s="70"/>
      <c r="J73" s="30"/>
    </row>
    <row r="74" spans="6:10" ht="12.75">
      <c r="F74" s="70"/>
      <c r="G74" s="30"/>
      <c r="H74" s="30"/>
      <c r="I74" s="69"/>
      <c r="J74" s="71"/>
    </row>
    <row r="75" spans="6:10" ht="12.75">
      <c r="F75" s="69"/>
      <c r="G75" s="71"/>
      <c r="H75" s="30"/>
      <c r="I75" s="30"/>
      <c r="J75" s="30"/>
    </row>
    <row r="80" ht="12.75">
      <c r="H80" s="45"/>
    </row>
    <row r="81" ht="12.75">
      <c r="F81" s="2"/>
    </row>
    <row r="139" ht="12.75">
      <c r="G139">
        <v>125390.47</v>
      </c>
    </row>
  </sheetData>
  <mergeCells count="11">
    <mergeCell ref="A1:D1"/>
    <mergeCell ref="A11:C11"/>
    <mergeCell ref="A2:B2"/>
    <mergeCell ref="A3:B3"/>
    <mergeCell ref="A4:B4"/>
    <mergeCell ref="A5:B5"/>
    <mergeCell ref="A6:B6"/>
    <mergeCell ref="A7:B7"/>
    <mergeCell ref="A8:B8"/>
    <mergeCell ref="A9:B9"/>
    <mergeCell ref="A10:B10"/>
  </mergeCells>
  <printOptions/>
  <pageMargins left="0.75" right="0.75" top="1" bottom="1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Jorge E. Toro L.</dc:creator>
  <cp:keywords/>
  <dc:description/>
  <cp:lastModifiedBy>Ing. Jorge E. Toro L.</cp:lastModifiedBy>
  <cp:lastPrinted>2003-12-12T23:29:52Z</cp:lastPrinted>
  <dcterms:created xsi:type="dcterms:W3CDTF">2003-10-11T00:13:57Z</dcterms:created>
  <dcterms:modified xsi:type="dcterms:W3CDTF">2003-12-20T15:37:02Z</dcterms:modified>
  <cp:category/>
  <cp:version/>
  <cp:contentType/>
  <cp:contentStatus/>
</cp:coreProperties>
</file>