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995" windowHeight="5310" tabRatio="775" activeTab="0"/>
  </bookViews>
  <sheets>
    <sheet name="42 manual 11" sheetId="1" r:id="rId1"/>
    <sheet name="41 manual 5,8" sheetId="2" r:id="rId2"/>
    <sheet name="40 manual 2,5" sheetId="3" r:id="rId3"/>
    <sheet name="39 martini" sheetId="4" r:id="rId4"/>
    <sheet name="38 corazza" sheetId="5" r:id="rId5"/>
    <sheet name="37 cavanna 6" sheetId="6" r:id="rId6"/>
    <sheet name="36 cavanna 5" sheetId="7" r:id="rId7"/>
    <sheet name="35 cavanna 3" sheetId="8" r:id="rId8"/>
    <sheet name="34 cavanna 1" sheetId="9" r:id="rId9"/>
    <sheet name="33 ricciarelli 500" sheetId="10" r:id="rId10"/>
    <sheet name="32 ricciarelli 450" sheetId="11" r:id="rId11"/>
    <sheet name="31 linea 6" sheetId="12" r:id="rId12"/>
    <sheet name="30 linea 5" sheetId="13" r:id="rId13"/>
    <sheet name="29 linea 3" sheetId="14" r:id="rId14"/>
    <sheet name="28 linea 2" sheetId="15" r:id="rId15"/>
    <sheet name="27 linea 1" sheetId="16" r:id="rId16"/>
    <sheet name="26 c practica" sheetId="17" r:id="rId17"/>
    <sheet name="25 c maxima" sheetId="18" r:id="rId18"/>
    <sheet name="24 paros programados" sheetId="19" r:id="rId19"/>
  </sheets>
  <definedNames>
    <definedName name="_xlnm.Print_Area" localSheetId="18">'24 paros programados'!$A$1:$E$43</definedName>
    <definedName name="_xlnm.Print_Area" localSheetId="15">'27 linea 1'!$A$1:$G$49</definedName>
    <definedName name="_xlnm.Print_Area" localSheetId="14">'28 linea 2'!$A$1:$G$46</definedName>
    <definedName name="_xlnm.Print_Area" localSheetId="13">'29 linea 3'!$A$1:$G$46</definedName>
    <definedName name="_xlnm.Print_Area" localSheetId="12">'30 linea 5'!$A$1:$G$51</definedName>
    <definedName name="_xlnm.Print_Area" localSheetId="11">'31 linea 6'!$A$1:$G$46</definedName>
    <definedName name="_xlnm.Print_Area" localSheetId="10">'32 ricciarelli 450'!$A$1:$G$48</definedName>
    <definedName name="_xlnm.Print_Area" localSheetId="9">'33 ricciarelli 500'!$A$1:$G$47</definedName>
    <definedName name="_xlnm.Print_Area" localSheetId="8">'34 cavanna 1'!$A$1:$G$46</definedName>
    <definedName name="_xlnm.Print_Area" localSheetId="7">'35 cavanna 3'!$A$1:$G$46</definedName>
    <definedName name="_xlnm.Print_Area" localSheetId="6">'36 cavanna 5'!$A$1:$G$46</definedName>
    <definedName name="_xlnm.Print_Area" localSheetId="5">'37 cavanna 6'!$A$1:$G$46</definedName>
    <definedName name="_xlnm.Print_Area" localSheetId="4">'38 corazza'!$A$1:$G$46</definedName>
    <definedName name="_xlnm.Print_Area" localSheetId="3">'39 martini'!$A$1:$G$46</definedName>
    <definedName name="_xlnm.Print_Area" localSheetId="2">'40 manual 2,5'!$A$1:$G$46</definedName>
    <definedName name="_xlnm.Print_Area" localSheetId="1">'41 manual 5,8'!$A$1:$G$47</definedName>
    <definedName name="_xlnm.Print_Area" localSheetId="0">'42 manual 11'!$A$1:$G$46</definedName>
  </definedNames>
  <calcPr fullCalcOnLoad="1"/>
</workbook>
</file>

<file path=xl/sharedStrings.xml><?xml version="1.0" encoding="utf-8"?>
<sst xmlns="http://schemas.openxmlformats.org/spreadsheetml/2006/main" count="1331" uniqueCount="163">
  <si>
    <t>Días</t>
  </si>
  <si>
    <t>a</t>
  </si>
  <si>
    <t>b</t>
  </si>
  <si>
    <t>Total horas</t>
  </si>
  <si>
    <t>Area:</t>
  </si>
  <si>
    <t>Eficiencia</t>
  </si>
  <si>
    <t>HNP requeridas</t>
  </si>
  <si>
    <t>c</t>
  </si>
  <si>
    <t>Producto</t>
  </si>
  <si>
    <t xml:space="preserve">Fabricación </t>
  </si>
  <si>
    <t>Línea 1</t>
  </si>
  <si>
    <t>Cantidad requerida (Ton)</t>
  </si>
  <si>
    <t>P.B.Sal</t>
  </si>
  <si>
    <t>P.B.Vainilla</t>
  </si>
  <si>
    <t>Rondallas</t>
  </si>
  <si>
    <t>Yem</t>
  </si>
  <si>
    <t>Zoología</t>
  </si>
  <si>
    <t>Albert María</t>
  </si>
  <si>
    <t>Galleta para tango</t>
  </si>
  <si>
    <t>HPP semanal</t>
  </si>
  <si>
    <t>Horas en el año</t>
  </si>
  <si>
    <t xml:space="preserve">Limpiezas final </t>
  </si>
  <si>
    <t>Cambios de producto</t>
  </si>
  <si>
    <t xml:space="preserve">Limpiezas intermedias </t>
  </si>
  <si>
    <t xml:space="preserve">Liberacion de linea </t>
  </si>
  <si>
    <t xml:space="preserve">Preparacion y  arranque de línea </t>
  </si>
  <si>
    <t>Total</t>
  </si>
  <si>
    <t>d</t>
  </si>
  <si>
    <t>e</t>
  </si>
  <si>
    <t>f</t>
  </si>
  <si>
    <t>m</t>
  </si>
  <si>
    <t xml:space="preserve">SUMARIO DE PAROS PROGRAMADOS </t>
  </si>
  <si>
    <t>Capacidad máxima (7 días)</t>
  </si>
  <si>
    <t>Capacidad práctica (6 días)</t>
  </si>
  <si>
    <t>Capacidad requerida (6 días)</t>
  </si>
  <si>
    <t>HPP año</t>
  </si>
  <si>
    <t>a) Mantemiento anual</t>
  </si>
  <si>
    <t>b) Durante la producción</t>
  </si>
  <si>
    <t>* 52 semanas año - 4 semanas de mantenimiento</t>
  </si>
  <si>
    <t>HBP requeridas</t>
  </si>
  <si>
    <t>c = a - b</t>
  </si>
  <si>
    <t>Tiempo disponible máximo anual (HBP)</t>
  </si>
  <si>
    <t>Tiempo disponible máximo anual</t>
  </si>
  <si>
    <t>HBP</t>
  </si>
  <si>
    <t>g</t>
  </si>
  <si>
    <t>h</t>
  </si>
  <si>
    <t>n</t>
  </si>
  <si>
    <t>Tiempo disponible práctico anual (HBP)</t>
  </si>
  <si>
    <t>f = d x e</t>
  </si>
  <si>
    <t>Semanas (HBP)</t>
  </si>
  <si>
    <t>Tiempo desocupado adicional (semana de 6 días = 48* domingos disponibles)</t>
  </si>
  <si>
    <t>Línea:</t>
  </si>
  <si>
    <t>d = b x c</t>
  </si>
  <si>
    <t>e = a / d</t>
  </si>
  <si>
    <t>i</t>
  </si>
  <si>
    <t>Horas</t>
  </si>
  <si>
    <t>HNP semanal</t>
  </si>
  <si>
    <t xml:space="preserve">Tiempo disponible práctico anual </t>
  </si>
  <si>
    <t>Tiempo desocupado utilizable a corto plazo</t>
  </si>
  <si>
    <t>Capacidad máxima</t>
  </si>
  <si>
    <t>Capacidad práctica</t>
  </si>
  <si>
    <t>HNP</t>
  </si>
  <si>
    <t>HNP máximas</t>
  </si>
  <si>
    <t>e total</t>
  </si>
  <si>
    <t xml:space="preserve">HBP </t>
  </si>
  <si>
    <t>HNP prácticas</t>
  </si>
  <si>
    <t>Duración (horas)</t>
  </si>
  <si>
    <t>Frecuencia (veces por semana)</t>
  </si>
  <si>
    <t>Semanas por año</t>
  </si>
  <si>
    <t>HBP (horas)</t>
  </si>
  <si>
    <t>HPP año (horas)</t>
  </si>
  <si>
    <t>Línea 2</t>
  </si>
  <si>
    <t>Mini vainilla</t>
  </si>
  <si>
    <t>Línea 3</t>
  </si>
  <si>
    <t xml:space="preserve">Muecas </t>
  </si>
  <si>
    <t>Línea 5</t>
  </si>
  <si>
    <t>Daisy</t>
  </si>
  <si>
    <t>Biscocho</t>
  </si>
  <si>
    <t>Coco</t>
  </si>
  <si>
    <t>Patronato</t>
  </si>
  <si>
    <t>Galleta Helado</t>
  </si>
  <si>
    <t>Galleta para minitango</t>
  </si>
  <si>
    <t>Victoria</t>
  </si>
  <si>
    <t>123ABC</t>
  </si>
  <si>
    <t>Ricas</t>
  </si>
  <si>
    <t>Línea 6</t>
  </si>
  <si>
    <t>Empaque</t>
  </si>
  <si>
    <t>Muecas</t>
  </si>
  <si>
    <t>Cavanna 1</t>
  </si>
  <si>
    <t>Cavanna 3</t>
  </si>
  <si>
    <t>Cavanna 5</t>
  </si>
  <si>
    <t>Cavanna 6</t>
  </si>
  <si>
    <t>Ricciarelli 450</t>
  </si>
  <si>
    <t>Ricciarelli 500</t>
  </si>
  <si>
    <t>Martini</t>
  </si>
  <si>
    <t>Corazza</t>
  </si>
  <si>
    <t>Galleta helado</t>
  </si>
  <si>
    <t>Estándar objetivo (Ton/h)</t>
  </si>
  <si>
    <t xml:space="preserve">Estándar esperado  (Ton / h) </t>
  </si>
  <si>
    <t>Porcentaje en la linea</t>
  </si>
  <si>
    <t>Tiempo neto desocupado máx.</t>
  </si>
  <si>
    <t xml:space="preserve">Tiempo desocupado máximo </t>
  </si>
  <si>
    <t xml:space="preserve">HBP requeridas (horas)  =  HNP requeridas  +  HPP requeridas   = </t>
  </si>
  <si>
    <t>HNP requeridas (horas)</t>
  </si>
  <si>
    <t>c) HPP requeridas anuales (horas):</t>
  </si>
  <si>
    <t>% Utilización práctica</t>
  </si>
  <si>
    <t>% Utilización práctica neta</t>
  </si>
  <si>
    <t>% Utilización máxima</t>
  </si>
  <si>
    <t>% Utilización máxima neta</t>
  </si>
  <si>
    <t>Tiempo neto desocupado práct.</t>
  </si>
  <si>
    <t>1. Horas de paros programados por mantenimiento anual</t>
  </si>
  <si>
    <t>c = a x b</t>
  </si>
  <si>
    <t>j = g x h - i</t>
  </si>
  <si>
    <t>k = e total x i / j</t>
  </si>
  <si>
    <t>l = f + k</t>
  </si>
  <si>
    <t>o = n - m</t>
  </si>
  <si>
    <t>p</t>
  </si>
  <si>
    <t>2. Horas de paros programados por ciclo semanal durante la producción según capacidad analizada</t>
  </si>
  <si>
    <t xml:space="preserve">HPP semanal </t>
  </si>
  <si>
    <t>f = c - d</t>
  </si>
  <si>
    <t>h = e x g</t>
  </si>
  <si>
    <t>i = d + h</t>
  </si>
  <si>
    <t>j = c - i</t>
  </si>
  <si>
    <t>HNP año (horas)</t>
  </si>
  <si>
    <t xml:space="preserve">Restricción legal (feriados obligatorios) </t>
  </si>
  <si>
    <t>Horas día</t>
  </si>
  <si>
    <t>q = p - e total</t>
  </si>
  <si>
    <t>r</t>
  </si>
  <si>
    <t>s = r - m</t>
  </si>
  <si>
    <t xml:space="preserve">t </t>
  </si>
  <si>
    <t>u = t - e total</t>
  </si>
  <si>
    <t>c) HPP anuales (horas):</t>
  </si>
  <si>
    <t>Manual 2,5 Kg</t>
  </si>
  <si>
    <t>Manual 5,8 Kg</t>
  </si>
  <si>
    <t>Manual 11 Kg</t>
  </si>
  <si>
    <t>Determinación de HBP</t>
  </si>
  <si>
    <t>Sumario de paros programados</t>
  </si>
  <si>
    <t>Determinación de HNP</t>
  </si>
  <si>
    <t>Requerimientos de cantidades y tiempos: determinación HNP</t>
  </si>
  <si>
    <t>Capacidad requerida de producción (HBP) en la línea</t>
  </si>
  <si>
    <t>Utilización de capacidades y tiempo desocupado</t>
  </si>
  <si>
    <t>ANEXO 28</t>
  </si>
  <si>
    <t>ANEXO 29</t>
  </si>
  <si>
    <t>ANEXO 30</t>
  </si>
  <si>
    <t>ANEXO 31</t>
  </si>
  <si>
    <t>ANEXO 32</t>
  </si>
  <si>
    <t>ANEXO 33</t>
  </si>
  <si>
    <t>ANEXO 34</t>
  </si>
  <si>
    <t>ANEXO 35</t>
  </si>
  <si>
    <t>ANEXO 36</t>
  </si>
  <si>
    <t>ANEXO 37</t>
  </si>
  <si>
    <t>ANEXO 38</t>
  </si>
  <si>
    <t>ANEXO 39</t>
  </si>
  <si>
    <t>ANEXO 40</t>
  </si>
  <si>
    <t>ANEXO 41</t>
  </si>
  <si>
    <t>ANEXO 42</t>
  </si>
  <si>
    <t>ANEXO 24</t>
  </si>
  <si>
    <t>ANEXO 25</t>
  </si>
  <si>
    <t>ANEXO 26</t>
  </si>
  <si>
    <t>ANEXO 27</t>
  </si>
  <si>
    <t xml:space="preserve">CAPACIDAD MÁXIMA DISPONIBLE </t>
  </si>
  <si>
    <t xml:space="preserve">CAPACIDAD PRÁCTICA DISPONIBLE </t>
  </si>
  <si>
    <t>CAPACIDAD REQUERIDA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</si>
</sst>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"/>
    <numFmt numFmtId="179" formatCode="0.00000000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  <font>
      <i/>
      <u val="single"/>
      <sz val="12"/>
      <name val="Arial"/>
      <family val="2"/>
    </font>
    <font>
      <b/>
      <sz val="12"/>
      <color indexed="18"/>
      <name val="Arial"/>
      <family val="2"/>
    </font>
    <font>
      <i/>
      <sz val="12"/>
      <color indexed="18"/>
      <name val="Arial"/>
      <family val="2"/>
    </font>
    <font>
      <b/>
      <i/>
      <sz val="12"/>
      <color indexed="1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hair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medium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thin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hair">
        <color indexed="2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/>
    </xf>
    <xf numFmtId="174" fontId="2" fillId="0" borderId="4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174" fontId="2" fillId="0" borderId="6" xfId="0" applyNumberFormat="1" applyFont="1" applyBorder="1" applyAlignment="1">
      <alignment horizontal="center" vertical="center" wrapText="1"/>
    </xf>
    <xf numFmtId="174" fontId="2" fillId="0" borderId="6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9" fontId="2" fillId="0" borderId="19" xfId="0" applyNumberFormat="1" applyFont="1" applyBorder="1" applyAlignment="1">
      <alignment horizontal="center"/>
    </xf>
    <xf numFmtId="174" fontId="2" fillId="0" borderId="19" xfId="0" applyNumberFormat="1" applyFont="1" applyBorder="1" applyAlignment="1">
      <alignment horizontal="center" vertical="center" wrapText="1"/>
    </xf>
    <xf numFmtId="174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/>
    </xf>
    <xf numFmtId="174" fontId="2" fillId="0" borderId="12" xfId="0" applyNumberFormat="1" applyFont="1" applyBorder="1" applyAlignment="1">
      <alignment horizontal="center" vertical="center" wrapText="1"/>
    </xf>
    <xf numFmtId="174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9" fontId="2" fillId="0" borderId="28" xfId="0" applyNumberFormat="1" applyFont="1" applyBorder="1" applyAlignment="1">
      <alignment horizontal="center"/>
    </xf>
    <xf numFmtId="174" fontId="2" fillId="0" borderId="28" xfId="0" applyNumberFormat="1" applyFont="1" applyBorder="1" applyAlignment="1">
      <alignment horizontal="center" vertical="center" wrapText="1"/>
    </xf>
    <xf numFmtId="174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 vertical="center" wrapText="1"/>
    </xf>
    <xf numFmtId="9" fontId="2" fillId="0" borderId="30" xfId="0" applyNumberFormat="1" applyFont="1" applyBorder="1" applyAlignment="1">
      <alignment horizontal="center" vertical="center" wrapText="1"/>
    </xf>
    <xf numFmtId="9" fontId="2" fillId="0" borderId="3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9" fontId="2" fillId="0" borderId="3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7"/>
  <sheetViews>
    <sheetView tabSelected="1" zoomScale="85" zoomScaleNormal="85" workbookViewId="0" topLeftCell="A1">
      <selection activeCell="F14" sqref="F14"/>
    </sheetView>
  </sheetViews>
  <sheetFormatPr defaultColWidth="11.421875" defaultRowHeight="12.75"/>
  <cols>
    <col min="1" max="1" width="21.8515625" style="1" customWidth="1"/>
    <col min="2" max="2" width="13.57421875" style="1" customWidth="1"/>
    <col min="3" max="3" width="13.421875" style="1" customWidth="1"/>
    <col min="4" max="4" width="14.140625" style="1" customWidth="1"/>
    <col min="5" max="5" width="14.421875" style="1" customWidth="1"/>
    <col min="6" max="6" width="13.00390625" style="1" customWidth="1"/>
    <col min="7" max="7" width="17.00390625" style="1" customWidth="1"/>
    <col min="8" max="8" width="9.421875" style="1" bestFit="1" customWidth="1"/>
    <col min="9" max="9" width="5.57421875" style="1" bestFit="1" customWidth="1"/>
    <col min="10" max="10" width="10.00390625" style="1" bestFit="1" customWidth="1"/>
    <col min="11" max="16384" width="11.421875" style="1" customWidth="1"/>
  </cols>
  <sheetData>
    <row r="1" spans="1:48" ht="15.75">
      <c r="A1" s="110" t="s">
        <v>155</v>
      </c>
      <c r="B1" s="110"/>
      <c r="C1" s="110"/>
      <c r="D1" s="110"/>
      <c r="E1" s="110"/>
      <c r="F1" s="110"/>
      <c r="G1" s="11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5.75">
      <c r="A2" s="110" t="s">
        <v>162</v>
      </c>
      <c r="B2" s="110"/>
      <c r="C2" s="110"/>
      <c r="D2" s="110"/>
      <c r="E2" s="110"/>
      <c r="F2" s="110"/>
      <c r="G2" s="11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5.75">
      <c r="A3" s="3" t="s">
        <v>4</v>
      </c>
      <c r="B3" s="3" t="s">
        <v>86</v>
      </c>
      <c r="C3" s="5"/>
      <c r="D3" s="5"/>
      <c r="E3" s="3" t="s">
        <v>51</v>
      </c>
      <c r="F3" s="3" t="s">
        <v>134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4.25" customHeight="1">
      <c r="A4" s="18"/>
      <c r="B4" s="3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5.75">
      <c r="A5" s="17" t="s">
        <v>138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4.25" customHeight="1">
      <c r="A6" s="17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6.5" thickBot="1">
      <c r="A7" s="65"/>
      <c r="B7" s="20" t="s">
        <v>1</v>
      </c>
      <c r="C7" s="20"/>
      <c r="D7" s="20" t="s">
        <v>2</v>
      </c>
      <c r="E7" s="20" t="s">
        <v>7</v>
      </c>
      <c r="F7" s="20" t="s">
        <v>52</v>
      </c>
      <c r="G7" s="20" t="s">
        <v>53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45" customHeight="1">
      <c r="A8" s="94" t="s">
        <v>8</v>
      </c>
      <c r="B8" s="95" t="s">
        <v>11</v>
      </c>
      <c r="C8" s="95" t="s">
        <v>99</v>
      </c>
      <c r="D8" s="95" t="s">
        <v>97</v>
      </c>
      <c r="E8" s="96" t="s">
        <v>5</v>
      </c>
      <c r="F8" s="95" t="s">
        <v>98</v>
      </c>
      <c r="G8" s="97" t="s">
        <v>103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5.75" thickBot="1">
      <c r="A9" s="98" t="s">
        <v>96</v>
      </c>
      <c r="B9" s="99">
        <v>23</v>
      </c>
      <c r="C9" s="100">
        <f>B9/$B$10</f>
        <v>1</v>
      </c>
      <c r="D9" s="101">
        <v>0.517</v>
      </c>
      <c r="E9" s="100">
        <v>0.8</v>
      </c>
      <c r="F9" s="102">
        <f>D9*E9</f>
        <v>0.4136</v>
      </c>
      <c r="G9" s="103">
        <f>B9/F9</f>
        <v>55.60928433268859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5">
      <c r="A10" s="11" t="s">
        <v>26</v>
      </c>
      <c r="B10" s="5">
        <f>SUM(B9:B9)</f>
        <v>23</v>
      </c>
      <c r="C10" s="4">
        <f>SUM(C9:C9)</f>
        <v>1</v>
      </c>
      <c r="D10" s="5"/>
      <c r="E10" s="5"/>
      <c r="F10" s="5"/>
      <c r="G10" s="13">
        <f>SUM(G9:G9)</f>
        <v>55.60928433268859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4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5.75">
      <c r="A12" s="117" t="s">
        <v>136</v>
      </c>
      <c r="B12" s="117"/>
      <c r="C12" s="117"/>
      <c r="D12" s="117"/>
      <c r="E12" s="117"/>
      <c r="F12" s="117"/>
      <c r="G12" s="117"/>
      <c r="H12" s="7"/>
      <c r="I12" s="7"/>
      <c r="J12" s="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4.25" customHeight="1">
      <c r="A13" s="17"/>
      <c r="B13" s="17"/>
      <c r="C13" s="17"/>
      <c r="D13" s="17"/>
      <c r="E13" s="17"/>
      <c r="F13" s="17"/>
      <c r="G13" s="17"/>
      <c r="H13" s="7"/>
      <c r="I13" s="7"/>
      <c r="J13" s="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5">
      <c r="A14" s="11" t="s">
        <v>36</v>
      </c>
      <c r="B14" s="5"/>
      <c r="C14" s="5">
        <v>672</v>
      </c>
      <c r="D14" s="21" t="s">
        <v>29</v>
      </c>
      <c r="E14" s="3"/>
      <c r="F14" s="3"/>
      <c r="G14" s="3"/>
      <c r="H14" s="5"/>
      <c r="I14" s="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5.75">
      <c r="A15" s="11" t="s">
        <v>37</v>
      </c>
      <c r="B15" s="2"/>
      <c r="C15" s="2"/>
      <c r="D15" s="2"/>
      <c r="E15" s="3"/>
      <c r="F15" s="2"/>
      <c r="G15" s="2"/>
      <c r="H15" s="2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5.75" thickBot="1">
      <c r="A16" s="21" t="s">
        <v>44</v>
      </c>
      <c r="B16" s="21" t="s">
        <v>45</v>
      </c>
      <c r="C16" s="21" t="s">
        <v>54</v>
      </c>
      <c r="D16" s="21" t="s">
        <v>112</v>
      </c>
      <c r="E16" s="22" t="s">
        <v>113</v>
      </c>
      <c r="F16" s="22"/>
      <c r="G16" s="5"/>
      <c r="H16" s="5"/>
      <c r="I16" s="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8.5" customHeight="1">
      <c r="A17" s="53" t="s">
        <v>0</v>
      </c>
      <c r="B17" s="54" t="s">
        <v>55</v>
      </c>
      <c r="C17" s="58" t="s">
        <v>118</v>
      </c>
      <c r="D17" s="58" t="s">
        <v>56</v>
      </c>
      <c r="E17" s="55" t="s">
        <v>35</v>
      </c>
      <c r="F17" s="22"/>
      <c r="G17" s="5"/>
      <c r="H17" s="5"/>
      <c r="I17" s="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5.75" thickBot="1">
      <c r="A18" s="47">
        <v>6</v>
      </c>
      <c r="B18" s="51">
        <v>24</v>
      </c>
      <c r="C18" s="51">
        <v>31.8</v>
      </c>
      <c r="D18" s="91">
        <f>A18*B18-C18</f>
        <v>112.2</v>
      </c>
      <c r="E18" s="50">
        <f>G10*C18/D18</f>
        <v>15.760920158462541</v>
      </c>
      <c r="F18" s="3"/>
      <c r="G18" s="5"/>
      <c r="H18" s="5"/>
      <c r="I18" s="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5">
      <c r="A20" s="11" t="s">
        <v>104</v>
      </c>
      <c r="B20" s="3"/>
      <c r="C20" s="3"/>
      <c r="D20" s="13">
        <f>E18+C14</f>
        <v>687.7609201584626</v>
      </c>
      <c r="E20" s="21" t="s">
        <v>114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4.25" customHeight="1">
      <c r="A21" s="3"/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6.5" thickBot="1">
      <c r="A22" s="17" t="s">
        <v>139</v>
      </c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6.5" thickBot="1">
      <c r="A23" s="11" t="s">
        <v>102</v>
      </c>
      <c r="B23" s="2"/>
      <c r="C23" s="2"/>
      <c r="D23" s="3"/>
      <c r="E23" s="3"/>
      <c r="F23" s="15">
        <f>G10+D20</f>
        <v>743.3702044911512</v>
      </c>
      <c r="G23" s="21" t="s">
        <v>30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5.75">
      <c r="A24" s="11"/>
      <c r="B24" s="2"/>
      <c r="C24" s="2"/>
      <c r="D24" s="3"/>
      <c r="E24" s="3"/>
      <c r="F24" s="35"/>
      <c r="G24" s="2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5.75">
      <c r="A25" s="17" t="s">
        <v>140</v>
      </c>
      <c r="B25" s="2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5.75">
      <c r="A26" s="17"/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5.75">
      <c r="A27" s="92" t="s">
        <v>59</v>
      </c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5.75" thickBot="1">
      <c r="A28" s="66" t="s">
        <v>43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5.75" customHeight="1">
      <c r="A29" s="3" t="s">
        <v>42</v>
      </c>
      <c r="B29" s="5"/>
      <c r="C29" s="5">
        <f>'25 c maxima'!D11</f>
        <v>8544</v>
      </c>
      <c r="D29" s="21" t="s">
        <v>46</v>
      </c>
      <c r="E29" s="111" t="s">
        <v>107</v>
      </c>
      <c r="F29" s="116"/>
      <c r="G29" s="112">
        <f>C30/C29</f>
        <v>0.0870049396642265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5.75" thickBot="1">
      <c r="A30" s="3" t="s">
        <v>39</v>
      </c>
      <c r="B30" s="5"/>
      <c r="C30" s="13">
        <f>F23</f>
        <v>743.3702044911512</v>
      </c>
      <c r="D30" s="21" t="s">
        <v>30</v>
      </c>
      <c r="E30" s="111"/>
      <c r="F30" s="116"/>
      <c r="G30" s="11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5.75" thickBot="1">
      <c r="A31" s="3" t="s">
        <v>101</v>
      </c>
      <c r="B31" s="5"/>
      <c r="C31" s="16">
        <f>C29-C30</f>
        <v>7800.6297955088485</v>
      </c>
      <c r="D31" s="21" t="s">
        <v>115</v>
      </c>
      <c r="E31" s="3"/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6.5" thickBot="1">
      <c r="A32" s="67" t="s">
        <v>61</v>
      </c>
      <c r="B32" s="5"/>
      <c r="C32" s="4"/>
      <c r="D32" s="13"/>
      <c r="E32" s="2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5.75" customHeight="1">
      <c r="A33" s="19" t="s">
        <v>62</v>
      </c>
      <c r="B33" s="3"/>
      <c r="C33" s="13">
        <f>'25 c maxima'!B26</f>
        <v>6297.6</v>
      </c>
      <c r="D33" s="21" t="s">
        <v>116</v>
      </c>
      <c r="E33" s="111" t="s">
        <v>108</v>
      </c>
      <c r="F33" s="116"/>
      <c r="G33" s="112">
        <f>C34/C33</f>
        <v>0.008830234427827837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6.5" customHeight="1" thickBot="1">
      <c r="A34" s="19" t="s">
        <v>6</v>
      </c>
      <c r="B34" s="5"/>
      <c r="C34" s="13">
        <f>G10</f>
        <v>55.60928433268859</v>
      </c>
      <c r="D34" s="21" t="s">
        <v>63</v>
      </c>
      <c r="E34" s="111"/>
      <c r="F34" s="116"/>
      <c r="G34" s="11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6.5" customHeight="1" thickBot="1">
      <c r="A35" s="19" t="s">
        <v>100</v>
      </c>
      <c r="B35" s="5"/>
      <c r="C35" s="16">
        <f>C33-C34</f>
        <v>6241.990715667312</v>
      </c>
      <c r="D35" s="23" t="s">
        <v>126</v>
      </c>
      <c r="E35" s="22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5.75">
      <c r="A36" s="3"/>
      <c r="B36" s="5"/>
      <c r="C36" s="5"/>
      <c r="D36" s="13"/>
      <c r="E36" s="2"/>
      <c r="F36" s="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5.75">
      <c r="A37" s="93" t="s">
        <v>60</v>
      </c>
      <c r="B37" s="5"/>
      <c r="C37" s="5"/>
      <c r="D37" s="13"/>
      <c r="E37" s="2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5.75" thickBot="1">
      <c r="A38" s="67" t="s">
        <v>64</v>
      </c>
      <c r="B38" s="5"/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5.75" customHeight="1">
      <c r="A39" s="3" t="s">
        <v>57</v>
      </c>
      <c r="B39" s="5"/>
      <c r="C39" s="5">
        <f>'26 c practica'!D11</f>
        <v>7392</v>
      </c>
      <c r="D39" s="21" t="s">
        <v>127</v>
      </c>
      <c r="E39" s="111" t="s">
        <v>105</v>
      </c>
      <c r="F39" s="111"/>
      <c r="G39" s="112">
        <f>C40/C39</f>
        <v>0.10056415104046959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5.75" thickBot="1">
      <c r="A40" s="3" t="s">
        <v>39</v>
      </c>
      <c r="B40" s="5"/>
      <c r="C40" s="13">
        <f>F23</f>
        <v>743.3702044911512</v>
      </c>
      <c r="D40" s="21" t="s">
        <v>30</v>
      </c>
      <c r="E40" s="111"/>
      <c r="F40" s="111"/>
      <c r="G40" s="11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29.25" customHeight="1" thickBot="1">
      <c r="A41" s="114" t="s">
        <v>58</v>
      </c>
      <c r="B41" s="115"/>
      <c r="C41" s="16">
        <f>C39-C40</f>
        <v>6648.6297955088485</v>
      </c>
      <c r="D41" s="21" t="s">
        <v>128</v>
      </c>
      <c r="E41" s="2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6.5" thickBot="1">
      <c r="A42" s="67" t="s">
        <v>61</v>
      </c>
      <c r="B42" s="3"/>
      <c r="C42" s="3"/>
      <c r="D42" s="28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5.75" customHeight="1">
      <c r="A43" s="19" t="s">
        <v>65</v>
      </c>
      <c r="B43" s="3"/>
      <c r="C43" s="13">
        <f>'26 c practica'!B28</f>
        <v>5236</v>
      </c>
      <c r="D43" s="29" t="s">
        <v>129</v>
      </c>
      <c r="E43" s="111" t="s">
        <v>106</v>
      </c>
      <c r="F43" s="111"/>
      <c r="G43" s="112">
        <f>C44/C43</f>
        <v>0.010620566144516537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5.75" thickBot="1">
      <c r="A44" s="19" t="s">
        <v>6</v>
      </c>
      <c r="B44" s="3"/>
      <c r="C44" s="13">
        <f>G10</f>
        <v>55.60928433268859</v>
      </c>
      <c r="D44" s="29" t="s">
        <v>63</v>
      </c>
      <c r="E44" s="111"/>
      <c r="F44" s="111"/>
      <c r="G44" s="11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6.5" thickBot="1">
      <c r="A45" s="19" t="s">
        <v>109</v>
      </c>
      <c r="B45" s="3"/>
      <c r="C45" s="16">
        <f>C43-C44</f>
        <v>5180.390715667311</v>
      </c>
      <c r="D45" s="68" t="s">
        <v>130</v>
      </c>
      <c r="E45" s="3"/>
      <c r="F45" s="6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5">
      <c r="A46" s="3"/>
      <c r="B46" s="3"/>
      <c r="C46" s="3"/>
      <c r="D46" s="3"/>
      <c r="E46" s="3"/>
      <c r="F46" s="111"/>
      <c r="G46" s="11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28" ht="15">
      <c r="A47" s="3"/>
      <c r="B47" s="3"/>
      <c r="C47" s="3"/>
      <c r="D47" s="3"/>
      <c r="E47" s="3"/>
      <c r="F47" s="111"/>
      <c r="G47" s="11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</sheetData>
  <mergeCells count="13">
    <mergeCell ref="F46:G47"/>
    <mergeCell ref="A12:G12"/>
    <mergeCell ref="A2:G2"/>
    <mergeCell ref="A1:G1"/>
    <mergeCell ref="E43:F44"/>
    <mergeCell ref="G43:G44"/>
    <mergeCell ref="A41:B41"/>
    <mergeCell ref="E29:F30"/>
    <mergeCell ref="E39:F40"/>
    <mergeCell ref="G39:G40"/>
    <mergeCell ref="G29:G30"/>
    <mergeCell ref="E33:F34"/>
    <mergeCell ref="G33:G34"/>
  </mergeCells>
  <printOptions horizontalCentered="1" verticalCentered="1"/>
  <pageMargins left="1.5748031496062993" right="1.5748031496062993" top="1.5748031496062993" bottom="0.9448818897637796" header="0" footer="0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158"/>
  <sheetViews>
    <sheetView zoomScale="85" zoomScaleNormal="85" workbookViewId="0" topLeftCell="A1">
      <selection activeCell="A2" sqref="A2:G2"/>
    </sheetView>
  </sheetViews>
  <sheetFormatPr defaultColWidth="11.421875" defaultRowHeight="12.75"/>
  <cols>
    <col min="1" max="1" width="21.8515625" style="1" customWidth="1"/>
    <col min="2" max="2" width="13.57421875" style="1" customWidth="1"/>
    <col min="3" max="3" width="13.421875" style="1" customWidth="1"/>
    <col min="4" max="4" width="14.140625" style="1" customWidth="1"/>
    <col min="5" max="5" width="14.421875" style="1" customWidth="1"/>
    <col min="6" max="6" width="13.00390625" style="1" customWidth="1"/>
    <col min="7" max="7" width="17.00390625" style="1" customWidth="1"/>
    <col min="8" max="8" width="9.421875" style="1" bestFit="1" customWidth="1"/>
    <col min="9" max="9" width="5.57421875" style="1" bestFit="1" customWidth="1"/>
    <col min="10" max="10" width="10.00390625" style="1" bestFit="1" customWidth="1"/>
    <col min="11" max="16384" width="11.421875" style="1" customWidth="1"/>
  </cols>
  <sheetData>
    <row r="1" spans="1:48" ht="15.75">
      <c r="A1" s="110" t="s">
        <v>146</v>
      </c>
      <c r="B1" s="110"/>
      <c r="C1" s="110"/>
      <c r="D1" s="110"/>
      <c r="E1" s="110"/>
      <c r="F1" s="110"/>
      <c r="G1" s="11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5.75">
      <c r="A2" s="110" t="s">
        <v>162</v>
      </c>
      <c r="B2" s="110"/>
      <c r="C2" s="110"/>
      <c r="D2" s="110"/>
      <c r="E2" s="110"/>
      <c r="F2" s="110"/>
      <c r="G2" s="11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5">
      <c r="A3" s="3" t="s">
        <v>4</v>
      </c>
      <c r="B3" s="3" t="s">
        <v>86</v>
      </c>
      <c r="C3" s="5"/>
      <c r="D3" s="5"/>
      <c r="E3" s="3" t="s">
        <v>51</v>
      </c>
      <c r="F3" s="3" t="s">
        <v>93</v>
      </c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1.25" customHeight="1">
      <c r="A4" s="18"/>
      <c r="B4" s="3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5.75">
      <c r="A5" s="17" t="s">
        <v>138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6.5" thickBot="1">
      <c r="A6" s="65"/>
      <c r="B6" s="20" t="s">
        <v>1</v>
      </c>
      <c r="C6" s="20"/>
      <c r="D6" s="20" t="s">
        <v>2</v>
      </c>
      <c r="E6" s="20" t="s">
        <v>7</v>
      </c>
      <c r="F6" s="20" t="s">
        <v>52</v>
      </c>
      <c r="G6" s="20" t="s">
        <v>53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45" customHeight="1">
      <c r="A7" s="94" t="s">
        <v>8</v>
      </c>
      <c r="B7" s="95" t="s">
        <v>11</v>
      </c>
      <c r="C7" s="95" t="s">
        <v>99</v>
      </c>
      <c r="D7" s="95" t="s">
        <v>97</v>
      </c>
      <c r="E7" s="96" t="s">
        <v>5</v>
      </c>
      <c r="F7" s="95" t="s">
        <v>98</v>
      </c>
      <c r="G7" s="97" t="s">
        <v>103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5">
      <c r="A8" s="104" t="s">
        <v>82</v>
      </c>
      <c r="B8" s="105">
        <v>142</v>
      </c>
      <c r="C8" s="106">
        <f>B8/$B$12</f>
        <v>0.3294663573085847</v>
      </c>
      <c r="D8" s="107">
        <v>1.02</v>
      </c>
      <c r="E8" s="106">
        <v>0.7</v>
      </c>
      <c r="F8" s="108">
        <f>D8*E8</f>
        <v>0.714</v>
      </c>
      <c r="G8" s="109">
        <f>B8/F8</f>
        <v>198.8795518207283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5">
      <c r="A9" s="79" t="s">
        <v>79</v>
      </c>
      <c r="B9" s="39">
        <v>106</v>
      </c>
      <c r="C9" s="74">
        <f>B9/$B$12</f>
        <v>0.2459396751740139</v>
      </c>
      <c r="D9" s="75">
        <v>1.02</v>
      </c>
      <c r="E9" s="74">
        <v>0.7</v>
      </c>
      <c r="F9" s="76">
        <f>D9*E9</f>
        <v>0.714</v>
      </c>
      <c r="G9" s="80">
        <f>B9/F9</f>
        <v>148.4593837535014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5">
      <c r="A10" s="79" t="s">
        <v>77</v>
      </c>
      <c r="B10" s="39">
        <v>108</v>
      </c>
      <c r="C10" s="74">
        <f>B10/$B$12</f>
        <v>0.2505800464037123</v>
      </c>
      <c r="D10" s="75">
        <v>1.02</v>
      </c>
      <c r="E10" s="74">
        <v>0.7</v>
      </c>
      <c r="F10" s="76">
        <f>D10*E10</f>
        <v>0.714</v>
      </c>
      <c r="G10" s="80">
        <f>B10/F10</f>
        <v>151.26050420168067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5.75" thickBot="1">
      <c r="A11" s="81" t="s">
        <v>15</v>
      </c>
      <c r="B11" s="63">
        <v>75</v>
      </c>
      <c r="C11" s="82">
        <f>B11/$B$12</f>
        <v>0.1740139211136891</v>
      </c>
      <c r="D11" s="83">
        <v>1.68</v>
      </c>
      <c r="E11" s="82">
        <v>0.7</v>
      </c>
      <c r="F11" s="84">
        <f>D11*E11</f>
        <v>1.176</v>
      </c>
      <c r="G11" s="85">
        <f>B11/F11</f>
        <v>63.775510204081634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5">
      <c r="A12" s="11" t="s">
        <v>26</v>
      </c>
      <c r="B12" s="5">
        <f>SUM(B8:B11)</f>
        <v>431</v>
      </c>
      <c r="C12" s="4">
        <f>SUM(C8:C11)</f>
        <v>1</v>
      </c>
      <c r="D12" s="5"/>
      <c r="E12" s="5"/>
      <c r="F12" s="5"/>
      <c r="G12" s="13">
        <f>SUM(G8:G11)</f>
        <v>562.374949979992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0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5.75">
      <c r="A14" s="117" t="s">
        <v>136</v>
      </c>
      <c r="B14" s="117"/>
      <c r="C14" s="117"/>
      <c r="D14" s="117"/>
      <c r="E14" s="117"/>
      <c r="F14" s="117"/>
      <c r="G14" s="117"/>
      <c r="H14" s="7"/>
      <c r="I14" s="7"/>
      <c r="J14" s="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2.75" customHeight="1">
      <c r="A15" s="17"/>
      <c r="B15" s="17"/>
      <c r="C15" s="17"/>
      <c r="D15" s="17"/>
      <c r="E15" s="17"/>
      <c r="F15" s="17"/>
      <c r="G15" s="17"/>
      <c r="H15" s="7"/>
      <c r="I15" s="7"/>
      <c r="J15" s="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5">
      <c r="A16" s="11" t="s">
        <v>36</v>
      </c>
      <c r="B16" s="5"/>
      <c r="C16" s="5">
        <v>672</v>
      </c>
      <c r="D16" s="21" t="s">
        <v>29</v>
      </c>
      <c r="E16" s="3"/>
      <c r="F16" s="3"/>
      <c r="G16" s="3"/>
      <c r="H16" s="5"/>
      <c r="I16" s="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5.75">
      <c r="A17" s="11" t="s">
        <v>37</v>
      </c>
      <c r="B17" s="2"/>
      <c r="C17" s="2"/>
      <c r="D17" s="2"/>
      <c r="E17" s="3"/>
      <c r="F17" s="2"/>
      <c r="G17" s="2"/>
      <c r="H17" s="2"/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5.75" thickBot="1">
      <c r="A18" s="21" t="s">
        <v>44</v>
      </c>
      <c r="B18" s="21" t="s">
        <v>45</v>
      </c>
      <c r="C18" s="21" t="s">
        <v>54</v>
      </c>
      <c r="D18" s="21" t="s">
        <v>112</v>
      </c>
      <c r="E18" s="22" t="s">
        <v>113</v>
      </c>
      <c r="F18" s="22"/>
      <c r="G18" s="5"/>
      <c r="H18" s="5"/>
      <c r="I18" s="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28.5" customHeight="1">
      <c r="A19" s="53" t="s">
        <v>0</v>
      </c>
      <c r="B19" s="54" t="s">
        <v>55</v>
      </c>
      <c r="C19" s="58" t="s">
        <v>118</v>
      </c>
      <c r="D19" s="58" t="s">
        <v>56</v>
      </c>
      <c r="E19" s="55" t="s">
        <v>35</v>
      </c>
      <c r="F19" s="22"/>
      <c r="G19" s="5"/>
      <c r="H19" s="5"/>
      <c r="I19" s="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5.75" thickBot="1">
      <c r="A20" s="47">
        <v>6</v>
      </c>
      <c r="B20" s="51">
        <v>24</v>
      </c>
      <c r="C20" s="51">
        <v>31.8</v>
      </c>
      <c r="D20" s="91">
        <f>A20*B20-C20</f>
        <v>112.2</v>
      </c>
      <c r="E20" s="50">
        <f>G12*C20/D20</f>
        <v>159.38969170555924</v>
      </c>
      <c r="F20" s="3"/>
      <c r="G20" s="5"/>
      <c r="H20" s="5"/>
      <c r="I20" s="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8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5">
      <c r="A22" s="11" t="s">
        <v>104</v>
      </c>
      <c r="B22" s="3"/>
      <c r="C22" s="3"/>
      <c r="D22" s="13">
        <f>E20+C16</f>
        <v>831.3896917055592</v>
      </c>
      <c r="E22" s="21" t="s">
        <v>114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3.5" customHeight="1">
      <c r="A23" s="3"/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6.5" thickBot="1">
      <c r="A24" s="17" t="s">
        <v>139</v>
      </c>
      <c r="B24" s="2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6.5" thickBot="1">
      <c r="A25" s="11" t="s">
        <v>102</v>
      </c>
      <c r="B25" s="2"/>
      <c r="C25" s="2"/>
      <c r="D25" s="3"/>
      <c r="E25" s="3"/>
      <c r="F25" s="15">
        <f>G12+D22</f>
        <v>1393.7646416855514</v>
      </c>
      <c r="G25" s="21" t="s">
        <v>30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5.75">
      <c r="A26" s="17" t="s">
        <v>140</v>
      </c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5.75">
      <c r="A27" s="17"/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5.75">
      <c r="A28" s="92" t="s">
        <v>59</v>
      </c>
      <c r="B28" s="2"/>
      <c r="C28" s="2"/>
      <c r="D28" s="2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5.75" thickBot="1">
      <c r="A29" s="66" t="s">
        <v>43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5.75" customHeight="1">
      <c r="A30" s="3" t="s">
        <v>42</v>
      </c>
      <c r="B30" s="5"/>
      <c r="C30" s="5">
        <f>'25 c maxima'!D11</f>
        <v>8544</v>
      </c>
      <c r="D30" s="21" t="s">
        <v>46</v>
      </c>
      <c r="E30" s="111" t="s">
        <v>107</v>
      </c>
      <c r="F30" s="116"/>
      <c r="G30" s="112">
        <f>C31/C30</f>
        <v>0.16312788409241005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5.75" thickBot="1">
      <c r="A31" s="3" t="s">
        <v>39</v>
      </c>
      <c r="B31" s="5"/>
      <c r="C31" s="13">
        <f>F25</f>
        <v>1393.7646416855514</v>
      </c>
      <c r="D31" s="21" t="s">
        <v>30</v>
      </c>
      <c r="E31" s="111"/>
      <c r="F31" s="116"/>
      <c r="G31" s="11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5.75" thickBot="1">
      <c r="A32" s="3" t="s">
        <v>101</v>
      </c>
      <c r="B32" s="5"/>
      <c r="C32" s="16">
        <f>C30-C31</f>
        <v>7150.235358314449</v>
      </c>
      <c r="D32" s="21" t="s">
        <v>115</v>
      </c>
      <c r="E32" s="3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6.5" thickBot="1">
      <c r="A33" s="67" t="s">
        <v>61</v>
      </c>
      <c r="B33" s="5"/>
      <c r="C33" s="4"/>
      <c r="D33" s="13"/>
      <c r="E33" s="2"/>
      <c r="F33" s="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5.75" customHeight="1">
      <c r="A34" s="19" t="s">
        <v>62</v>
      </c>
      <c r="B34" s="3"/>
      <c r="C34" s="13">
        <f>'25 c maxima'!B26</f>
        <v>6297.6</v>
      </c>
      <c r="D34" s="21" t="s">
        <v>116</v>
      </c>
      <c r="E34" s="111" t="s">
        <v>108</v>
      </c>
      <c r="F34" s="116"/>
      <c r="G34" s="112">
        <f>C35/C34</f>
        <v>0.08929988407964812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6.5" customHeight="1" thickBot="1">
      <c r="A35" s="19" t="s">
        <v>6</v>
      </c>
      <c r="B35" s="5"/>
      <c r="C35" s="13">
        <f>G12</f>
        <v>562.374949979992</v>
      </c>
      <c r="D35" s="21" t="s">
        <v>63</v>
      </c>
      <c r="E35" s="111"/>
      <c r="F35" s="116"/>
      <c r="G35" s="11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6.5" customHeight="1" thickBot="1">
      <c r="A36" s="19" t="s">
        <v>100</v>
      </c>
      <c r="B36" s="5"/>
      <c r="C36" s="16">
        <f>C34-C35</f>
        <v>5735.225050020008</v>
      </c>
      <c r="D36" s="23" t="s">
        <v>126</v>
      </c>
      <c r="E36" s="22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5.75">
      <c r="A37" s="3"/>
      <c r="B37" s="5"/>
      <c r="C37" s="5"/>
      <c r="D37" s="13"/>
      <c r="E37" s="2"/>
      <c r="F37" s="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5.75">
      <c r="A38" s="93" t="s">
        <v>60</v>
      </c>
      <c r="B38" s="5"/>
      <c r="C38" s="5"/>
      <c r="D38" s="13"/>
      <c r="E38" s="2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5.75" thickBot="1">
      <c r="A39" s="67" t="s">
        <v>64</v>
      </c>
      <c r="B39" s="5"/>
      <c r="C39" s="5"/>
      <c r="D39" s="5"/>
      <c r="E39" s="5"/>
      <c r="F39" s="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5.75" customHeight="1">
      <c r="A40" s="3" t="s">
        <v>57</v>
      </c>
      <c r="B40" s="5"/>
      <c r="C40" s="5">
        <f>'26 c practica'!D11</f>
        <v>7392</v>
      </c>
      <c r="D40" s="21" t="s">
        <v>127</v>
      </c>
      <c r="E40" s="111" t="s">
        <v>105</v>
      </c>
      <c r="F40" s="111"/>
      <c r="G40" s="112">
        <f>C41/C40</f>
        <v>0.188550411483435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5.75" thickBot="1">
      <c r="A41" s="3" t="s">
        <v>39</v>
      </c>
      <c r="B41" s="5"/>
      <c r="C41" s="13">
        <f>F25</f>
        <v>1393.7646416855514</v>
      </c>
      <c r="D41" s="21" t="s">
        <v>30</v>
      </c>
      <c r="E41" s="111"/>
      <c r="F41" s="111"/>
      <c r="G41" s="11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29.25" customHeight="1" thickBot="1">
      <c r="A42" s="114" t="s">
        <v>58</v>
      </c>
      <c r="B42" s="115"/>
      <c r="C42" s="16">
        <f>C40-C41</f>
        <v>5998.235358314449</v>
      </c>
      <c r="D42" s="21" t="s">
        <v>128</v>
      </c>
      <c r="E42" s="2"/>
      <c r="F42" s="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6.5" thickBot="1">
      <c r="A43" s="67" t="s">
        <v>61</v>
      </c>
      <c r="B43" s="3"/>
      <c r="C43" s="3"/>
      <c r="D43" s="28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5.75" customHeight="1">
      <c r="A44" s="19" t="s">
        <v>65</v>
      </c>
      <c r="B44" s="3"/>
      <c r="C44" s="13">
        <f>'26 c practica'!B28</f>
        <v>5236</v>
      </c>
      <c r="D44" s="29" t="s">
        <v>129</v>
      </c>
      <c r="E44" s="111" t="s">
        <v>106</v>
      </c>
      <c r="F44" s="111"/>
      <c r="G44" s="112">
        <f>C45/C44</f>
        <v>0.10740545263177846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5.75" thickBot="1">
      <c r="A45" s="19" t="s">
        <v>6</v>
      </c>
      <c r="B45" s="3"/>
      <c r="C45" s="13">
        <f>G12</f>
        <v>562.374949979992</v>
      </c>
      <c r="D45" s="29" t="s">
        <v>63</v>
      </c>
      <c r="E45" s="111"/>
      <c r="F45" s="111"/>
      <c r="G45" s="11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6.5" thickBot="1">
      <c r="A46" s="19" t="s">
        <v>109</v>
      </c>
      <c r="B46" s="3"/>
      <c r="C46" s="16">
        <f>C44-C45</f>
        <v>4673.625050020008</v>
      </c>
      <c r="D46" s="68" t="s">
        <v>130</v>
      </c>
      <c r="E46" s="3"/>
      <c r="F46" s="6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5">
      <c r="A47" s="3"/>
      <c r="B47" s="3"/>
      <c r="C47" s="3"/>
      <c r="D47" s="3"/>
      <c r="E47" s="3"/>
      <c r="F47" s="111"/>
      <c r="G47" s="11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28" ht="15">
      <c r="A48" s="3"/>
      <c r="B48" s="3"/>
      <c r="C48" s="3"/>
      <c r="D48" s="3"/>
      <c r="E48" s="3"/>
      <c r="F48" s="111"/>
      <c r="G48" s="11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</sheetData>
  <mergeCells count="13">
    <mergeCell ref="E34:F35"/>
    <mergeCell ref="G34:G35"/>
    <mergeCell ref="A2:G2"/>
    <mergeCell ref="F47:G48"/>
    <mergeCell ref="A14:G14"/>
    <mergeCell ref="A1:G1"/>
    <mergeCell ref="E44:F45"/>
    <mergeCell ref="G44:G45"/>
    <mergeCell ref="A42:B42"/>
    <mergeCell ref="E30:F31"/>
    <mergeCell ref="E40:F41"/>
    <mergeCell ref="G40:G41"/>
    <mergeCell ref="G30:G31"/>
  </mergeCells>
  <printOptions horizontalCentered="1" verticalCentered="1"/>
  <pageMargins left="1.5748031496062993" right="1.5748031496062993" top="1.5748031496062993" bottom="0.9448818897637796" header="0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59"/>
  <sheetViews>
    <sheetView zoomScale="85" zoomScaleNormal="85" workbookViewId="0" topLeftCell="A1">
      <selection activeCell="F5" sqref="F5"/>
    </sheetView>
  </sheetViews>
  <sheetFormatPr defaultColWidth="11.421875" defaultRowHeight="12.75"/>
  <cols>
    <col min="1" max="1" width="21.8515625" style="1" customWidth="1"/>
    <col min="2" max="2" width="13.57421875" style="1" customWidth="1"/>
    <col min="3" max="3" width="13.421875" style="1" customWidth="1"/>
    <col min="4" max="4" width="14.140625" style="1" customWidth="1"/>
    <col min="5" max="5" width="14.421875" style="1" customWidth="1"/>
    <col min="6" max="6" width="13.00390625" style="1" customWidth="1"/>
    <col min="7" max="7" width="17.00390625" style="1" customWidth="1"/>
    <col min="8" max="8" width="9.421875" style="1" bestFit="1" customWidth="1"/>
    <col min="9" max="9" width="5.57421875" style="1" bestFit="1" customWidth="1"/>
    <col min="10" max="10" width="10.00390625" style="1" bestFit="1" customWidth="1"/>
    <col min="11" max="16384" width="11.421875" style="1" customWidth="1"/>
  </cols>
  <sheetData>
    <row r="1" spans="1:48" ht="15.75">
      <c r="A1" s="110" t="s">
        <v>145</v>
      </c>
      <c r="B1" s="110"/>
      <c r="C1" s="110"/>
      <c r="D1" s="110"/>
      <c r="E1" s="110"/>
      <c r="F1" s="110"/>
      <c r="G1" s="11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5.75">
      <c r="A2" s="110" t="s">
        <v>162</v>
      </c>
      <c r="B2" s="110"/>
      <c r="C2" s="110"/>
      <c r="D2" s="110"/>
      <c r="E2" s="110"/>
      <c r="F2" s="110"/>
      <c r="G2" s="11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5.75">
      <c r="A3" s="3" t="s">
        <v>4</v>
      </c>
      <c r="B3" s="3" t="s">
        <v>86</v>
      </c>
      <c r="C3" s="5"/>
      <c r="D3" s="5"/>
      <c r="E3" s="3" t="s">
        <v>51</v>
      </c>
      <c r="F3" s="3" t="s">
        <v>92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9" customHeight="1">
      <c r="A4" s="18"/>
      <c r="B4" s="3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5.75">
      <c r="A5" s="17" t="s">
        <v>138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6.5" thickBot="1">
      <c r="A6" s="65"/>
      <c r="B6" s="20" t="s">
        <v>1</v>
      </c>
      <c r="C6" s="20"/>
      <c r="D6" s="20" t="s">
        <v>2</v>
      </c>
      <c r="E6" s="20" t="s">
        <v>7</v>
      </c>
      <c r="F6" s="20" t="s">
        <v>52</v>
      </c>
      <c r="G6" s="20" t="s">
        <v>53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45" customHeight="1">
      <c r="A7" s="94" t="s">
        <v>8</v>
      </c>
      <c r="B7" s="95" t="s">
        <v>11</v>
      </c>
      <c r="C7" s="95" t="s">
        <v>99</v>
      </c>
      <c r="D7" s="95" t="s">
        <v>97</v>
      </c>
      <c r="E7" s="96" t="s">
        <v>5</v>
      </c>
      <c r="F7" s="95" t="s">
        <v>98</v>
      </c>
      <c r="G7" s="97" t="s">
        <v>103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5">
      <c r="A8" s="104" t="s">
        <v>12</v>
      </c>
      <c r="B8" s="105">
        <v>1941</v>
      </c>
      <c r="C8" s="106">
        <f>B8/$B$13</f>
        <v>0.35536433540827533</v>
      </c>
      <c r="D8" s="107">
        <v>1.08</v>
      </c>
      <c r="E8" s="106">
        <v>0.7</v>
      </c>
      <c r="F8" s="108">
        <f>D8*E8</f>
        <v>0.756</v>
      </c>
      <c r="G8" s="109">
        <f>B8/F8</f>
        <v>2567.4603174603176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5">
      <c r="A9" s="79" t="s">
        <v>13</v>
      </c>
      <c r="B9" s="39">
        <v>1577</v>
      </c>
      <c r="C9" s="74">
        <f>B9/$B$13</f>
        <v>0.2887220798242402</v>
      </c>
      <c r="D9" s="75">
        <v>1.08</v>
      </c>
      <c r="E9" s="74">
        <v>0.7</v>
      </c>
      <c r="F9" s="76">
        <f>D9*E9</f>
        <v>0.756</v>
      </c>
      <c r="G9" s="80">
        <f>B9/F9</f>
        <v>2085.978835978836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5">
      <c r="A10" s="79" t="s">
        <v>16</v>
      </c>
      <c r="B10" s="39">
        <v>1379</v>
      </c>
      <c r="C10" s="74">
        <f>B10/$B$13</f>
        <v>0.25247162211644086</v>
      </c>
      <c r="D10" s="75">
        <v>1.08</v>
      </c>
      <c r="E10" s="74">
        <v>0.7</v>
      </c>
      <c r="F10" s="76">
        <f>D10*E10</f>
        <v>0.756</v>
      </c>
      <c r="G10" s="80">
        <f>B10/F10</f>
        <v>1824.0740740740741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5">
      <c r="A11" s="79" t="s">
        <v>72</v>
      </c>
      <c r="B11" s="39">
        <v>459</v>
      </c>
      <c r="C11" s="74">
        <f>B11/$B$13</f>
        <v>0.08403515195898938</v>
      </c>
      <c r="D11" s="75">
        <v>1.512</v>
      </c>
      <c r="E11" s="74">
        <v>0.7</v>
      </c>
      <c r="F11" s="76">
        <f>D11*E11</f>
        <v>1.0584</v>
      </c>
      <c r="G11" s="80">
        <f>B11/F11</f>
        <v>433.6734693877551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5.75" thickBot="1">
      <c r="A12" s="81" t="s">
        <v>83</v>
      </c>
      <c r="B12" s="63">
        <v>106</v>
      </c>
      <c r="C12" s="82">
        <f>B12/$B$13</f>
        <v>0.019406810692054192</v>
      </c>
      <c r="D12" s="83">
        <v>0.621</v>
      </c>
      <c r="E12" s="82">
        <v>0.7</v>
      </c>
      <c r="F12" s="84">
        <f>D12*E12</f>
        <v>0.4347</v>
      </c>
      <c r="G12" s="85">
        <f>B12/F12</f>
        <v>243.84633080285255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5">
      <c r="A13" s="11" t="s">
        <v>26</v>
      </c>
      <c r="B13" s="5">
        <f>SUM(B8:B12)</f>
        <v>5462</v>
      </c>
      <c r="C13" s="4">
        <f>SUM(C8:C12)</f>
        <v>0.9999999999999999</v>
      </c>
      <c r="D13" s="5"/>
      <c r="E13" s="5"/>
      <c r="F13" s="5"/>
      <c r="G13" s="13">
        <f>SUM(G8:G12)</f>
        <v>7155.033027703835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5.75">
      <c r="A15" s="117" t="s">
        <v>136</v>
      </c>
      <c r="B15" s="117"/>
      <c r="C15" s="117"/>
      <c r="D15" s="117"/>
      <c r="E15" s="117"/>
      <c r="F15" s="117"/>
      <c r="G15" s="117"/>
      <c r="H15" s="7"/>
      <c r="I15" s="7"/>
      <c r="J15" s="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9" customHeight="1">
      <c r="A16" s="17"/>
      <c r="B16" s="17"/>
      <c r="C16" s="17"/>
      <c r="D16" s="17"/>
      <c r="E16" s="17"/>
      <c r="F16" s="17"/>
      <c r="G16" s="17"/>
      <c r="H16" s="7"/>
      <c r="I16" s="7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5">
      <c r="A17" s="11" t="s">
        <v>36</v>
      </c>
      <c r="B17" s="5"/>
      <c r="C17" s="5">
        <v>672</v>
      </c>
      <c r="D17" s="21" t="s">
        <v>29</v>
      </c>
      <c r="E17" s="3"/>
      <c r="F17" s="3"/>
      <c r="G17" s="3"/>
      <c r="H17" s="5"/>
      <c r="I17" s="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5.75">
      <c r="A18" s="11" t="s">
        <v>37</v>
      </c>
      <c r="B18" s="2"/>
      <c r="C18" s="2"/>
      <c r="D18" s="2"/>
      <c r="E18" s="3"/>
      <c r="F18" s="2"/>
      <c r="G18" s="2"/>
      <c r="H18" s="2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5.75" thickBot="1">
      <c r="A19" s="21" t="s">
        <v>44</v>
      </c>
      <c r="B19" s="21" t="s">
        <v>45</v>
      </c>
      <c r="C19" s="21" t="s">
        <v>54</v>
      </c>
      <c r="D19" s="21" t="s">
        <v>112</v>
      </c>
      <c r="E19" s="22" t="s">
        <v>113</v>
      </c>
      <c r="F19" s="22"/>
      <c r="G19" s="5"/>
      <c r="H19" s="5"/>
      <c r="I19" s="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28.5" customHeight="1">
      <c r="A20" s="53" t="s">
        <v>0</v>
      </c>
      <c r="B20" s="54" t="s">
        <v>55</v>
      </c>
      <c r="C20" s="58" t="s">
        <v>118</v>
      </c>
      <c r="D20" s="58" t="s">
        <v>56</v>
      </c>
      <c r="E20" s="55" t="s">
        <v>35</v>
      </c>
      <c r="F20" s="22"/>
      <c r="G20" s="5"/>
      <c r="H20" s="5"/>
      <c r="I20" s="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5.75" thickBot="1">
      <c r="A21" s="47">
        <v>6</v>
      </c>
      <c r="B21" s="51">
        <v>24</v>
      </c>
      <c r="C21" s="51">
        <v>31.8</v>
      </c>
      <c r="D21" s="91">
        <f>A21*B21-C21</f>
        <v>112.2</v>
      </c>
      <c r="E21" s="50">
        <f>G13*C21/D21</f>
        <v>2027.897061327825</v>
      </c>
      <c r="F21" s="3"/>
      <c r="G21" s="5"/>
      <c r="H21" s="5"/>
      <c r="I21" s="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6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5">
      <c r="A23" s="11" t="s">
        <v>104</v>
      </c>
      <c r="B23" s="3"/>
      <c r="C23" s="3"/>
      <c r="D23" s="13">
        <f>E21+C17</f>
        <v>2699.897061327825</v>
      </c>
      <c r="E23" s="21" t="s">
        <v>114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7.5" customHeight="1">
      <c r="A24" s="3"/>
      <c r="B24" s="1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6.5" thickBot="1">
      <c r="A25" s="17" t="s">
        <v>139</v>
      </c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6.5" thickBot="1">
      <c r="A26" s="11" t="s">
        <v>102</v>
      </c>
      <c r="B26" s="2"/>
      <c r="C26" s="2"/>
      <c r="D26" s="3"/>
      <c r="E26" s="3"/>
      <c r="F26" s="15">
        <f>G13+D23</f>
        <v>9854.930089031659</v>
      </c>
      <c r="G26" s="21" t="s">
        <v>30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5.75">
      <c r="A27" s="17" t="s">
        <v>140</v>
      </c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5.75">
      <c r="A28" s="17"/>
      <c r="B28" s="2"/>
      <c r="C28" s="2"/>
      <c r="D28" s="2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5.75">
      <c r="A29" s="92" t="s">
        <v>59</v>
      </c>
      <c r="B29" s="2"/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5.75" thickBot="1">
      <c r="A30" s="66" t="s">
        <v>43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5.75" customHeight="1">
      <c r="A31" s="3" t="s">
        <v>42</v>
      </c>
      <c r="B31" s="5"/>
      <c r="C31" s="5">
        <f>'25 c maxima'!D11</f>
        <v>8544</v>
      </c>
      <c r="D31" s="21" t="s">
        <v>46</v>
      </c>
      <c r="E31" s="111" t="s">
        <v>107</v>
      </c>
      <c r="F31" s="116"/>
      <c r="G31" s="112">
        <f>C32/C31</f>
        <v>1.153432828772432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5.75" thickBot="1">
      <c r="A32" s="3" t="s">
        <v>39</v>
      </c>
      <c r="B32" s="5"/>
      <c r="C32" s="13">
        <f>F26</f>
        <v>9854.930089031659</v>
      </c>
      <c r="D32" s="21" t="s">
        <v>30</v>
      </c>
      <c r="E32" s="111"/>
      <c r="F32" s="116"/>
      <c r="G32" s="11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5.75" thickBot="1">
      <c r="A33" s="3" t="s">
        <v>101</v>
      </c>
      <c r="B33" s="5"/>
      <c r="C33" s="16">
        <f>C31-C32</f>
        <v>-1310.930089031659</v>
      </c>
      <c r="D33" s="21" t="s">
        <v>115</v>
      </c>
      <c r="E33" s="3"/>
      <c r="F33" s="5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6.5" thickBot="1">
      <c r="A34" s="67" t="s">
        <v>61</v>
      </c>
      <c r="B34" s="5"/>
      <c r="C34" s="4"/>
      <c r="D34" s="13"/>
      <c r="E34" s="2"/>
      <c r="F34" s="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5.75" customHeight="1">
      <c r="A35" s="19" t="s">
        <v>62</v>
      </c>
      <c r="B35" s="3"/>
      <c r="C35" s="13">
        <f>'25 c maxima'!B26</f>
        <v>6297.6</v>
      </c>
      <c r="D35" s="21" t="s">
        <v>116</v>
      </c>
      <c r="E35" s="111" t="s">
        <v>108</v>
      </c>
      <c r="F35" s="116"/>
      <c r="G35" s="112">
        <f>C36/C35</f>
        <v>1.1361523481491098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6.5" customHeight="1" thickBot="1">
      <c r="A36" s="19" t="s">
        <v>6</v>
      </c>
      <c r="B36" s="5"/>
      <c r="C36" s="13">
        <f>G13</f>
        <v>7155.033027703835</v>
      </c>
      <c r="D36" s="21" t="s">
        <v>63</v>
      </c>
      <c r="E36" s="111"/>
      <c r="F36" s="116"/>
      <c r="G36" s="11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6.5" customHeight="1" thickBot="1">
      <c r="A37" s="19" t="s">
        <v>100</v>
      </c>
      <c r="B37" s="5"/>
      <c r="C37" s="16">
        <f>C35-C36</f>
        <v>-857.4330277038343</v>
      </c>
      <c r="D37" s="23" t="s">
        <v>126</v>
      </c>
      <c r="E37" s="22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5.75">
      <c r="A38" s="3"/>
      <c r="B38" s="5"/>
      <c r="C38" s="5"/>
      <c r="D38" s="13"/>
      <c r="E38" s="2"/>
      <c r="F38" s="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5.75">
      <c r="A39" s="93" t="s">
        <v>60</v>
      </c>
      <c r="B39" s="5"/>
      <c r="C39" s="5"/>
      <c r="D39" s="13"/>
      <c r="E39" s="2"/>
      <c r="F39" s="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5.75" thickBot="1">
      <c r="A40" s="67" t="s">
        <v>64</v>
      </c>
      <c r="B40" s="5"/>
      <c r="C40" s="5"/>
      <c r="D40" s="5"/>
      <c r="E40" s="5"/>
      <c r="F40" s="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5.75" customHeight="1">
      <c r="A41" s="3" t="s">
        <v>57</v>
      </c>
      <c r="B41" s="5"/>
      <c r="C41" s="5">
        <f>'26 c practica'!D11</f>
        <v>7392</v>
      </c>
      <c r="D41" s="21" t="s">
        <v>127</v>
      </c>
      <c r="E41" s="111" t="s">
        <v>105</v>
      </c>
      <c r="F41" s="111"/>
      <c r="G41" s="112">
        <f>C42/C41</f>
        <v>1.3331885942954085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5.75" thickBot="1">
      <c r="A42" s="3" t="s">
        <v>39</v>
      </c>
      <c r="B42" s="5"/>
      <c r="C42" s="13">
        <f>F26</f>
        <v>9854.930089031659</v>
      </c>
      <c r="D42" s="21" t="s">
        <v>30</v>
      </c>
      <c r="E42" s="111"/>
      <c r="F42" s="111"/>
      <c r="G42" s="11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29.25" customHeight="1" thickBot="1">
      <c r="A43" s="114" t="s">
        <v>58</v>
      </c>
      <c r="B43" s="115"/>
      <c r="C43" s="16">
        <f>C41-C42</f>
        <v>-2462.930089031659</v>
      </c>
      <c r="D43" s="21" t="s">
        <v>128</v>
      </c>
      <c r="E43" s="2"/>
      <c r="F43" s="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6.5" thickBot="1">
      <c r="A44" s="67" t="s">
        <v>61</v>
      </c>
      <c r="B44" s="3"/>
      <c r="C44" s="3"/>
      <c r="D44" s="28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5.75" customHeight="1">
      <c r="A45" s="19" t="s">
        <v>65</v>
      </c>
      <c r="B45" s="3"/>
      <c r="C45" s="13">
        <f>'26 c practica'!B28</f>
        <v>5236</v>
      </c>
      <c r="D45" s="29" t="s">
        <v>129</v>
      </c>
      <c r="E45" s="111" t="s">
        <v>106</v>
      </c>
      <c r="F45" s="111"/>
      <c r="G45" s="112">
        <f>C46/C45</f>
        <v>1.3665074537249493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5.75" thickBot="1">
      <c r="A46" s="19" t="s">
        <v>6</v>
      </c>
      <c r="B46" s="3"/>
      <c r="C46" s="13">
        <f>G13</f>
        <v>7155.033027703835</v>
      </c>
      <c r="D46" s="29" t="s">
        <v>63</v>
      </c>
      <c r="E46" s="111"/>
      <c r="F46" s="111"/>
      <c r="G46" s="11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6.5" thickBot="1">
      <c r="A47" s="19" t="s">
        <v>109</v>
      </c>
      <c r="B47" s="3"/>
      <c r="C47" s="16">
        <f>C45-C46</f>
        <v>-1919.0330277038347</v>
      </c>
      <c r="D47" s="68" t="s">
        <v>130</v>
      </c>
      <c r="E47" s="3"/>
      <c r="F47" s="6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5">
      <c r="A48" s="3"/>
      <c r="B48" s="3"/>
      <c r="C48" s="3"/>
      <c r="D48" s="3"/>
      <c r="E48" s="3"/>
      <c r="F48" s="111"/>
      <c r="G48" s="11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28" ht="15">
      <c r="A49" s="3"/>
      <c r="B49" s="3"/>
      <c r="C49" s="3"/>
      <c r="D49" s="3"/>
      <c r="E49" s="3"/>
      <c r="F49" s="111"/>
      <c r="G49" s="11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</sheetData>
  <mergeCells count="13">
    <mergeCell ref="F48:G49"/>
    <mergeCell ref="A15:G15"/>
    <mergeCell ref="A2:G2"/>
    <mergeCell ref="A1:G1"/>
    <mergeCell ref="E45:F46"/>
    <mergeCell ref="G45:G46"/>
    <mergeCell ref="A43:B43"/>
    <mergeCell ref="E31:F32"/>
    <mergeCell ref="E41:F42"/>
    <mergeCell ref="G41:G42"/>
    <mergeCell ref="G31:G32"/>
    <mergeCell ref="E35:F36"/>
    <mergeCell ref="G35:G36"/>
  </mergeCells>
  <printOptions horizontalCentered="1" verticalCentered="1"/>
  <pageMargins left="1.5748031496062993" right="1.5748031496062993" top="1.5748031496062993" bottom="0.9448818897637796" header="0" footer="0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157"/>
  <sheetViews>
    <sheetView zoomScale="85" zoomScaleNormal="85" workbookViewId="0" topLeftCell="A1">
      <selection activeCell="F5" sqref="F5"/>
    </sheetView>
  </sheetViews>
  <sheetFormatPr defaultColWidth="11.421875" defaultRowHeight="12.75"/>
  <cols>
    <col min="1" max="1" width="21.8515625" style="1" customWidth="1"/>
    <col min="2" max="2" width="13.57421875" style="1" customWidth="1"/>
    <col min="3" max="3" width="13.421875" style="1" customWidth="1"/>
    <col min="4" max="4" width="14.140625" style="1" customWidth="1"/>
    <col min="5" max="5" width="14.421875" style="1" customWidth="1"/>
    <col min="6" max="6" width="13.00390625" style="1" customWidth="1"/>
    <col min="7" max="7" width="17.00390625" style="1" customWidth="1"/>
    <col min="8" max="8" width="9.421875" style="1" bestFit="1" customWidth="1"/>
    <col min="9" max="9" width="5.57421875" style="1" bestFit="1" customWidth="1"/>
    <col min="10" max="10" width="10.00390625" style="1" bestFit="1" customWidth="1"/>
    <col min="11" max="16384" width="11.421875" style="1" customWidth="1"/>
  </cols>
  <sheetData>
    <row r="1" spans="1:48" ht="15.75">
      <c r="A1" s="110" t="s">
        <v>144</v>
      </c>
      <c r="B1" s="110"/>
      <c r="C1" s="110"/>
      <c r="D1" s="110"/>
      <c r="E1" s="110"/>
      <c r="F1" s="110"/>
      <c r="G1" s="11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5.75">
      <c r="A2" s="110" t="s">
        <v>162</v>
      </c>
      <c r="B2" s="110"/>
      <c r="C2" s="110"/>
      <c r="D2" s="110"/>
      <c r="E2" s="110"/>
      <c r="F2" s="110"/>
      <c r="G2" s="11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5.75">
      <c r="A3" s="3" t="s">
        <v>4</v>
      </c>
      <c r="B3" s="3" t="s">
        <v>9</v>
      </c>
      <c r="C3" s="5"/>
      <c r="D3" s="5"/>
      <c r="E3" s="3" t="s">
        <v>51</v>
      </c>
      <c r="F3" s="3" t="s">
        <v>85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5.75">
      <c r="A4" s="18"/>
      <c r="B4" s="3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5.75">
      <c r="A5" s="17" t="s">
        <v>138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6.5" thickBot="1">
      <c r="A6" s="65"/>
      <c r="B6" s="20" t="s">
        <v>1</v>
      </c>
      <c r="C6" s="20"/>
      <c r="D6" s="20" t="s">
        <v>2</v>
      </c>
      <c r="E6" s="20" t="s">
        <v>7</v>
      </c>
      <c r="F6" s="20" t="s">
        <v>52</v>
      </c>
      <c r="G6" s="20" t="s">
        <v>53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45" customHeight="1">
      <c r="A7" s="94" t="s">
        <v>8</v>
      </c>
      <c r="B7" s="95" t="s">
        <v>11</v>
      </c>
      <c r="C7" s="95" t="s">
        <v>99</v>
      </c>
      <c r="D7" s="95" t="s">
        <v>97</v>
      </c>
      <c r="E7" s="96" t="s">
        <v>5</v>
      </c>
      <c r="F7" s="95" t="s">
        <v>98</v>
      </c>
      <c r="G7" s="97" t="s">
        <v>103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5.75" thickBot="1">
      <c r="A8" s="98" t="s">
        <v>84</v>
      </c>
      <c r="B8" s="99">
        <v>3909</v>
      </c>
      <c r="C8" s="100">
        <f>B8/$B$9</f>
        <v>1</v>
      </c>
      <c r="D8" s="101">
        <v>1.125</v>
      </c>
      <c r="E8" s="100">
        <v>0.85</v>
      </c>
      <c r="F8" s="102">
        <f>D8*E8</f>
        <v>0.9562499999999999</v>
      </c>
      <c r="G8" s="103">
        <f>B8/F8</f>
        <v>4087.843137254902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5">
      <c r="A9" s="11" t="s">
        <v>26</v>
      </c>
      <c r="B9" s="5">
        <f>SUM(B8:B8)</f>
        <v>3909</v>
      </c>
      <c r="C9" s="4">
        <f>SUM(C8:C8)</f>
        <v>1</v>
      </c>
      <c r="D9" s="5"/>
      <c r="E9" s="5"/>
      <c r="F9" s="5"/>
      <c r="G9" s="13">
        <f>SUM(G8:G8)</f>
        <v>4087.843137254902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5.75">
      <c r="A11" s="117" t="s">
        <v>136</v>
      </c>
      <c r="B11" s="117"/>
      <c r="C11" s="117"/>
      <c r="D11" s="117"/>
      <c r="E11" s="117"/>
      <c r="F11" s="117"/>
      <c r="G11" s="117"/>
      <c r="H11" s="7"/>
      <c r="I11" s="7"/>
      <c r="J11" s="7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4.25" customHeight="1">
      <c r="A12" s="17"/>
      <c r="B12" s="17"/>
      <c r="C12" s="17"/>
      <c r="D12" s="17"/>
      <c r="E12" s="17"/>
      <c r="F12" s="17"/>
      <c r="G12" s="17"/>
      <c r="H12" s="7"/>
      <c r="I12" s="7"/>
      <c r="J12" s="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5">
      <c r="A13" s="11" t="s">
        <v>36</v>
      </c>
      <c r="B13" s="5"/>
      <c r="C13" s="5">
        <v>672</v>
      </c>
      <c r="D13" s="21" t="s">
        <v>29</v>
      </c>
      <c r="E13" s="3"/>
      <c r="F13" s="3"/>
      <c r="G13" s="3"/>
      <c r="H13" s="5"/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5.75">
      <c r="A14" s="11" t="s">
        <v>37</v>
      </c>
      <c r="B14" s="2"/>
      <c r="C14" s="2"/>
      <c r="D14" s="2"/>
      <c r="E14" s="3"/>
      <c r="F14" s="2"/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5.75" thickBot="1">
      <c r="A15" s="21" t="s">
        <v>44</v>
      </c>
      <c r="B15" s="21" t="s">
        <v>45</v>
      </c>
      <c r="C15" s="21" t="s">
        <v>54</v>
      </c>
      <c r="D15" s="21" t="s">
        <v>112</v>
      </c>
      <c r="E15" s="22" t="s">
        <v>113</v>
      </c>
      <c r="F15" s="22"/>
      <c r="G15" s="5"/>
      <c r="H15" s="5"/>
      <c r="I15" s="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28.5" customHeight="1">
      <c r="A16" s="53" t="s">
        <v>0</v>
      </c>
      <c r="B16" s="54" t="s">
        <v>55</v>
      </c>
      <c r="C16" s="58" t="s">
        <v>118</v>
      </c>
      <c r="D16" s="58" t="s">
        <v>56</v>
      </c>
      <c r="E16" s="55" t="s">
        <v>35</v>
      </c>
      <c r="F16" s="22"/>
      <c r="G16" s="5"/>
      <c r="H16" s="5"/>
      <c r="I16" s="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5.75" thickBot="1">
      <c r="A17" s="47">
        <v>6</v>
      </c>
      <c r="B17" s="51">
        <v>24</v>
      </c>
      <c r="C17" s="51">
        <v>31.8</v>
      </c>
      <c r="D17" s="91">
        <f>A17*B17-C17</f>
        <v>112.2</v>
      </c>
      <c r="E17" s="50">
        <f>G9*C17/D17</f>
        <v>1158.5865576176996</v>
      </c>
      <c r="F17" s="3"/>
      <c r="G17" s="5"/>
      <c r="H17" s="5"/>
      <c r="I17" s="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4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5">
      <c r="A19" s="11" t="s">
        <v>104</v>
      </c>
      <c r="B19" s="3"/>
      <c r="C19" s="3"/>
      <c r="D19" s="13">
        <f>E17+C13</f>
        <v>1830.5865576176996</v>
      </c>
      <c r="E19" s="21" t="s">
        <v>114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4.25" customHeight="1">
      <c r="A20" s="3"/>
      <c r="B20" s="1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5.75">
      <c r="A21" s="17" t="s">
        <v>139</v>
      </c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4.25" customHeight="1" thickBot="1">
      <c r="A22" s="17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6.5" thickBot="1">
      <c r="A23" s="11" t="s">
        <v>102</v>
      </c>
      <c r="B23" s="2"/>
      <c r="C23" s="2"/>
      <c r="D23" s="3"/>
      <c r="E23" s="3"/>
      <c r="F23" s="15">
        <f>G9+D19</f>
        <v>5918.429694872601</v>
      </c>
      <c r="G23" s="21" t="s">
        <v>30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4.25" customHeight="1">
      <c r="A24" s="11"/>
      <c r="B24" s="2"/>
      <c r="C24" s="2"/>
      <c r="D24" s="3"/>
      <c r="E24" s="3"/>
      <c r="F24" s="35"/>
      <c r="G24" s="2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5.75">
      <c r="A25" s="17" t="s">
        <v>140</v>
      </c>
      <c r="B25" s="2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5.75">
      <c r="A26" s="17"/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5.75">
      <c r="A27" s="92" t="s">
        <v>59</v>
      </c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5.75" thickBot="1">
      <c r="A28" s="66" t="s">
        <v>43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5.75" customHeight="1">
      <c r="A29" s="3" t="s">
        <v>42</v>
      </c>
      <c r="B29" s="5"/>
      <c r="C29" s="5">
        <f>'25 c maxima'!D11</f>
        <v>8544</v>
      </c>
      <c r="D29" s="21" t="s">
        <v>46</v>
      </c>
      <c r="E29" s="111" t="s">
        <v>107</v>
      </c>
      <c r="F29" s="116"/>
      <c r="G29" s="112">
        <f>C30/C29</f>
        <v>0.6927001047369618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5.75" thickBot="1">
      <c r="A30" s="3" t="s">
        <v>39</v>
      </c>
      <c r="B30" s="5"/>
      <c r="C30" s="13">
        <f>F23</f>
        <v>5918.429694872601</v>
      </c>
      <c r="D30" s="21" t="s">
        <v>30</v>
      </c>
      <c r="E30" s="111"/>
      <c r="F30" s="116"/>
      <c r="G30" s="11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5.75" thickBot="1">
      <c r="A31" s="3" t="s">
        <v>101</v>
      </c>
      <c r="B31" s="5"/>
      <c r="C31" s="16">
        <f>C29-C30</f>
        <v>2625.5703051273986</v>
      </c>
      <c r="D31" s="21" t="s">
        <v>115</v>
      </c>
      <c r="E31" s="3"/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6.5" thickBot="1">
      <c r="A32" s="67" t="s">
        <v>61</v>
      </c>
      <c r="B32" s="5"/>
      <c r="C32" s="4"/>
      <c r="D32" s="13"/>
      <c r="E32" s="2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5.75" customHeight="1">
      <c r="A33" s="19" t="s">
        <v>62</v>
      </c>
      <c r="B33" s="3"/>
      <c r="C33" s="13">
        <f>'25 c maxima'!B26</f>
        <v>6297.6</v>
      </c>
      <c r="D33" s="21" t="s">
        <v>116</v>
      </c>
      <c r="E33" s="111" t="s">
        <v>108</v>
      </c>
      <c r="F33" s="116"/>
      <c r="G33" s="112">
        <f>C34/C33</f>
        <v>0.6491112705244699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6.5" customHeight="1" thickBot="1">
      <c r="A34" s="19" t="s">
        <v>6</v>
      </c>
      <c r="B34" s="5"/>
      <c r="C34" s="13">
        <f>G9</f>
        <v>4087.843137254902</v>
      </c>
      <c r="D34" s="21" t="s">
        <v>63</v>
      </c>
      <c r="E34" s="111"/>
      <c r="F34" s="116"/>
      <c r="G34" s="11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6.5" customHeight="1" thickBot="1">
      <c r="A35" s="19" t="s">
        <v>100</v>
      </c>
      <c r="B35" s="5"/>
      <c r="C35" s="16">
        <f>C33-C34</f>
        <v>2209.7568627450983</v>
      </c>
      <c r="D35" s="23" t="s">
        <v>126</v>
      </c>
      <c r="E35" s="22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5.75">
      <c r="A36" s="3"/>
      <c r="B36" s="5"/>
      <c r="C36" s="5"/>
      <c r="D36" s="13"/>
      <c r="E36" s="2"/>
      <c r="F36" s="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5.75">
      <c r="A37" s="93" t="s">
        <v>60</v>
      </c>
      <c r="B37" s="5"/>
      <c r="C37" s="5"/>
      <c r="D37" s="13"/>
      <c r="E37" s="2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5.75" thickBot="1">
      <c r="A38" s="67" t="s">
        <v>64</v>
      </c>
      <c r="B38" s="5"/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5.75" customHeight="1">
      <c r="A39" s="3" t="s">
        <v>57</v>
      </c>
      <c r="B39" s="5"/>
      <c r="C39" s="5">
        <f>'26 c practica'!D11</f>
        <v>7392</v>
      </c>
      <c r="D39" s="21" t="s">
        <v>127</v>
      </c>
      <c r="E39" s="111" t="s">
        <v>105</v>
      </c>
      <c r="F39" s="111"/>
      <c r="G39" s="112">
        <f>C40/C39</f>
        <v>0.8006533678128519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5.75" thickBot="1">
      <c r="A40" s="3" t="s">
        <v>39</v>
      </c>
      <c r="B40" s="5"/>
      <c r="C40" s="13">
        <f>F23</f>
        <v>5918.429694872601</v>
      </c>
      <c r="D40" s="21" t="s">
        <v>30</v>
      </c>
      <c r="E40" s="111"/>
      <c r="F40" s="111"/>
      <c r="G40" s="11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29.25" customHeight="1" thickBot="1">
      <c r="A41" s="114" t="s">
        <v>58</v>
      </c>
      <c r="B41" s="115"/>
      <c r="C41" s="16">
        <f>C39-C40</f>
        <v>1473.5703051273986</v>
      </c>
      <c r="D41" s="21" t="s">
        <v>128</v>
      </c>
      <c r="E41" s="2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6.5" thickBot="1">
      <c r="A42" s="67" t="s">
        <v>61</v>
      </c>
      <c r="B42" s="3"/>
      <c r="C42" s="3"/>
      <c r="D42" s="28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5.75" customHeight="1">
      <c r="A43" s="19" t="s">
        <v>65</v>
      </c>
      <c r="B43" s="3"/>
      <c r="C43" s="13">
        <f>'26 c practica'!B28</f>
        <v>5236</v>
      </c>
      <c r="D43" s="29" t="s">
        <v>129</v>
      </c>
      <c r="E43" s="111" t="s">
        <v>106</v>
      </c>
      <c r="F43" s="111"/>
      <c r="G43" s="112">
        <f>C44/C43</f>
        <v>0.7807187045941372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5.75" thickBot="1">
      <c r="A44" s="19" t="s">
        <v>6</v>
      </c>
      <c r="B44" s="3"/>
      <c r="C44" s="13">
        <f>G9</f>
        <v>4087.843137254902</v>
      </c>
      <c r="D44" s="29" t="s">
        <v>63</v>
      </c>
      <c r="E44" s="111"/>
      <c r="F44" s="111"/>
      <c r="G44" s="11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6.5" thickBot="1">
      <c r="A45" s="19" t="s">
        <v>109</v>
      </c>
      <c r="B45" s="3"/>
      <c r="C45" s="16">
        <f>C43-C44</f>
        <v>1148.156862745098</v>
      </c>
      <c r="D45" s="68" t="s">
        <v>130</v>
      </c>
      <c r="E45" s="3"/>
      <c r="F45" s="6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5">
      <c r="A46" s="3"/>
      <c r="B46" s="3"/>
      <c r="C46" s="3"/>
      <c r="D46" s="3"/>
      <c r="E46" s="3"/>
      <c r="F46" s="111"/>
      <c r="G46" s="11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28" ht="15">
      <c r="A47" s="3"/>
      <c r="B47" s="3"/>
      <c r="C47" s="3"/>
      <c r="D47" s="3"/>
      <c r="E47" s="3"/>
      <c r="F47" s="111"/>
      <c r="G47" s="11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</sheetData>
  <mergeCells count="13">
    <mergeCell ref="A1:G1"/>
    <mergeCell ref="E43:F44"/>
    <mergeCell ref="G43:G44"/>
    <mergeCell ref="A41:B41"/>
    <mergeCell ref="E29:F30"/>
    <mergeCell ref="E39:F40"/>
    <mergeCell ref="G39:G40"/>
    <mergeCell ref="G29:G30"/>
    <mergeCell ref="A2:G2"/>
    <mergeCell ref="E33:F34"/>
    <mergeCell ref="G33:G34"/>
    <mergeCell ref="F46:G47"/>
    <mergeCell ref="A11:G11"/>
  </mergeCells>
  <printOptions horizontalCentered="1" verticalCentered="1"/>
  <pageMargins left="1.5748031496062993" right="1.5748031496062993" top="1.5748031496062993" bottom="0.9448818897637796" header="0" footer="0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62"/>
  <sheetViews>
    <sheetView zoomScale="85" zoomScaleNormal="85" workbookViewId="0" topLeftCell="A1">
      <selection activeCell="F4" sqref="F4"/>
    </sheetView>
  </sheetViews>
  <sheetFormatPr defaultColWidth="11.421875" defaultRowHeight="12.75"/>
  <cols>
    <col min="1" max="1" width="25.28125" style="1" customWidth="1"/>
    <col min="2" max="2" width="13.57421875" style="1" customWidth="1"/>
    <col min="3" max="3" width="13.421875" style="1" customWidth="1"/>
    <col min="4" max="4" width="14.140625" style="1" customWidth="1"/>
    <col min="5" max="5" width="12.421875" style="1" customWidth="1"/>
    <col min="6" max="6" width="13.00390625" style="1" customWidth="1"/>
    <col min="7" max="7" width="17.00390625" style="1" customWidth="1"/>
    <col min="8" max="8" width="9.421875" style="1" bestFit="1" customWidth="1"/>
    <col min="9" max="9" width="5.57421875" style="1" bestFit="1" customWidth="1"/>
    <col min="10" max="10" width="10.00390625" style="1" bestFit="1" customWidth="1"/>
    <col min="11" max="16384" width="11.421875" style="1" customWidth="1"/>
  </cols>
  <sheetData>
    <row r="1" spans="1:48" ht="15.75">
      <c r="A1" s="110" t="s">
        <v>143</v>
      </c>
      <c r="B1" s="110"/>
      <c r="C1" s="110"/>
      <c r="D1" s="110"/>
      <c r="E1" s="110"/>
      <c r="F1" s="110"/>
      <c r="G1" s="11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5.75">
      <c r="A2" s="110" t="s">
        <v>162</v>
      </c>
      <c r="B2" s="110"/>
      <c r="C2" s="110"/>
      <c r="D2" s="110"/>
      <c r="E2" s="110"/>
      <c r="F2" s="110"/>
      <c r="G2" s="11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5.75">
      <c r="A3" s="3" t="s">
        <v>4</v>
      </c>
      <c r="B3" s="3" t="s">
        <v>9</v>
      </c>
      <c r="C3" s="5"/>
      <c r="D3" s="5"/>
      <c r="E3" s="3" t="s">
        <v>51</v>
      </c>
      <c r="F3" s="3" t="s">
        <v>75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6" customHeight="1">
      <c r="A4" s="18"/>
      <c r="B4" s="3"/>
      <c r="C4" s="2"/>
      <c r="D4" s="2"/>
      <c r="E4" s="18"/>
      <c r="F4" s="3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5.75">
      <c r="A5" s="17" t="s">
        <v>138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3.5" customHeight="1" thickBot="1">
      <c r="A6" s="65"/>
      <c r="B6" s="20" t="s">
        <v>1</v>
      </c>
      <c r="C6" s="20"/>
      <c r="D6" s="20" t="s">
        <v>2</v>
      </c>
      <c r="E6" s="20" t="s">
        <v>7</v>
      </c>
      <c r="F6" s="20" t="s">
        <v>52</v>
      </c>
      <c r="G6" s="20" t="s">
        <v>53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45" customHeight="1">
      <c r="A7" s="94" t="s">
        <v>8</v>
      </c>
      <c r="B7" s="95" t="s">
        <v>11</v>
      </c>
      <c r="C7" s="95" t="s">
        <v>99</v>
      </c>
      <c r="D7" s="95" t="s">
        <v>97</v>
      </c>
      <c r="E7" s="96" t="s">
        <v>5</v>
      </c>
      <c r="F7" s="95" t="s">
        <v>98</v>
      </c>
      <c r="G7" s="97" t="s">
        <v>103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5">
      <c r="A8" s="104" t="s">
        <v>18</v>
      </c>
      <c r="B8" s="105">
        <v>64</v>
      </c>
      <c r="C8" s="106">
        <f aca="true" t="shared" si="0" ref="C8:C16">B8/$B$17</f>
        <v>0.03967761934283943</v>
      </c>
      <c r="D8" s="107">
        <v>0.539</v>
      </c>
      <c r="E8" s="106">
        <v>0.7</v>
      </c>
      <c r="F8" s="108">
        <f aca="true" t="shared" si="1" ref="F8:F16">D8*E8</f>
        <v>0.3773</v>
      </c>
      <c r="G8" s="109">
        <f aca="true" t="shared" si="2" ref="G8:G16">B8/F8</f>
        <v>169.62629207527166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5">
      <c r="A9" s="79" t="s">
        <v>76</v>
      </c>
      <c r="B9" s="39">
        <v>413</v>
      </c>
      <c r="C9" s="74">
        <f t="shared" si="0"/>
        <v>0.2560446373217607</v>
      </c>
      <c r="D9" s="75">
        <v>0.568</v>
      </c>
      <c r="E9" s="74">
        <v>0.7</v>
      </c>
      <c r="F9" s="76">
        <f t="shared" si="1"/>
        <v>0.39759999999999995</v>
      </c>
      <c r="G9" s="80">
        <f t="shared" si="2"/>
        <v>1038.7323943661972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5">
      <c r="A10" s="79" t="s">
        <v>77</v>
      </c>
      <c r="B10" s="39">
        <v>108</v>
      </c>
      <c r="C10" s="74">
        <f t="shared" si="0"/>
        <v>0.06695598264104154</v>
      </c>
      <c r="D10" s="75">
        <v>0.912</v>
      </c>
      <c r="E10" s="74">
        <v>0.7</v>
      </c>
      <c r="F10" s="76">
        <f t="shared" si="1"/>
        <v>0.6384</v>
      </c>
      <c r="G10" s="80">
        <f t="shared" si="2"/>
        <v>169.17293233082708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5">
      <c r="A11" s="79" t="s">
        <v>78</v>
      </c>
      <c r="B11" s="39">
        <v>561</v>
      </c>
      <c r="C11" s="74">
        <f t="shared" si="0"/>
        <v>0.34779913205207685</v>
      </c>
      <c r="D11" s="75">
        <v>0.726</v>
      </c>
      <c r="E11" s="74">
        <v>0.7</v>
      </c>
      <c r="F11" s="76">
        <f t="shared" si="1"/>
        <v>0.5082</v>
      </c>
      <c r="G11" s="80">
        <f t="shared" si="2"/>
        <v>1103.896103896104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5">
      <c r="A12" s="79" t="s">
        <v>79</v>
      </c>
      <c r="B12" s="39">
        <v>106</v>
      </c>
      <c r="C12" s="74">
        <f t="shared" si="0"/>
        <v>0.0657160570365778</v>
      </c>
      <c r="D12" s="75">
        <v>0.857</v>
      </c>
      <c r="E12" s="74">
        <v>0.7</v>
      </c>
      <c r="F12" s="76">
        <f t="shared" si="1"/>
        <v>0.5999</v>
      </c>
      <c r="G12" s="80">
        <f t="shared" si="2"/>
        <v>176.69611601933656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5">
      <c r="A13" s="79" t="s">
        <v>80</v>
      </c>
      <c r="B13" s="39">
        <v>23</v>
      </c>
      <c r="C13" s="74">
        <f t="shared" si="0"/>
        <v>0.01425914445133292</v>
      </c>
      <c r="D13" s="75">
        <v>0.806</v>
      </c>
      <c r="E13" s="74">
        <v>0.7</v>
      </c>
      <c r="F13" s="76">
        <f t="shared" si="1"/>
        <v>0.5642</v>
      </c>
      <c r="G13" s="80">
        <f t="shared" si="2"/>
        <v>40.765685926976246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5">
      <c r="A14" s="79" t="s">
        <v>81</v>
      </c>
      <c r="B14" s="39">
        <v>90</v>
      </c>
      <c r="C14" s="74">
        <f t="shared" si="0"/>
        <v>0.05579665220086795</v>
      </c>
      <c r="D14" s="75">
        <v>0.632</v>
      </c>
      <c r="E14" s="74">
        <v>0.7</v>
      </c>
      <c r="F14" s="76">
        <f t="shared" si="1"/>
        <v>0.44239999999999996</v>
      </c>
      <c r="G14" s="80">
        <f t="shared" si="2"/>
        <v>203.43580470162752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5">
      <c r="A15" s="79" t="s">
        <v>82</v>
      </c>
      <c r="B15" s="39">
        <v>142</v>
      </c>
      <c r="C15" s="74">
        <f t="shared" si="0"/>
        <v>0.08803471791692498</v>
      </c>
      <c r="D15" s="75">
        <v>0.588</v>
      </c>
      <c r="E15" s="74">
        <v>0.7</v>
      </c>
      <c r="F15" s="76">
        <f t="shared" si="1"/>
        <v>0.41159999999999997</v>
      </c>
      <c r="G15" s="80">
        <f t="shared" si="2"/>
        <v>344.9951409135083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5.75" thickBot="1">
      <c r="A16" s="81" t="s">
        <v>83</v>
      </c>
      <c r="B16" s="63">
        <v>106</v>
      </c>
      <c r="C16" s="82">
        <f t="shared" si="0"/>
        <v>0.0657160570365778</v>
      </c>
      <c r="D16" s="83">
        <v>0.546</v>
      </c>
      <c r="E16" s="82">
        <v>0.7</v>
      </c>
      <c r="F16" s="84">
        <f t="shared" si="1"/>
        <v>0.3822</v>
      </c>
      <c r="G16" s="85">
        <f t="shared" si="2"/>
        <v>277.3417059131345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5">
      <c r="A17" s="11" t="s">
        <v>26</v>
      </c>
      <c r="B17" s="5">
        <f>SUM(B8:B16)</f>
        <v>1613</v>
      </c>
      <c r="C17" s="4">
        <f>SUM(C8:C16)</f>
        <v>0.9999999999999999</v>
      </c>
      <c r="D17" s="5"/>
      <c r="E17" s="5"/>
      <c r="F17" s="5"/>
      <c r="G17" s="13">
        <f>SUM(G8:G16)</f>
        <v>3524.662176142983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6" customHeight="1">
      <c r="A18" s="11"/>
      <c r="B18" s="5"/>
      <c r="C18" s="4"/>
      <c r="D18" s="5"/>
      <c r="E18" s="5"/>
      <c r="F18" s="5"/>
      <c r="G18" s="1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5.75">
      <c r="A19" s="117" t="s">
        <v>136</v>
      </c>
      <c r="B19" s="117"/>
      <c r="C19" s="117"/>
      <c r="D19" s="117"/>
      <c r="E19" s="117"/>
      <c r="F19" s="117"/>
      <c r="G19" s="117"/>
      <c r="H19" s="7"/>
      <c r="I19" s="7"/>
      <c r="J19" s="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5">
      <c r="A20" s="11" t="s">
        <v>36</v>
      </c>
      <c r="B20" s="5"/>
      <c r="C20" s="5">
        <v>672</v>
      </c>
      <c r="D20" s="21" t="s">
        <v>29</v>
      </c>
      <c r="E20" s="3"/>
      <c r="F20" s="3"/>
      <c r="G20" s="3"/>
      <c r="H20" s="5"/>
      <c r="I20" s="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5.75">
      <c r="A21" s="11" t="s">
        <v>37</v>
      </c>
      <c r="B21" s="2"/>
      <c r="C21" s="2"/>
      <c r="D21" s="2"/>
      <c r="E21" s="3"/>
      <c r="F21" s="2"/>
      <c r="G21" s="2"/>
      <c r="H21" s="2"/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2.75" customHeight="1" thickBot="1">
      <c r="A22" s="21" t="s">
        <v>44</v>
      </c>
      <c r="B22" s="21" t="s">
        <v>45</v>
      </c>
      <c r="C22" s="21" t="s">
        <v>54</v>
      </c>
      <c r="D22" s="21" t="s">
        <v>112</v>
      </c>
      <c r="E22" s="22" t="s">
        <v>113</v>
      </c>
      <c r="F22" s="22"/>
      <c r="G22" s="5"/>
      <c r="H22" s="5"/>
      <c r="I22" s="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28.5" customHeight="1">
      <c r="A23" s="53" t="s">
        <v>0</v>
      </c>
      <c r="B23" s="54" t="s">
        <v>55</v>
      </c>
      <c r="C23" s="58" t="s">
        <v>118</v>
      </c>
      <c r="D23" s="58" t="s">
        <v>56</v>
      </c>
      <c r="E23" s="55" t="s">
        <v>35</v>
      </c>
      <c r="F23" s="22"/>
      <c r="G23" s="5"/>
      <c r="H23" s="5"/>
      <c r="I23" s="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5.75" thickBot="1">
      <c r="A24" s="47">
        <v>6</v>
      </c>
      <c r="B24" s="51">
        <v>24</v>
      </c>
      <c r="C24" s="51">
        <v>31.8</v>
      </c>
      <c r="D24" s="91">
        <f>A24*B24-C24</f>
        <v>112.2</v>
      </c>
      <c r="E24" s="50">
        <f>G17*C24/D24</f>
        <v>998.9684242544283</v>
      </c>
      <c r="F24" s="3"/>
      <c r="G24" s="5"/>
      <c r="H24" s="5"/>
      <c r="I24" s="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6" customHeight="1">
      <c r="A25" s="5"/>
      <c r="B25" s="5"/>
      <c r="C25" s="5"/>
      <c r="D25" s="14"/>
      <c r="E25" s="13"/>
      <c r="F25" s="3"/>
      <c r="G25" s="5"/>
      <c r="H25" s="5"/>
      <c r="I25" s="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5">
      <c r="A26" s="11" t="s">
        <v>104</v>
      </c>
      <c r="B26" s="3"/>
      <c r="C26" s="3"/>
      <c r="D26" s="13">
        <f>E24+C20</f>
        <v>1670.9684242544283</v>
      </c>
      <c r="E26" s="21" t="s">
        <v>114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6.5" thickBot="1">
      <c r="A27" s="17" t="s">
        <v>139</v>
      </c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6.5" thickBot="1">
      <c r="A28" s="11" t="s">
        <v>102</v>
      </c>
      <c r="B28" s="2"/>
      <c r="C28" s="2"/>
      <c r="D28" s="3"/>
      <c r="E28" s="3"/>
      <c r="F28" s="15">
        <f>G17+D26</f>
        <v>5195.630600397411</v>
      </c>
      <c r="G28" s="21" t="s">
        <v>30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5.75">
      <c r="A29" s="11"/>
      <c r="B29" s="2"/>
      <c r="C29" s="2"/>
      <c r="D29" s="3"/>
      <c r="E29" s="3"/>
      <c r="F29" s="35"/>
      <c r="G29" s="2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5.75">
      <c r="A30" s="17" t="s">
        <v>140</v>
      </c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5.75">
      <c r="A31" s="17"/>
      <c r="B31" s="2"/>
      <c r="C31" s="2"/>
      <c r="D31" s="2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5.75">
      <c r="A32" s="92" t="s">
        <v>59</v>
      </c>
      <c r="B32" s="2"/>
      <c r="C32" s="2"/>
      <c r="D32" s="2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5.75" thickBot="1">
      <c r="A33" s="66" t="s">
        <v>43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5.75" customHeight="1">
      <c r="A34" s="3" t="s">
        <v>42</v>
      </c>
      <c r="B34" s="5"/>
      <c r="C34" s="5">
        <f>'25 c maxima'!D11</f>
        <v>8544</v>
      </c>
      <c r="D34" s="21" t="s">
        <v>46</v>
      </c>
      <c r="E34" s="111" t="s">
        <v>107</v>
      </c>
      <c r="F34" s="116"/>
      <c r="G34" s="112">
        <f>C35/C34</f>
        <v>0.6081028324435173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5.75" thickBot="1">
      <c r="A35" s="3" t="s">
        <v>39</v>
      </c>
      <c r="B35" s="5"/>
      <c r="C35" s="13">
        <f>F28</f>
        <v>5195.630600397411</v>
      </c>
      <c r="D35" s="21" t="s">
        <v>30</v>
      </c>
      <c r="E35" s="111"/>
      <c r="F35" s="116"/>
      <c r="G35" s="11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5.75" thickBot="1">
      <c r="A36" s="3" t="s">
        <v>101</v>
      </c>
      <c r="B36" s="5"/>
      <c r="C36" s="16">
        <f>C34-C35</f>
        <v>3348.3693996025886</v>
      </c>
      <c r="D36" s="21" t="s">
        <v>115</v>
      </c>
      <c r="E36" s="3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6.5" thickBot="1">
      <c r="A37" s="67" t="s">
        <v>61</v>
      </c>
      <c r="B37" s="5"/>
      <c r="C37" s="4"/>
      <c r="D37" s="13"/>
      <c r="E37" s="2"/>
      <c r="F37" s="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5.75" customHeight="1">
      <c r="A38" s="19" t="s">
        <v>62</v>
      </c>
      <c r="B38" s="3"/>
      <c r="C38" s="13">
        <f>'25 c maxima'!B26</f>
        <v>6297.6</v>
      </c>
      <c r="D38" s="21" t="s">
        <v>116</v>
      </c>
      <c r="E38" s="111" t="s">
        <v>108</v>
      </c>
      <c r="F38" s="116"/>
      <c r="G38" s="112">
        <f>C39/C38</f>
        <v>0.5596833994129482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6.5" customHeight="1" thickBot="1">
      <c r="A39" s="19" t="s">
        <v>6</v>
      </c>
      <c r="B39" s="5"/>
      <c r="C39" s="13">
        <f>G17</f>
        <v>3524.662176142983</v>
      </c>
      <c r="D39" s="21" t="s">
        <v>63</v>
      </c>
      <c r="E39" s="111"/>
      <c r="F39" s="116"/>
      <c r="G39" s="11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6.5" customHeight="1" thickBot="1">
      <c r="A40" s="19" t="s">
        <v>100</v>
      </c>
      <c r="B40" s="5"/>
      <c r="C40" s="16">
        <f>C38-C39</f>
        <v>2772.9378238570175</v>
      </c>
      <c r="D40" s="23" t="s">
        <v>126</v>
      </c>
      <c r="E40" s="22"/>
      <c r="F40" s="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5.75">
      <c r="A41" s="3"/>
      <c r="B41" s="5"/>
      <c r="C41" s="5"/>
      <c r="D41" s="13"/>
      <c r="E41" s="2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5.75">
      <c r="A42" s="93" t="s">
        <v>60</v>
      </c>
      <c r="B42" s="5"/>
      <c r="C42" s="5"/>
      <c r="D42" s="13"/>
      <c r="E42" s="2"/>
      <c r="F42" s="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5.75" thickBot="1">
      <c r="A43" s="67" t="s">
        <v>64</v>
      </c>
      <c r="B43" s="5"/>
      <c r="C43" s="5"/>
      <c r="D43" s="5"/>
      <c r="E43" s="5"/>
      <c r="F43" s="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5.75" customHeight="1">
      <c r="A44" s="3" t="s">
        <v>57</v>
      </c>
      <c r="B44" s="5"/>
      <c r="C44" s="5">
        <f>'26 c practica'!D11</f>
        <v>7392</v>
      </c>
      <c r="D44" s="21" t="s">
        <v>127</v>
      </c>
      <c r="E44" s="111" t="s">
        <v>105</v>
      </c>
      <c r="F44" s="111"/>
      <c r="G44" s="112">
        <f>C45/C44</f>
        <v>0.7028721050321174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5.75" thickBot="1">
      <c r="A45" s="3" t="s">
        <v>39</v>
      </c>
      <c r="B45" s="5"/>
      <c r="C45" s="13">
        <f>F28</f>
        <v>5195.630600397411</v>
      </c>
      <c r="D45" s="21" t="s">
        <v>30</v>
      </c>
      <c r="E45" s="111"/>
      <c r="F45" s="111"/>
      <c r="G45" s="11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29.25" customHeight="1" thickBot="1">
      <c r="A46" s="114" t="s">
        <v>58</v>
      </c>
      <c r="B46" s="115"/>
      <c r="C46" s="16">
        <f>C44-C45</f>
        <v>2196.3693996025886</v>
      </c>
      <c r="D46" s="21" t="s">
        <v>128</v>
      </c>
      <c r="E46" s="2"/>
      <c r="F46" s="5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6.5" thickBot="1">
      <c r="A47" s="67" t="s">
        <v>61</v>
      </c>
      <c r="B47" s="3"/>
      <c r="C47" s="3"/>
      <c r="D47" s="28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5.75" customHeight="1">
      <c r="A48" s="19" t="s">
        <v>65</v>
      </c>
      <c r="B48" s="3"/>
      <c r="C48" s="13">
        <f>'26 c practica'!B28</f>
        <v>5236</v>
      </c>
      <c r="D48" s="29" t="s">
        <v>129</v>
      </c>
      <c r="E48" s="111" t="s">
        <v>106</v>
      </c>
      <c r="F48" s="111"/>
      <c r="G48" s="112">
        <f>C49/C48</f>
        <v>0.673159315535329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15.75" thickBot="1">
      <c r="A49" s="19" t="s">
        <v>6</v>
      </c>
      <c r="B49" s="3"/>
      <c r="C49" s="13">
        <f>G17</f>
        <v>3524.662176142983</v>
      </c>
      <c r="D49" s="29" t="s">
        <v>63</v>
      </c>
      <c r="E49" s="111"/>
      <c r="F49" s="111"/>
      <c r="G49" s="11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16.5" thickBot="1">
      <c r="A50" s="19" t="s">
        <v>109</v>
      </c>
      <c r="B50" s="3"/>
      <c r="C50" s="16">
        <f>C48-C49</f>
        <v>1711.3378238570172</v>
      </c>
      <c r="D50" s="68" t="s">
        <v>130</v>
      </c>
      <c r="E50" s="3"/>
      <c r="F50" s="6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15">
      <c r="A51" s="3"/>
      <c r="B51" s="3"/>
      <c r="C51" s="3"/>
      <c r="D51" s="3"/>
      <c r="E51" s="3"/>
      <c r="F51" s="111"/>
      <c r="G51" s="11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28" ht="15">
      <c r="A52" s="3"/>
      <c r="B52" s="3"/>
      <c r="C52" s="3"/>
      <c r="D52" s="3"/>
      <c r="E52" s="3"/>
      <c r="F52" s="111"/>
      <c r="G52" s="11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</sheetData>
  <mergeCells count="13">
    <mergeCell ref="F51:G52"/>
    <mergeCell ref="A19:G19"/>
    <mergeCell ref="A2:G2"/>
    <mergeCell ref="A1:G1"/>
    <mergeCell ref="E48:F49"/>
    <mergeCell ref="G48:G49"/>
    <mergeCell ref="A46:B46"/>
    <mergeCell ref="E34:F35"/>
    <mergeCell ref="E44:F45"/>
    <mergeCell ref="G44:G45"/>
    <mergeCell ref="G34:G35"/>
    <mergeCell ref="E38:F39"/>
    <mergeCell ref="G38:G39"/>
  </mergeCells>
  <printOptions horizontalCentered="1" verticalCentered="1"/>
  <pageMargins left="1.5748031496062993" right="1.5748031496062993" top="1.5748031496062993" bottom="0.9448818897637796" header="0" footer="0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157"/>
  <sheetViews>
    <sheetView zoomScale="85" zoomScaleNormal="85" workbookViewId="0" topLeftCell="A1">
      <selection activeCell="D3" sqref="D3"/>
    </sheetView>
  </sheetViews>
  <sheetFormatPr defaultColWidth="11.421875" defaultRowHeight="12.75"/>
  <cols>
    <col min="1" max="1" width="21.8515625" style="1" customWidth="1"/>
    <col min="2" max="2" width="13.57421875" style="1" customWidth="1"/>
    <col min="3" max="3" width="13.421875" style="1" customWidth="1"/>
    <col min="4" max="4" width="14.140625" style="1" customWidth="1"/>
    <col min="5" max="5" width="14.421875" style="1" customWidth="1"/>
    <col min="6" max="6" width="13.00390625" style="1" customWidth="1"/>
    <col min="7" max="7" width="17.00390625" style="1" customWidth="1"/>
    <col min="8" max="8" width="9.421875" style="1" bestFit="1" customWidth="1"/>
    <col min="9" max="9" width="5.57421875" style="1" bestFit="1" customWidth="1"/>
    <col min="10" max="10" width="10.00390625" style="1" bestFit="1" customWidth="1"/>
    <col min="11" max="16384" width="11.421875" style="1" customWidth="1"/>
  </cols>
  <sheetData>
    <row r="1" spans="1:48" ht="15.75">
      <c r="A1" s="110" t="s">
        <v>142</v>
      </c>
      <c r="B1" s="110"/>
      <c r="C1" s="110"/>
      <c r="D1" s="110"/>
      <c r="E1" s="110"/>
      <c r="F1" s="110"/>
      <c r="G1" s="11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5.75">
      <c r="A2" s="110" t="s">
        <v>162</v>
      </c>
      <c r="B2" s="110"/>
      <c r="C2" s="110"/>
      <c r="D2" s="110"/>
      <c r="E2" s="110"/>
      <c r="F2" s="110"/>
      <c r="G2" s="11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5.75">
      <c r="A3" s="3" t="s">
        <v>4</v>
      </c>
      <c r="B3" s="3" t="s">
        <v>9</v>
      </c>
      <c r="C3" s="5"/>
      <c r="D3" s="5"/>
      <c r="E3" s="3" t="s">
        <v>51</v>
      </c>
      <c r="F3" s="3" t="s">
        <v>73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5.75">
      <c r="A4" s="18"/>
      <c r="B4" s="3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5.75">
      <c r="A5" s="17" t="s">
        <v>138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6.5" thickBot="1">
      <c r="A6" s="65"/>
      <c r="B6" s="20" t="s">
        <v>1</v>
      </c>
      <c r="C6" s="20"/>
      <c r="D6" s="20" t="s">
        <v>2</v>
      </c>
      <c r="E6" s="20" t="s">
        <v>7</v>
      </c>
      <c r="F6" s="20" t="s">
        <v>52</v>
      </c>
      <c r="G6" s="20" t="s">
        <v>53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45" customHeight="1">
      <c r="A7" s="94" t="s">
        <v>8</v>
      </c>
      <c r="B7" s="95" t="s">
        <v>11</v>
      </c>
      <c r="C7" s="95" t="s">
        <v>99</v>
      </c>
      <c r="D7" s="95" t="s">
        <v>97</v>
      </c>
      <c r="E7" s="96" t="s">
        <v>5</v>
      </c>
      <c r="F7" s="95" t="s">
        <v>98</v>
      </c>
      <c r="G7" s="97" t="s">
        <v>103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5.75" thickBot="1">
      <c r="A8" s="98" t="s">
        <v>74</v>
      </c>
      <c r="B8" s="99">
        <v>404</v>
      </c>
      <c r="C8" s="100">
        <f>B8/$B$9</f>
        <v>1</v>
      </c>
      <c r="D8" s="101">
        <v>0.551</v>
      </c>
      <c r="E8" s="100">
        <v>0.75</v>
      </c>
      <c r="F8" s="102">
        <f>D8*E8</f>
        <v>0.41325</v>
      </c>
      <c r="G8" s="103">
        <f>B8/F8</f>
        <v>977.6164549304295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5">
      <c r="A9" s="11" t="s">
        <v>26</v>
      </c>
      <c r="B9" s="5">
        <f>SUM(B8:B8)</f>
        <v>404</v>
      </c>
      <c r="C9" s="4">
        <f>SUM(C8:C8)</f>
        <v>1</v>
      </c>
      <c r="D9" s="5"/>
      <c r="E9" s="5"/>
      <c r="F9" s="5"/>
      <c r="G9" s="13">
        <f>SUM(G8:G8)</f>
        <v>977.6164549304295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5.75">
      <c r="A11" s="117" t="s">
        <v>136</v>
      </c>
      <c r="B11" s="117"/>
      <c r="C11" s="117"/>
      <c r="D11" s="117"/>
      <c r="E11" s="117"/>
      <c r="F11" s="117"/>
      <c r="G11" s="117"/>
      <c r="H11" s="7"/>
      <c r="I11" s="7"/>
      <c r="J11" s="7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5.75">
      <c r="A12" s="17"/>
      <c r="B12" s="17"/>
      <c r="C12" s="17"/>
      <c r="D12" s="17"/>
      <c r="E12" s="17"/>
      <c r="F12" s="17"/>
      <c r="G12" s="17"/>
      <c r="H12" s="7"/>
      <c r="I12" s="7"/>
      <c r="J12" s="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5">
      <c r="A13" s="11" t="s">
        <v>36</v>
      </c>
      <c r="B13" s="5"/>
      <c r="C13" s="5">
        <v>672</v>
      </c>
      <c r="D13" s="21" t="s">
        <v>29</v>
      </c>
      <c r="E13" s="3"/>
      <c r="F13" s="3"/>
      <c r="G13" s="3"/>
      <c r="H13" s="5"/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5.75">
      <c r="A14" s="11" t="s">
        <v>37</v>
      </c>
      <c r="B14" s="2"/>
      <c r="C14" s="2"/>
      <c r="D14" s="2"/>
      <c r="E14" s="3"/>
      <c r="F14" s="2"/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5.75" thickBot="1">
      <c r="A15" s="21" t="s">
        <v>44</v>
      </c>
      <c r="B15" s="21" t="s">
        <v>45</v>
      </c>
      <c r="C15" s="21" t="s">
        <v>54</v>
      </c>
      <c r="D15" s="21" t="s">
        <v>112</v>
      </c>
      <c r="E15" s="22" t="s">
        <v>113</v>
      </c>
      <c r="F15" s="22"/>
      <c r="G15" s="5"/>
      <c r="H15" s="5"/>
      <c r="I15" s="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28.5" customHeight="1">
      <c r="A16" s="53" t="s">
        <v>0</v>
      </c>
      <c r="B16" s="54" t="s">
        <v>55</v>
      </c>
      <c r="C16" s="58" t="s">
        <v>118</v>
      </c>
      <c r="D16" s="58" t="s">
        <v>56</v>
      </c>
      <c r="E16" s="55" t="s">
        <v>35</v>
      </c>
      <c r="F16" s="22"/>
      <c r="G16" s="5"/>
      <c r="H16" s="5"/>
      <c r="I16" s="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5.75" thickBot="1">
      <c r="A17" s="47">
        <v>6</v>
      </c>
      <c r="B17" s="51">
        <v>24</v>
      </c>
      <c r="C17" s="51">
        <v>31.8</v>
      </c>
      <c r="D17" s="91">
        <f>A17*B17-C17</f>
        <v>112.2</v>
      </c>
      <c r="E17" s="50">
        <f>G9*C17/D17</f>
        <v>277.07846048830356</v>
      </c>
      <c r="F17" s="3"/>
      <c r="G17" s="5"/>
      <c r="H17" s="5"/>
      <c r="I17" s="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5">
      <c r="A19" s="11" t="s">
        <v>104</v>
      </c>
      <c r="B19" s="3"/>
      <c r="C19" s="3"/>
      <c r="D19" s="13">
        <f>E17+C13</f>
        <v>949.0784604883036</v>
      </c>
      <c r="E19" s="21" t="s">
        <v>114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5">
      <c r="A20" s="3"/>
      <c r="B20" s="1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5.75">
      <c r="A21" s="17" t="s">
        <v>139</v>
      </c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2" customHeight="1" thickBot="1">
      <c r="A22" s="17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6.5" thickBot="1">
      <c r="A23" s="11" t="s">
        <v>102</v>
      </c>
      <c r="B23" s="2"/>
      <c r="C23" s="2"/>
      <c r="D23" s="3"/>
      <c r="E23" s="3"/>
      <c r="F23" s="15">
        <f>G9+D19</f>
        <v>1926.6949154187332</v>
      </c>
      <c r="G23" s="21" t="s">
        <v>30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2" customHeight="1">
      <c r="A24" s="11"/>
      <c r="B24" s="2"/>
      <c r="C24" s="2"/>
      <c r="D24" s="3"/>
      <c r="E24" s="3"/>
      <c r="F24" s="35"/>
      <c r="G24" s="2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5.75">
      <c r="A25" s="17" t="s">
        <v>140</v>
      </c>
      <c r="B25" s="2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5.75">
      <c r="A26" s="17"/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5.75">
      <c r="A27" s="92" t="s">
        <v>59</v>
      </c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5.75" thickBot="1">
      <c r="A28" s="66" t="s">
        <v>43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5.75" customHeight="1">
      <c r="A29" s="3" t="s">
        <v>42</v>
      </c>
      <c r="B29" s="5"/>
      <c r="C29" s="5">
        <f>'25 c maxima'!D11</f>
        <v>8544</v>
      </c>
      <c r="D29" s="21" t="s">
        <v>46</v>
      </c>
      <c r="E29" s="111" t="s">
        <v>107</v>
      </c>
      <c r="F29" s="116"/>
      <c r="G29" s="112">
        <f>C30/C29</f>
        <v>0.2255026820480727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5.75" thickBot="1">
      <c r="A30" s="3" t="s">
        <v>39</v>
      </c>
      <c r="B30" s="5"/>
      <c r="C30" s="13">
        <f>F23</f>
        <v>1926.6949154187332</v>
      </c>
      <c r="D30" s="21" t="s">
        <v>30</v>
      </c>
      <c r="E30" s="111"/>
      <c r="F30" s="116"/>
      <c r="G30" s="11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5.75" thickBot="1">
      <c r="A31" s="3" t="s">
        <v>101</v>
      </c>
      <c r="B31" s="5"/>
      <c r="C31" s="16">
        <f>C29-C30</f>
        <v>6617.305084581267</v>
      </c>
      <c r="D31" s="21" t="s">
        <v>115</v>
      </c>
      <c r="E31" s="3"/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6.5" thickBot="1">
      <c r="A32" s="67" t="s">
        <v>61</v>
      </c>
      <c r="B32" s="5"/>
      <c r="C32" s="4"/>
      <c r="D32" s="13"/>
      <c r="E32" s="2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5.75" customHeight="1">
      <c r="A33" s="19" t="s">
        <v>62</v>
      </c>
      <c r="B33" s="3"/>
      <c r="C33" s="13">
        <f>'25 c maxima'!B26</f>
        <v>6297.6</v>
      </c>
      <c r="D33" s="21" t="s">
        <v>116</v>
      </c>
      <c r="E33" s="111" t="s">
        <v>108</v>
      </c>
      <c r="F33" s="116"/>
      <c r="G33" s="112">
        <f>C34/C33</f>
        <v>0.15523635272650366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6.5" customHeight="1" thickBot="1">
      <c r="A34" s="19" t="s">
        <v>6</v>
      </c>
      <c r="B34" s="5"/>
      <c r="C34" s="13">
        <f>G9</f>
        <v>977.6164549304295</v>
      </c>
      <c r="D34" s="21" t="s">
        <v>63</v>
      </c>
      <c r="E34" s="111"/>
      <c r="F34" s="116"/>
      <c r="G34" s="11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6.5" customHeight="1" thickBot="1">
      <c r="A35" s="19" t="s">
        <v>100</v>
      </c>
      <c r="B35" s="5"/>
      <c r="C35" s="16">
        <f>C33-C34</f>
        <v>5319.983545069571</v>
      </c>
      <c r="D35" s="23" t="s">
        <v>126</v>
      </c>
      <c r="E35" s="22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5.75">
      <c r="A36" s="3"/>
      <c r="B36" s="5"/>
      <c r="C36" s="5"/>
      <c r="D36" s="13"/>
      <c r="E36" s="2"/>
      <c r="F36" s="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5.75">
      <c r="A37" s="93" t="s">
        <v>60</v>
      </c>
      <c r="B37" s="5"/>
      <c r="C37" s="5"/>
      <c r="D37" s="13"/>
      <c r="E37" s="2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5.75" thickBot="1">
      <c r="A38" s="67" t="s">
        <v>64</v>
      </c>
      <c r="B38" s="5"/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5.75" customHeight="1">
      <c r="A39" s="3" t="s">
        <v>57</v>
      </c>
      <c r="B39" s="5"/>
      <c r="C39" s="5">
        <f>'26 c practica'!D11</f>
        <v>7392</v>
      </c>
      <c r="D39" s="21" t="s">
        <v>127</v>
      </c>
      <c r="E39" s="111" t="s">
        <v>105</v>
      </c>
      <c r="F39" s="111"/>
      <c r="G39" s="112">
        <f>C40/C39</f>
        <v>0.26064595717244765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5.75" thickBot="1">
      <c r="A40" s="3" t="s">
        <v>39</v>
      </c>
      <c r="B40" s="5"/>
      <c r="C40" s="13">
        <f>F23</f>
        <v>1926.6949154187332</v>
      </c>
      <c r="D40" s="21" t="s">
        <v>30</v>
      </c>
      <c r="E40" s="111"/>
      <c r="F40" s="111"/>
      <c r="G40" s="11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29.25" customHeight="1" thickBot="1">
      <c r="A41" s="114" t="s">
        <v>58</v>
      </c>
      <c r="B41" s="115"/>
      <c r="C41" s="16">
        <f>C39-C40</f>
        <v>5465.305084581267</v>
      </c>
      <c r="D41" s="21" t="s">
        <v>128</v>
      </c>
      <c r="E41" s="2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6.5" thickBot="1">
      <c r="A42" s="67" t="s">
        <v>61</v>
      </c>
      <c r="B42" s="3"/>
      <c r="C42" s="3"/>
      <c r="D42" s="28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5.75" customHeight="1">
      <c r="A43" s="19" t="s">
        <v>65</v>
      </c>
      <c r="B43" s="3"/>
      <c r="C43" s="13">
        <f>'26 c practica'!B28</f>
        <v>5236</v>
      </c>
      <c r="D43" s="29" t="s">
        <v>129</v>
      </c>
      <c r="E43" s="111" t="s">
        <v>106</v>
      </c>
      <c r="F43" s="111"/>
      <c r="G43" s="112">
        <f>C44/C43</f>
        <v>0.18671055288969243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5.75" thickBot="1">
      <c r="A44" s="19" t="s">
        <v>6</v>
      </c>
      <c r="B44" s="3"/>
      <c r="C44" s="13">
        <f>G9</f>
        <v>977.6164549304295</v>
      </c>
      <c r="D44" s="29" t="s">
        <v>63</v>
      </c>
      <c r="E44" s="111"/>
      <c r="F44" s="111"/>
      <c r="G44" s="11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6.5" thickBot="1">
      <c r="A45" s="19" t="s">
        <v>109</v>
      </c>
      <c r="B45" s="3"/>
      <c r="C45" s="16">
        <f>C43-C44</f>
        <v>4258.383545069571</v>
      </c>
      <c r="D45" s="68" t="s">
        <v>130</v>
      </c>
      <c r="E45" s="3"/>
      <c r="F45" s="6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5">
      <c r="A46" s="3"/>
      <c r="B46" s="3"/>
      <c r="C46" s="3"/>
      <c r="D46" s="3"/>
      <c r="E46" s="3"/>
      <c r="F46" s="111"/>
      <c r="G46" s="11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28" ht="15">
      <c r="A47" s="3"/>
      <c r="B47" s="3"/>
      <c r="C47" s="3"/>
      <c r="D47" s="3"/>
      <c r="E47" s="3"/>
      <c r="F47" s="111"/>
      <c r="G47" s="11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</sheetData>
  <mergeCells count="13">
    <mergeCell ref="E33:F34"/>
    <mergeCell ref="G33:G34"/>
    <mergeCell ref="A2:G2"/>
    <mergeCell ref="F46:G47"/>
    <mergeCell ref="A11:G11"/>
    <mergeCell ref="A1:G1"/>
    <mergeCell ref="E43:F44"/>
    <mergeCell ref="G43:G44"/>
    <mergeCell ref="A41:B41"/>
    <mergeCell ref="E29:F30"/>
    <mergeCell ref="E39:F40"/>
    <mergeCell ref="G39:G40"/>
    <mergeCell ref="G29:G30"/>
  </mergeCells>
  <printOptions horizontalCentered="1" verticalCentered="1"/>
  <pageMargins left="1.5748031496062993" right="1.5748031496062993" top="1.5748031496062993" bottom="0.9448818897637796" header="0" footer="0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157"/>
  <sheetViews>
    <sheetView zoomScale="85" zoomScaleNormal="85" workbookViewId="0" topLeftCell="A1">
      <selection activeCell="D4" sqref="D4"/>
    </sheetView>
  </sheetViews>
  <sheetFormatPr defaultColWidth="11.421875" defaultRowHeight="12.75"/>
  <cols>
    <col min="1" max="1" width="21.8515625" style="1" customWidth="1"/>
    <col min="2" max="2" width="13.57421875" style="1" customWidth="1"/>
    <col min="3" max="3" width="13.421875" style="1" customWidth="1"/>
    <col min="4" max="4" width="14.140625" style="1" customWidth="1"/>
    <col min="5" max="5" width="14.421875" style="1" customWidth="1"/>
    <col min="6" max="6" width="13.00390625" style="1" customWidth="1"/>
    <col min="7" max="7" width="17.00390625" style="1" customWidth="1"/>
    <col min="8" max="8" width="9.421875" style="1" bestFit="1" customWidth="1"/>
    <col min="9" max="9" width="5.57421875" style="1" bestFit="1" customWidth="1"/>
    <col min="10" max="10" width="10.00390625" style="1" bestFit="1" customWidth="1"/>
    <col min="11" max="16384" width="11.421875" style="1" customWidth="1"/>
  </cols>
  <sheetData>
    <row r="1" spans="1:48" ht="15.75">
      <c r="A1" s="110" t="s">
        <v>141</v>
      </c>
      <c r="B1" s="110"/>
      <c r="C1" s="110"/>
      <c r="D1" s="110"/>
      <c r="E1" s="110"/>
      <c r="F1" s="110"/>
      <c r="G1" s="11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5.75">
      <c r="A2" s="110" t="s">
        <v>162</v>
      </c>
      <c r="B2" s="110"/>
      <c r="C2" s="110"/>
      <c r="D2" s="110"/>
      <c r="E2" s="110"/>
      <c r="F2" s="110"/>
      <c r="G2" s="11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5.75">
      <c r="A3" s="3" t="s">
        <v>4</v>
      </c>
      <c r="B3" s="3" t="s">
        <v>9</v>
      </c>
      <c r="C3" s="5"/>
      <c r="D3" s="5"/>
      <c r="E3" s="3" t="s">
        <v>51</v>
      </c>
      <c r="F3" s="3" t="s">
        <v>71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5.75">
      <c r="A4" s="18"/>
      <c r="B4" s="3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5.75">
      <c r="A5" s="17" t="s">
        <v>138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6.5" thickBot="1">
      <c r="A6" s="65"/>
      <c r="B6" s="20" t="s">
        <v>1</v>
      </c>
      <c r="C6" s="20"/>
      <c r="D6" s="20" t="s">
        <v>2</v>
      </c>
      <c r="E6" s="20" t="s">
        <v>7</v>
      </c>
      <c r="F6" s="20" t="s">
        <v>52</v>
      </c>
      <c r="G6" s="20" t="s">
        <v>53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45" customHeight="1">
      <c r="A7" s="94" t="s">
        <v>8</v>
      </c>
      <c r="B7" s="95" t="s">
        <v>11</v>
      </c>
      <c r="C7" s="95" t="s">
        <v>99</v>
      </c>
      <c r="D7" s="95" t="s">
        <v>97</v>
      </c>
      <c r="E7" s="96" t="s">
        <v>5</v>
      </c>
      <c r="F7" s="95" t="s">
        <v>98</v>
      </c>
      <c r="G7" s="97" t="s">
        <v>103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5">
      <c r="A8" s="77" t="s">
        <v>12</v>
      </c>
      <c r="B8" s="70">
        <v>1682</v>
      </c>
      <c r="C8" s="71">
        <f>B8/$B$12</f>
        <v>0.3856913551937629</v>
      </c>
      <c r="D8" s="72">
        <f>1591/1000</f>
        <v>1.591</v>
      </c>
      <c r="E8" s="71">
        <v>0.8</v>
      </c>
      <c r="F8" s="73">
        <f>D8*E8</f>
        <v>1.2728000000000002</v>
      </c>
      <c r="G8" s="78">
        <f>B8/F8</f>
        <v>1321.4959145191701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5">
      <c r="A9" s="79" t="s">
        <v>13</v>
      </c>
      <c r="B9" s="39">
        <v>1378</v>
      </c>
      <c r="C9" s="74">
        <f>B9/$B$12</f>
        <v>0.3159825728044027</v>
      </c>
      <c r="D9" s="75">
        <f>1714/1000</f>
        <v>1.714</v>
      </c>
      <c r="E9" s="74">
        <v>0.8</v>
      </c>
      <c r="F9" s="76">
        <f>D9*E9</f>
        <v>1.3712</v>
      </c>
      <c r="G9" s="80">
        <f>B9/F9</f>
        <v>1004.9591598599767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5">
      <c r="A10" s="79" t="s">
        <v>16</v>
      </c>
      <c r="B10" s="39">
        <f>676+166</f>
        <v>842</v>
      </c>
      <c r="C10" s="74">
        <f>B10/$B$12</f>
        <v>0.1930749828021096</v>
      </c>
      <c r="D10" s="75">
        <f>1325/1000</f>
        <v>1.325</v>
      </c>
      <c r="E10" s="74">
        <v>0.8</v>
      </c>
      <c r="F10" s="76">
        <f>D10*E10</f>
        <v>1.06</v>
      </c>
      <c r="G10" s="80">
        <f>B10/F10</f>
        <v>794.3396226415094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5.75" thickBot="1">
      <c r="A11" s="81" t="s">
        <v>72</v>
      </c>
      <c r="B11" s="63">
        <f>208+251</f>
        <v>459</v>
      </c>
      <c r="C11" s="82">
        <f>B11/$B$12</f>
        <v>0.10525108919972484</v>
      </c>
      <c r="D11" s="83">
        <f>1323/1000</f>
        <v>1.323</v>
      </c>
      <c r="E11" s="82">
        <v>0.8</v>
      </c>
      <c r="F11" s="84">
        <f>D11*E11</f>
        <v>1.0584</v>
      </c>
      <c r="G11" s="85">
        <f>B11/F11</f>
        <v>433.6734693877551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5">
      <c r="A12" s="11" t="s">
        <v>26</v>
      </c>
      <c r="B12" s="5">
        <f>SUM(B8:B11)</f>
        <v>4361</v>
      </c>
      <c r="C12" s="4">
        <f>SUM(C8:C11)</f>
        <v>1.0000000000000002</v>
      </c>
      <c r="D12" s="5"/>
      <c r="E12" s="5"/>
      <c r="F12" s="5"/>
      <c r="G12" s="13">
        <f>SUM(G8:G11)</f>
        <v>3554.4681664084114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5.75">
      <c r="A14" s="117" t="s">
        <v>136</v>
      </c>
      <c r="B14" s="117"/>
      <c r="C14" s="117"/>
      <c r="D14" s="117"/>
      <c r="E14" s="117"/>
      <c r="F14" s="117"/>
      <c r="G14" s="117"/>
      <c r="H14" s="7"/>
      <c r="I14" s="7"/>
      <c r="J14" s="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5">
      <c r="A15" s="11" t="s">
        <v>36</v>
      </c>
      <c r="B15" s="5"/>
      <c r="C15" s="5">
        <v>672</v>
      </c>
      <c r="D15" s="21" t="s">
        <v>29</v>
      </c>
      <c r="E15" s="3"/>
      <c r="F15" s="3"/>
      <c r="G15" s="3"/>
      <c r="H15" s="5"/>
      <c r="I15" s="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5.75">
      <c r="A16" s="11" t="s">
        <v>37</v>
      </c>
      <c r="B16" s="2"/>
      <c r="C16" s="2"/>
      <c r="D16" s="2"/>
      <c r="E16" s="3"/>
      <c r="F16" s="2"/>
      <c r="G16" s="2"/>
      <c r="H16" s="2"/>
      <c r="I16" s="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5.75" thickBot="1">
      <c r="A17" s="21" t="s">
        <v>44</v>
      </c>
      <c r="B17" s="21" t="s">
        <v>45</v>
      </c>
      <c r="C17" s="21" t="s">
        <v>54</v>
      </c>
      <c r="D17" s="21" t="s">
        <v>112</v>
      </c>
      <c r="E17" s="22" t="s">
        <v>113</v>
      </c>
      <c r="F17" s="22"/>
      <c r="G17" s="5"/>
      <c r="H17" s="5"/>
      <c r="I17" s="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28.5" customHeight="1">
      <c r="A18" s="53" t="s">
        <v>0</v>
      </c>
      <c r="B18" s="54" t="s">
        <v>55</v>
      </c>
      <c r="C18" s="58" t="s">
        <v>118</v>
      </c>
      <c r="D18" s="58" t="s">
        <v>56</v>
      </c>
      <c r="E18" s="55" t="s">
        <v>35</v>
      </c>
      <c r="F18" s="22"/>
      <c r="G18" s="5"/>
      <c r="H18" s="5"/>
      <c r="I18" s="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5.75" thickBot="1">
      <c r="A19" s="47">
        <v>6</v>
      </c>
      <c r="B19" s="51">
        <v>24</v>
      </c>
      <c r="C19" s="51">
        <v>31.8</v>
      </c>
      <c r="D19" s="91">
        <f>A19*B19-C19</f>
        <v>112.2</v>
      </c>
      <c r="E19" s="50">
        <f>G12*C19/D19</f>
        <v>1007.4161113350043</v>
      </c>
      <c r="F19" s="3"/>
      <c r="G19" s="5"/>
      <c r="H19" s="5"/>
      <c r="I19" s="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2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5">
      <c r="A21" s="11" t="s">
        <v>104</v>
      </c>
      <c r="B21" s="3"/>
      <c r="C21" s="3"/>
      <c r="D21" s="13">
        <f>E19+C15</f>
        <v>1679.4161113350042</v>
      </c>
      <c r="E21" s="21" t="s">
        <v>114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2" customHeight="1">
      <c r="A22" s="3"/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6.5" thickBot="1">
      <c r="A23" s="17" t="s">
        <v>139</v>
      </c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6.5" thickBot="1">
      <c r="A24" s="11" t="s">
        <v>102</v>
      </c>
      <c r="B24" s="2"/>
      <c r="C24" s="2"/>
      <c r="D24" s="3"/>
      <c r="E24" s="3"/>
      <c r="F24" s="15">
        <f>G12+D21</f>
        <v>5233.884277743416</v>
      </c>
      <c r="G24" s="21" t="s">
        <v>30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5.75">
      <c r="A25" s="17" t="s">
        <v>140</v>
      </c>
      <c r="B25" s="2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5.75">
      <c r="A26" s="17"/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5.75">
      <c r="A27" s="92" t="s">
        <v>59</v>
      </c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5.75" thickBot="1">
      <c r="A28" s="66" t="s">
        <v>43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5.75" customHeight="1">
      <c r="A29" s="3" t="s">
        <v>42</v>
      </c>
      <c r="B29" s="5"/>
      <c r="C29" s="5">
        <f>'25 c maxima'!D11</f>
        <v>8544</v>
      </c>
      <c r="D29" s="21" t="s">
        <v>46</v>
      </c>
      <c r="E29" s="111" t="s">
        <v>107</v>
      </c>
      <c r="F29" s="116"/>
      <c r="G29" s="112">
        <f>C30/C29</f>
        <v>0.6125800886871975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5.75" thickBot="1">
      <c r="A30" s="3" t="s">
        <v>39</v>
      </c>
      <c r="B30" s="5"/>
      <c r="C30" s="13">
        <f>F24</f>
        <v>5233.884277743416</v>
      </c>
      <c r="D30" s="21" t="s">
        <v>30</v>
      </c>
      <c r="E30" s="111"/>
      <c r="F30" s="116"/>
      <c r="G30" s="11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5.75" thickBot="1">
      <c r="A31" s="3" t="s">
        <v>101</v>
      </c>
      <c r="B31" s="5"/>
      <c r="C31" s="16">
        <f>C29-C30</f>
        <v>3310.1157222565844</v>
      </c>
      <c r="D31" s="21" t="s">
        <v>115</v>
      </c>
      <c r="E31" s="3"/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6.5" thickBot="1">
      <c r="A32" s="67" t="s">
        <v>61</v>
      </c>
      <c r="B32" s="5"/>
      <c r="C32" s="4"/>
      <c r="D32" s="13"/>
      <c r="E32" s="2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5.75" customHeight="1">
      <c r="A33" s="19" t="s">
        <v>62</v>
      </c>
      <c r="B33" s="3"/>
      <c r="C33" s="13">
        <f>'25 c maxima'!B26</f>
        <v>6297.6</v>
      </c>
      <c r="D33" s="21" t="s">
        <v>116</v>
      </c>
      <c r="E33" s="111" t="s">
        <v>108</v>
      </c>
      <c r="F33" s="116"/>
      <c r="G33" s="112">
        <f>C34/C33</f>
        <v>0.5644163119932055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6.5" customHeight="1" thickBot="1">
      <c r="A34" s="19" t="s">
        <v>6</v>
      </c>
      <c r="B34" s="5"/>
      <c r="C34" s="13">
        <f>G12</f>
        <v>3554.4681664084114</v>
      </c>
      <c r="D34" s="21" t="s">
        <v>63</v>
      </c>
      <c r="E34" s="111"/>
      <c r="F34" s="116"/>
      <c r="G34" s="11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6.5" customHeight="1" thickBot="1">
      <c r="A35" s="19" t="s">
        <v>100</v>
      </c>
      <c r="B35" s="5"/>
      <c r="C35" s="16">
        <f>C33-C34</f>
        <v>2743.131833591589</v>
      </c>
      <c r="D35" s="23" t="s">
        <v>126</v>
      </c>
      <c r="E35" s="22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5.75">
      <c r="A36" s="3"/>
      <c r="B36" s="5"/>
      <c r="C36" s="5"/>
      <c r="D36" s="13"/>
      <c r="E36" s="2"/>
      <c r="F36" s="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5.75">
      <c r="A37" s="93" t="s">
        <v>60</v>
      </c>
      <c r="B37" s="5"/>
      <c r="C37" s="5"/>
      <c r="D37" s="13"/>
      <c r="E37" s="2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5.75" thickBot="1">
      <c r="A38" s="67" t="s">
        <v>64</v>
      </c>
      <c r="B38" s="5"/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5.75" customHeight="1">
      <c r="A39" s="3" t="s">
        <v>57</v>
      </c>
      <c r="B39" s="5"/>
      <c r="C39" s="5">
        <f>'26 c practica'!D11</f>
        <v>7392</v>
      </c>
      <c r="D39" s="21" t="s">
        <v>127</v>
      </c>
      <c r="E39" s="111" t="s">
        <v>105</v>
      </c>
      <c r="F39" s="111"/>
      <c r="G39" s="112">
        <f>C40/C39</f>
        <v>0.708047115495592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5.75" thickBot="1">
      <c r="A40" s="3" t="s">
        <v>39</v>
      </c>
      <c r="B40" s="5"/>
      <c r="C40" s="13">
        <f>F24</f>
        <v>5233.884277743416</v>
      </c>
      <c r="D40" s="21" t="s">
        <v>30</v>
      </c>
      <c r="E40" s="111"/>
      <c r="F40" s="111"/>
      <c r="G40" s="11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29.25" customHeight="1" thickBot="1">
      <c r="A41" s="114" t="s">
        <v>58</v>
      </c>
      <c r="B41" s="115"/>
      <c r="C41" s="16">
        <f>C39-C40</f>
        <v>2158.1157222565844</v>
      </c>
      <c r="D41" s="21" t="s">
        <v>128</v>
      </c>
      <c r="E41" s="2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6.5" thickBot="1">
      <c r="A42" s="67" t="s">
        <v>61</v>
      </c>
      <c r="B42" s="3"/>
      <c r="C42" s="3"/>
      <c r="D42" s="28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5.75" customHeight="1">
      <c r="A43" s="19" t="s">
        <v>65</v>
      </c>
      <c r="B43" s="3"/>
      <c r="C43" s="13">
        <f>'26 c practica'!B28</f>
        <v>5236</v>
      </c>
      <c r="D43" s="29" t="s">
        <v>129</v>
      </c>
      <c r="E43" s="111" t="s">
        <v>106</v>
      </c>
      <c r="F43" s="111"/>
      <c r="G43" s="112">
        <f>C44/C43</f>
        <v>0.6788518270451511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5.75" thickBot="1">
      <c r="A44" s="19" t="s">
        <v>6</v>
      </c>
      <c r="B44" s="3"/>
      <c r="C44" s="13">
        <f>G12</f>
        <v>3554.4681664084114</v>
      </c>
      <c r="D44" s="29" t="s">
        <v>63</v>
      </c>
      <c r="E44" s="111"/>
      <c r="F44" s="111"/>
      <c r="G44" s="11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6.5" thickBot="1">
      <c r="A45" s="19" t="s">
        <v>109</v>
      </c>
      <c r="B45" s="3"/>
      <c r="C45" s="16">
        <f>C43-C44</f>
        <v>1681.5318335915886</v>
      </c>
      <c r="D45" s="68" t="s">
        <v>130</v>
      </c>
      <c r="E45" s="3"/>
      <c r="F45" s="6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5">
      <c r="A46" s="3"/>
      <c r="B46" s="3"/>
      <c r="C46" s="3"/>
      <c r="D46" s="3"/>
      <c r="E46" s="3"/>
      <c r="F46" s="111"/>
      <c r="G46" s="11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28" ht="15">
      <c r="A47" s="3"/>
      <c r="B47" s="3"/>
      <c r="C47" s="3"/>
      <c r="D47" s="3"/>
      <c r="E47" s="3"/>
      <c r="F47" s="111"/>
      <c r="G47" s="11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</sheetData>
  <mergeCells count="13">
    <mergeCell ref="F46:G47"/>
    <mergeCell ref="A14:G14"/>
    <mergeCell ref="A2:G2"/>
    <mergeCell ref="A1:G1"/>
    <mergeCell ref="E43:F44"/>
    <mergeCell ref="G43:G44"/>
    <mergeCell ref="A41:B41"/>
    <mergeCell ref="E29:F30"/>
    <mergeCell ref="E39:F40"/>
    <mergeCell ref="G39:G40"/>
    <mergeCell ref="G29:G30"/>
    <mergeCell ref="E33:F34"/>
    <mergeCell ref="G33:G34"/>
  </mergeCells>
  <printOptions horizontalCentered="1" verticalCentered="1"/>
  <pageMargins left="1.5748031496062993" right="1.5748031496062993" top="1.5748031496062993" bottom="0.9448818897637796" header="0" footer="0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160"/>
  <sheetViews>
    <sheetView zoomScale="85" zoomScaleNormal="85" workbookViewId="0" topLeftCell="A1">
      <selection activeCell="G5" sqref="G5"/>
    </sheetView>
  </sheetViews>
  <sheetFormatPr defaultColWidth="11.421875" defaultRowHeight="12.75"/>
  <cols>
    <col min="1" max="1" width="21.8515625" style="1" customWidth="1"/>
    <col min="2" max="2" width="13.57421875" style="1" customWidth="1"/>
    <col min="3" max="3" width="13.421875" style="1" customWidth="1"/>
    <col min="4" max="4" width="14.140625" style="1" customWidth="1"/>
    <col min="5" max="5" width="14.421875" style="1" customWidth="1"/>
    <col min="6" max="6" width="13.00390625" style="1" customWidth="1"/>
    <col min="7" max="7" width="17.00390625" style="1" customWidth="1"/>
    <col min="8" max="8" width="9.421875" style="1" bestFit="1" customWidth="1"/>
    <col min="9" max="9" width="5.57421875" style="1" bestFit="1" customWidth="1"/>
    <col min="10" max="10" width="10.00390625" style="1" bestFit="1" customWidth="1"/>
    <col min="11" max="16384" width="11.421875" style="1" customWidth="1"/>
  </cols>
  <sheetData>
    <row r="1" spans="1:48" ht="15.75">
      <c r="A1" s="110" t="s">
        <v>159</v>
      </c>
      <c r="B1" s="110"/>
      <c r="C1" s="110"/>
      <c r="D1" s="110"/>
      <c r="E1" s="110"/>
      <c r="F1" s="110"/>
      <c r="G1" s="11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5.75">
      <c r="A2" s="110" t="s">
        <v>162</v>
      </c>
      <c r="B2" s="110"/>
      <c r="C2" s="110"/>
      <c r="D2" s="110"/>
      <c r="E2" s="110"/>
      <c r="F2" s="110"/>
      <c r="G2" s="11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5.75">
      <c r="A3" s="3" t="s">
        <v>4</v>
      </c>
      <c r="B3" s="3" t="s">
        <v>9</v>
      </c>
      <c r="C3" s="2"/>
      <c r="D3" s="2"/>
      <c r="E3" s="3" t="s">
        <v>51</v>
      </c>
      <c r="F3" s="3" t="s">
        <v>10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4.5" customHeight="1">
      <c r="A4" s="18"/>
      <c r="B4" s="3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5.75">
      <c r="A5" s="17" t="s">
        <v>138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2.75" customHeight="1" thickBot="1">
      <c r="A6" s="86"/>
      <c r="B6" s="20" t="s">
        <v>1</v>
      </c>
      <c r="C6" s="20"/>
      <c r="D6" s="20" t="s">
        <v>2</v>
      </c>
      <c r="E6" s="20" t="s">
        <v>7</v>
      </c>
      <c r="F6" s="20" t="s">
        <v>52</v>
      </c>
      <c r="G6" s="20" t="s">
        <v>53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45" customHeight="1">
      <c r="A7" s="87" t="s">
        <v>8</v>
      </c>
      <c r="B7" s="88" t="s">
        <v>11</v>
      </c>
      <c r="C7" s="88" t="s">
        <v>99</v>
      </c>
      <c r="D7" s="88" t="s">
        <v>97</v>
      </c>
      <c r="E7" s="89" t="s">
        <v>5</v>
      </c>
      <c r="F7" s="88" t="s">
        <v>98</v>
      </c>
      <c r="G7" s="90" t="s">
        <v>103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5">
      <c r="A8" s="77" t="s">
        <v>18</v>
      </c>
      <c r="B8" s="70">
        <v>119</v>
      </c>
      <c r="C8" s="71">
        <f aca="true" t="shared" si="0" ref="C8:C14">B8/$B$15</f>
        <v>0.05751570807153214</v>
      </c>
      <c r="D8" s="72">
        <f>1011/1000</f>
        <v>1.011</v>
      </c>
      <c r="E8" s="71">
        <v>0.7</v>
      </c>
      <c r="F8" s="73">
        <f aca="true" t="shared" si="1" ref="F8:F14">D8*E8</f>
        <v>0.7076999999999999</v>
      </c>
      <c r="G8" s="78">
        <f aca="true" t="shared" si="2" ref="G8:G14">B8/F8</f>
        <v>168.15034619188924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5">
      <c r="A9" s="79" t="s">
        <v>12</v>
      </c>
      <c r="B9" s="39">
        <v>420</v>
      </c>
      <c r="C9" s="74">
        <f t="shared" si="0"/>
        <v>0.2029966167230546</v>
      </c>
      <c r="D9" s="75">
        <f>1050/1000</f>
        <v>1.05</v>
      </c>
      <c r="E9" s="74">
        <v>0.7</v>
      </c>
      <c r="F9" s="76">
        <f t="shared" si="1"/>
        <v>0.735</v>
      </c>
      <c r="G9" s="80">
        <f t="shared" si="2"/>
        <v>571.4285714285714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5">
      <c r="A10" s="79" t="s">
        <v>13</v>
      </c>
      <c r="B10" s="39">
        <v>344</v>
      </c>
      <c r="C10" s="74">
        <f t="shared" si="0"/>
        <v>0.16626389560173996</v>
      </c>
      <c r="D10" s="75">
        <f>1097/1000</f>
        <v>1.097</v>
      </c>
      <c r="E10" s="74">
        <v>0.7</v>
      </c>
      <c r="F10" s="76">
        <f t="shared" si="1"/>
        <v>0.7678999999999999</v>
      </c>
      <c r="G10" s="80">
        <f t="shared" si="2"/>
        <v>447.9749967443678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5">
      <c r="A11" s="79" t="s">
        <v>14</v>
      </c>
      <c r="B11" s="39">
        <v>505</v>
      </c>
      <c r="C11" s="74">
        <f t="shared" si="0"/>
        <v>0.24407926534557758</v>
      </c>
      <c r="D11" s="75">
        <f>765/1000</f>
        <v>0.765</v>
      </c>
      <c r="E11" s="74">
        <v>0.7</v>
      </c>
      <c r="F11" s="76">
        <f t="shared" si="1"/>
        <v>0.5355</v>
      </c>
      <c r="G11" s="80">
        <f t="shared" si="2"/>
        <v>943.0438842203548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5">
      <c r="A12" s="79" t="s">
        <v>15</v>
      </c>
      <c r="B12" s="39">
        <v>75</v>
      </c>
      <c r="C12" s="74">
        <f t="shared" si="0"/>
        <v>0.03624939584340261</v>
      </c>
      <c r="D12" s="75">
        <f>1210/1000</f>
        <v>1.21</v>
      </c>
      <c r="E12" s="74">
        <v>0.7</v>
      </c>
      <c r="F12" s="76">
        <f t="shared" si="1"/>
        <v>0.847</v>
      </c>
      <c r="G12" s="80">
        <f t="shared" si="2"/>
        <v>88.5478158205431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5">
      <c r="A13" s="79" t="s">
        <v>16</v>
      </c>
      <c r="B13" s="39">
        <v>562</v>
      </c>
      <c r="C13" s="74">
        <f t="shared" si="0"/>
        <v>0.27162880618656354</v>
      </c>
      <c r="D13" s="75">
        <f>1159/1000</f>
        <v>1.159</v>
      </c>
      <c r="E13" s="74">
        <v>0.7</v>
      </c>
      <c r="F13" s="76">
        <f t="shared" si="1"/>
        <v>0.8113</v>
      </c>
      <c r="G13" s="80">
        <f t="shared" si="2"/>
        <v>692.7153950449895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5.75" thickBot="1">
      <c r="A14" s="81" t="s">
        <v>17</v>
      </c>
      <c r="B14" s="63">
        <v>44</v>
      </c>
      <c r="C14" s="82">
        <f t="shared" si="0"/>
        <v>0.02126631222812953</v>
      </c>
      <c r="D14" s="83">
        <f>1069/1000</f>
        <v>1.069</v>
      </c>
      <c r="E14" s="82">
        <v>0.7</v>
      </c>
      <c r="F14" s="84">
        <f t="shared" si="1"/>
        <v>0.7483</v>
      </c>
      <c r="G14" s="85">
        <f t="shared" si="2"/>
        <v>58.79994654550314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5">
      <c r="A15" s="11" t="s">
        <v>26</v>
      </c>
      <c r="B15" s="5">
        <f>SUM(B8:B14)</f>
        <v>2069</v>
      </c>
      <c r="C15" s="4">
        <f>SUM(C8:C14)</f>
        <v>1</v>
      </c>
      <c r="D15" s="5"/>
      <c r="E15" s="5"/>
      <c r="F15" s="5"/>
      <c r="G15" s="13">
        <f>SUM(G8:G14)</f>
        <v>2970.660955996219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4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5.75">
      <c r="A17" s="117" t="s">
        <v>136</v>
      </c>
      <c r="B17" s="117"/>
      <c r="C17" s="117"/>
      <c r="D17" s="117"/>
      <c r="E17" s="117"/>
      <c r="F17" s="117"/>
      <c r="G17" s="117"/>
      <c r="H17" s="7"/>
      <c r="I17" s="7"/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5">
      <c r="A18" s="11" t="s">
        <v>36</v>
      </c>
      <c r="B18" s="5"/>
      <c r="C18" s="5">
        <v>672</v>
      </c>
      <c r="D18" s="21" t="s">
        <v>29</v>
      </c>
      <c r="E18" s="3"/>
      <c r="F18" s="3"/>
      <c r="G18" s="3"/>
      <c r="H18" s="5"/>
      <c r="I18" s="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5.75">
      <c r="A19" s="11" t="s">
        <v>37</v>
      </c>
      <c r="B19" s="2"/>
      <c r="C19" s="2"/>
      <c r="D19" s="2"/>
      <c r="E19" s="3"/>
      <c r="F19" s="2"/>
      <c r="G19" s="2"/>
      <c r="H19" s="2"/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2.75" customHeight="1" thickBot="1">
      <c r="A20" s="21" t="s">
        <v>44</v>
      </c>
      <c r="B20" s="21" t="s">
        <v>45</v>
      </c>
      <c r="C20" s="21" t="s">
        <v>54</v>
      </c>
      <c r="D20" s="21" t="s">
        <v>112</v>
      </c>
      <c r="E20" s="22" t="s">
        <v>113</v>
      </c>
      <c r="F20" s="22"/>
      <c r="G20" s="5"/>
      <c r="H20" s="5"/>
      <c r="I20" s="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28.5" customHeight="1">
      <c r="A21" s="53" t="s">
        <v>0</v>
      </c>
      <c r="B21" s="54" t="s">
        <v>55</v>
      </c>
      <c r="C21" s="58" t="s">
        <v>118</v>
      </c>
      <c r="D21" s="58" t="s">
        <v>56</v>
      </c>
      <c r="E21" s="55" t="s">
        <v>35</v>
      </c>
      <c r="F21" s="22"/>
      <c r="G21" s="5"/>
      <c r="H21" s="5"/>
      <c r="I21" s="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5.75" thickBot="1">
      <c r="A22" s="47">
        <v>6</v>
      </c>
      <c r="B22" s="51">
        <v>24</v>
      </c>
      <c r="C22" s="51">
        <v>31.8</v>
      </c>
      <c r="D22" s="91">
        <f>A22*B22-C22</f>
        <v>112.2</v>
      </c>
      <c r="E22" s="50">
        <f>G15*C22/D22</f>
        <v>841.9520356566824</v>
      </c>
      <c r="F22" s="3"/>
      <c r="G22" s="5"/>
      <c r="H22" s="5"/>
      <c r="I22" s="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6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5">
      <c r="A24" s="11" t="s">
        <v>104</v>
      </c>
      <c r="B24" s="3"/>
      <c r="C24" s="3"/>
      <c r="D24" s="13">
        <f>E22+C18</f>
        <v>1513.9520356566823</v>
      </c>
      <c r="E24" s="21" t="s">
        <v>114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4.5" customHeight="1">
      <c r="A25" s="3"/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6.5" thickBot="1">
      <c r="A26" s="17" t="s">
        <v>139</v>
      </c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6.5" thickBot="1">
      <c r="A27" s="11" t="s">
        <v>102</v>
      </c>
      <c r="B27" s="2"/>
      <c r="C27" s="2"/>
      <c r="D27" s="3"/>
      <c r="E27" s="3"/>
      <c r="F27" s="15">
        <f>G15+D24</f>
        <v>4484.612991652901</v>
      </c>
      <c r="G27" s="21" t="s">
        <v>30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5.75">
      <c r="A28" s="17" t="s">
        <v>140</v>
      </c>
      <c r="B28" s="2"/>
      <c r="C28" s="2"/>
      <c r="D28" s="2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5.75">
      <c r="A29" s="17"/>
      <c r="B29" s="2"/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5.75">
      <c r="A30" s="92" t="s">
        <v>59</v>
      </c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5.75" thickBot="1">
      <c r="A31" s="66" t="s">
        <v>43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5.75" customHeight="1">
      <c r="A32" s="3" t="s">
        <v>42</v>
      </c>
      <c r="B32" s="5"/>
      <c r="C32" s="5">
        <f>'25 c maxima'!D11</f>
        <v>8544</v>
      </c>
      <c r="D32" s="21" t="s">
        <v>46</v>
      </c>
      <c r="E32" s="111" t="s">
        <v>107</v>
      </c>
      <c r="F32" s="116"/>
      <c r="G32" s="112">
        <f>C33/C32</f>
        <v>0.5248844793601242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5.75" thickBot="1">
      <c r="A33" s="3" t="s">
        <v>39</v>
      </c>
      <c r="B33" s="5"/>
      <c r="C33" s="13">
        <f>F27</f>
        <v>4484.612991652901</v>
      </c>
      <c r="D33" s="21" t="s">
        <v>30</v>
      </c>
      <c r="E33" s="111"/>
      <c r="F33" s="116"/>
      <c r="G33" s="11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5.75" thickBot="1">
      <c r="A34" s="3" t="s">
        <v>101</v>
      </c>
      <c r="B34" s="5"/>
      <c r="C34" s="16">
        <f>C32-C33</f>
        <v>4059.3870083470993</v>
      </c>
      <c r="D34" s="21" t="s">
        <v>115</v>
      </c>
      <c r="E34" s="3"/>
      <c r="F34" s="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6.5" thickBot="1">
      <c r="A35" s="67" t="s">
        <v>61</v>
      </c>
      <c r="B35" s="5"/>
      <c r="C35" s="4"/>
      <c r="D35" s="13"/>
      <c r="E35" s="2"/>
      <c r="F35" s="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5.75" customHeight="1">
      <c r="A36" s="19" t="s">
        <v>62</v>
      </c>
      <c r="B36" s="3"/>
      <c r="C36" s="13">
        <f>'25 c maxima'!B26</f>
        <v>6297.6</v>
      </c>
      <c r="D36" s="21" t="s">
        <v>116</v>
      </c>
      <c r="E36" s="111" t="s">
        <v>108</v>
      </c>
      <c r="F36" s="116"/>
      <c r="G36" s="112">
        <f>C37/C36</f>
        <v>0.47171318533984674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6.5" customHeight="1" thickBot="1">
      <c r="A37" s="19" t="s">
        <v>6</v>
      </c>
      <c r="B37" s="5"/>
      <c r="C37" s="13">
        <f>G15</f>
        <v>2970.660955996219</v>
      </c>
      <c r="D37" s="21" t="s">
        <v>63</v>
      </c>
      <c r="E37" s="111"/>
      <c r="F37" s="116"/>
      <c r="G37" s="11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6.5" customHeight="1" thickBot="1">
      <c r="A38" s="19" t="s">
        <v>100</v>
      </c>
      <c r="B38" s="5"/>
      <c r="C38" s="16">
        <f>C36-C37</f>
        <v>3326.9390440037814</v>
      </c>
      <c r="D38" s="23" t="s">
        <v>126</v>
      </c>
      <c r="E38" s="22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5.75">
      <c r="A39" s="3"/>
      <c r="B39" s="5"/>
      <c r="C39" s="5"/>
      <c r="D39" s="13"/>
      <c r="E39" s="2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5.75">
      <c r="A40" s="93" t="s">
        <v>60</v>
      </c>
      <c r="B40" s="5"/>
      <c r="C40" s="5"/>
      <c r="D40" s="13"/>
      <c r="E40" s="2"/>
      <c r="F40" s="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5.75" thickBot="1">
      <c r="A41" s="67" t="s">
        <v>64</v>
      </c>
      <c r="B41" s="5"/>
      <c r="C41" s="5"/>
      <c r="D41" s="5"/>
      <c r="E41" s="5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5.75" customHeight="1">
      <c r="A42" s="3" t="s">
        <v>57</v>
      </c>
      <c r="B42" s="5"/>
      <c r="C42" s="5">
        <f>'26 c practica'!D11</f>
        <v>7392</v>
      </c>
      <c r="D42" s="21" t="s">
        <v>127</v>
      </c>
      <c r="E42" s="111" t="s">
        <v>105</v>
      </c>
      <c r="F42" s="111"/>
      <c r="G42" s="112">
        <f>C43/C42</f>
        <v>0.6066846579617019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5.75" thickBot="1">
      <c r="A43" s="3" t="s">
        <v>39</v>
      </c>
      <c r="B43" s="5"/>
      <c r="C43" s="13">
        <f>F27</f>
        <v>4484.612991652901</v>
      </c>
      <c r="D43" s="21" t="s">
        <v>30</v>
      </c>
      <c r="E43" s="111"/>
      <c r="F43" s="111"/>
      <c r="G43" s="11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29.25" customHeight="1" thickBot="1">
      <c r="A44" s="114" t="s">
        <v>58</v>
      </c>
      <c r="B44" s="115"/>
      <c r="C44" s="16">
        <f>C42-C43</f>
        <v>2907.3870083470993</v>
      </c>
      <c r="D44" s="21" t="s">
        <v>128</v>
      </c>
      <c r="E44" s="2"/>
      <c r="F44" s="5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6.5" thickBot="1">
      <c r="A45" s="67" t="s">
        <v>61</v>
      </c>
      <c r="B45" s="3"/>
      <c r="C45" s="3"/>
      <c r="D45" s="28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5.75" customHeight="1">
      <c r="A46" s="19" t="s">
        <v>65</v>
      </c>
      <c r="B46" s="3"/>
      <c r="C46" s="13">
        <f>'26 c practica'!B28</f>
        <v>5236</v>
      </c>
      <c r="D46" s="29" t="s">
        <v>129</v>
      </c>
      <c r="E46" s="111" t="s">
        <v>106</v>
      </c>
      <c r="F46" s="111"/>
      <c r="G46" s="112">
        <f>C47/C46</f>
        <v>0.5673531237578722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5.75" thickBot="1">
      <c r="A47" s="19" t="s">
        <v>6</v>
      </c>
      <c r="B47" s="3"/>
      <c r="C47" s="13">
        <f>G15</f>
        <v>2970.660955996219</v>
      </c>
      <c r="D47" s="29" t="s">
        <v>63</v>
      </c>
      <c r="E47" s="111"/>
      <c r="F47" s="111"/>
      <c r="G47" s="11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6.5" thickBot="1">
      <c r="A48" s="19" t="s">
        <v>109</v>
      </c>
      <c r="B48" s="3"/>
      <c r="C48" s="16">
        <f>C46-C47</f>
        <v>2265.339044003781</v>
      </c>
      <c r="D48" s="68" t="s">
        <v>130</v>
      </c>
      <c r="E48" s="3"/>
      <c r="F48" s="6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15">
      <c r="A49" s="3"/>
      <c r="B49" s="3"/>
      <c r="C49" s="3"/>
      <c r="D49" s="3"/>
      <c r="E49" s="3"/>
      <c r="F49" s="111"/>
      <c r="G49" s="11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28" ht="15">
      <c r="A50" s="3"/>
      <c r="B50" s="3"/>
      <c r="C50" s="3"/>
      <c r="D50" s="3"/>
      <c r="E50" s="3"/>
      <c r="F50" s="111"/>
      <c r="G50" s="11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</sheetData>
  <mergeCells count="13">
    <mergeCell ref="A1:G1"/>
    <mergeCell ref="E46:F47"/>
    <mergeCell ref="G46:G47"/>
    <mergeCell ref="A44:B44"/>
    <mergeCell ref="E32:F33"/>
    <mergeCell ref="E42:F43"/>
    <mergeCell ref="G42:G43"/>
    <mergeCell ref="G32:G33"/>
    <mergeCell ref="A2:G2"/>
    <mergeCell ref="E36:F37"/>
    <mergeCell ref="G36:G37"/>
    <mergeCell ref="F49:G50"/>
    <mergeCell ref="A17:G17"/>
  </mergeCells>
  <printOptions horizontalCentered="1" verticalCentered="1"/>
  <pageMargins left="1.5748031496062993" right="1.5748031496062993" top="1.5748031496062993" bottom="0.9448818897637796" header="0" footer="0"/>
  <pageSetup orientation="landscape" paperSize="9" r:id="rId1"/>
  <ignoredErrors>
    <ignoredError sqref="C37 C47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20"/>
  <sheetViews>
    <sheetView zoomScale="85" zoomScaleNormal="85" workbookViewId="0" topLeftCell="A3">
      <selection activeCell="F7" sqref="F7"/>
    </sheetView>
  </sheetViews>
  <sheetFormatPr defaultColWidth="11.421875" defaultRowHeight="12.75"/>
  <cols>
    <col min="1" max="1" width="25.28125" style="1" customWidth="1"/>
    <col min="2" max="2" width="12.8515625" style="1" customWidth="1"/>
    <col min="3" max="3" width="11.140625" style="1" customWidth="1"/>
    <col min="4" max="4" width="13.140625" style="1" bestFit="1" customWidth="1"/>
    <col min="5" max="5" width="11.28125" style="1" customWidth="1"/>
    <col min="6" max="6" width="15.28125" style="1" customWidth="1"/>
    <col min="7" max="7" width="11.00390625" style="1" customWidth="1"/>
    <col min="8" max="8" width="9.421875" style="1" bestFit="1" customWidth="1"/>
    <col min="9" max="9" width="5.57421875" style="1" bestFit="1" customWidth="1"/>
    <col min="10" max="10" width="10.00390625" style="1" bestFit="1" customWidth="1"/>
    <col min="11" max="16384" width="11.421875" style="1" customWidth="1"/>
  </cols>
  <sheetData>
    <row r="1" spans="1:5" ht="15.75">
      <c r="A1" s="110" t="s">
        <v>158</v>
      </c>
      <c r="B1" s="110"/>
      <c r="C1" s="110"/>
      <c r="D1" s="110"/>
      <c r="E1" s="110"/>
    </row>
    <row r="2" spans="1:5" ht="15">
      <c r="A2" s="3"/>
      <c r="B2" s="3"/>
      <c r="C2" s="3"/>
      <c r="D2" s="3"/>
      <c r="E2" s="3"/>
    </row>
    <row r="3" spans="1:7" ht="15.75">
      <c r="A3" s="110" t="s">
        <v>161</v>
      </c>
      <c r="B3" s="110"/>
      <c r="C3" s="110"/>
      <c r="D3" s="110"/>
      <c r="E3" s="110"/>
      <c r="F3" s="7"/>
      <c r="G3" s="7"/>
    </row>
    <row r="4" spans="1:7" ht="15.75">
      <c r="A4" s="2"/>
      <c r="B4" s="2"/>
      <c r="C4" s="2"/>
      <c r="D4" s="2"/>
      <c r="E4" s="2"/>
      <c r="F4" s="7"/>
      <c r="G4" s="7"/>
    </row>
    <row r="5" spans="1:7" ht="15.75">
      <c r="A5" s="3"/>
      <c r="B5" s="3"/>
      <c r="C5" s="5"/>
      <c r="D5" s="5"/>
      <c r="E5" s="2"/>
      <c r="F5" s="3"/>
      <c r="G5" s="3"/>
    </row>
    <row r="6" spans="1:7" ht="15.75">
      <c r="A6" s="17" t="s">
        <v>135</v>
      </c>
      <c r="B6" s="3"/>
      <c r="C6" s="5"/>
      <c r="D6" s="5"/>
      <c r="E6" s="2"/>
      <c r="F6" s="3"/>
      <c r="G6" s="3"/>
    </row>
    <row r="7" spans="1:7" ht="15.75">
      <c r="A7" s="3"/>
      <c r="B7" s="3"/>
      <c r="C7" s="5"/>
      <c r="D7" s="5"/>
      <c r="E7" s="2"/>
      <c r="F7" s="3"/>
      <c r="G7" s="3"/>
    </row>
    <row r="8" spans="1:7" ht="15.75">
      <c r="A8" s="3"/>
      <c r="B8" s="2"/>
      <c r="C8" s="18"/>
      <c r="D8" s="31" t="s">
        <v>3</v>
      </c>
      <c r="E8" s="3"/>
      <c r="F8" s="3"/>
      <c r="G8" s="3"/>
    </row>
    <row r="9" spans="1:7" ht="15.75" customHeight="1">
      <c r="A9" s="114" t="s">
        <v>42</v>
      </c>
      <c r="B9" s="114"/>
      <c r="C9" s="5"/>
      <c r="D9" s="5">
        <v>8544</v>
      </c>
      <c r="E9" s="21" t="s">
        <v>1</v>
      </c>
      <c r="F9" s="3"/>
      <c r="G9" s="3"/>
    </row>
    <row r="10" spans="1:7" ht="31.5" customHeight="1" thickBot="1">
      <c r="A10" s="114" t="s">
        <v>50</v>
      </c>
      <c r="B10" s="114"/>
      <c r="C10" s="114"/>
      <c r="D10" s="5">
        <f>48*24</f>
        <v>1152</v>
      </c>
      <c r="E10" s="21" t="s">
        <v>2</v>
      </c>
      <c r="F10" s="3"/>
      <c r="G10" s="3"/>
    </row>
    <row r="11" spans="1:7" ht="15.75" thickBot="1">
      <c r="A11" s="3" t="s">
        <v>47</v>
      </c>
      <c r="B11" s="5"/>
      <c r="C11" s="5"/>
      <c r="D11" s="24">
        <f>D9-D10</f>
        <v>7392</v>
      </c>
      <c r="E11" s="21" t="s">
        <v>40</v>
      </c>
      <c r="F11" s="3"/>
      <c r="G11" s="3"/>
    </row>
    <row r="12" spans="1:7" ht="15.75">
      <c r="A12" s="3"/>
      <c r="B12" s="3"/>
      <c r="C12" s="5"/>
      <c r="D12" s="5"/>
      <c r="E12" s="2"/>
      <c r="F12" s="3"/>
      <c r="G12" s="3"/>
    </row>
    <row r="13" spans="1:7" ht="15.75">
      <c r="A13" s="11" t="s">
        <v>38</v>
      </c>
      <c r="B13" s="3"/>
      <c r="C13" s="5"/>
      <c r="D13" s="5"/>
      <c r="E13" s="2"/>
      <c r="F13" s="3"/>
      <c r="G13" s="3"/>
    </row>
    <row r="14" spans="1:7" ht="15.75">
      <c r="A14" s="11"/>
      <c r="B14" s="3"/>
      <c r="C14" s="5"/>
      <c r="D14" s="5"/>
      <c r="E14" s="2"/>
      <c r="F14" s="3"/>
      <c r="G14" s="3"/>
    </row>
    <row r="15" spans="1:7" ht="15.75">
      <c r="A15" s="7" t="s">
        <v>136</v>
      </c>
      <c r="B15" s="7"/>
      <c r="C15" s="7"/>
      <c r="D15" s="7"/>
      <c r="E15" s="7"/>
      <c r="F15" s="7"/>
      <c r="G15" s="7"/>
    </row>
    <row r="16" spans="1:7" ht="15.75">
      <c r="A16" s="17"/>
      <c r="B16" s="17"/>
      <c r="C16" s="17"/>
      <c r="D16" s="17"/>
      <c r="E16" s="17"/>
      <c r="F16" s="17"/>
      <c r="G16" s="17"/>
    </row>
    <row r="17" spans="1:7" ht="15">
      <c r="A17" s="11" t="s">
        <v>36</v>
      </c>
      <c r="B17" s="5"/>
      <c r="C17" s="5">
        <v>672</v>
      </c>
      <c r="D17" s="21" t="s">
        <v>27</v>
      </c>
      <c r="E17" s="3"/>
      <c r="F17" s="3"/>
      <c r="G17" s="3"/>
    </row>
    <row r="18" spans="1:7" ht="15.75">
      <c r="A18" s="11" t="s">
        <v>37</v>
      </c>
      <c r="B18" s="2"/>
      <c r="C18" s="2"/>
      <c r="D18" s="2"/>
      <c r="E18" s="3"/>
      <c r="F18" s="2"/>
      <c r="G18" s="2"/>
    </row>
    <row r="19" spans="1:7" ht="15.75">
      <c r="A19" s="17"/>
      <c r="B19" s="2"/>
      <c r="C19" s="2"/>
      <c r="D19" s="2"/>
      <c r="E19" s="5"/>
      <c r="F19" s="3"/>
      <c r="G19" s="3"/>
    </row>
    <row r="20" spans="1:7" ht="15.75" customHeight="1" thickBot="1">
      <c r="A20" s="21" t="s">
        <v>28</v>
      </c>
      <c r="B20" s="21" t="s">
        <v>119</v>
      </c>
      <c r="C20" s="21" t="s">
        <v>44</v>
      </c>
      <c r="D20" s="21" t="s">
        <v>120</v>
      </c>
      <c r="E20" s="5"/>
      <c r="F20" s="3"/>
      <c r="G20" s="3"/>
    </row>
    <row r="21" spans="1:7" ht="30">
      <c r="A21" s="53" t="s">
        <v>19</v>
      </c>
      <c r="B21" s="58" t="s">
        <v>69</v>
      </c>
      <c r="C21" s="58" t="s">
        <v>49</v>
      </c>
      <c r="D21" s="59" t="s">
        <v>70</v>
      </c>
      <c r="E21" s="5"/>
      <c r="F21" s="3"/>
      <c r="G21" s="3"/>
    </row>
    <row r="22" spans="1:7" ht="15.75" thickBot="1">
      <c r="A22" s="47">
        <v>31.8</v>
      </c>
      <c r="B22" s="48">
        <f>D11-C17</f>
        <v>6720</v>
      </c>
      <c r="C22" s="49">
        <f>B22/24/6</f>
        <v>46.666666666666664</v>
      </c>
      <c r="D22" s="50">
        <f>A22*C22</f>
        <v>1484</v>
      </c>
      <c r="E22" s="5"/>
      <c r="F22" s="3"/>
      <c r="G22" s="3"/>
    </row>
    <row r="23" spans="1:7" ht="15">
      <c r="A23" s="11"/>
      <c r="B23" s="5"/>
      <c r="C23" s="13"/>
      <c r="D23" s="30"/>
      <c r="E23" s="5"/>
      <c r="F23" s="3"/>
      <c r="G23" s="3"/>
    </row>
    <row r="24" spans="1:7" ht="15">
      <c r="A24" s="11" t="s">
        <v>131</v>
      </c>
      <c r="B24" s="3"/>
      <c r="C24" s="13">
        <f>C17+D22</f>
        <v>2156</v>
      </c>
      <c r="D24" s="32" t="s">
        <v>121</v>
      </c>
      <c r="E24" s="5"/>
      <c r="F24" s="3"/>
      <c r="G24" s="3"/>
    </row>
    <row r="25" spans="1:7" ht="15">
      <c r="A25" s="3"/>
      <c r="B25" s="3"/>
      <c r="C25" s="13"/>
      <c r="D25" s="30"/>
      <c r="E25" s="3"/>
      <c r="F25" s="3"/>
      <c r="G25" s="3"/>
    </row>
    <row r="26" spans="1:7" ht="15.75">
      <c r="A26" s="18" t="s">
        <v>137</v>
      </c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 t="s">
        <v>123</v>
      </c>
      <c r="B28" s="13">
        <f>+D11-C24</f>
        <v>5236</v>
      </c>
      <c r="C28" s="21" t="s">
        <v>122</v>
      </c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  <row r="45" spans="1:7" ht="15">
      <c r="A45" s="3"/>
      <c r="B45" s="3"/>
      <c r="C45" s="3"/>
      <c r="D45" s="3"/>
      <c r="E45" s="3"/>
      <c r="F45" s="3"/>
      <c r="G45" s="3"/>
    </row>
    <row r="46" spans="1:7" ht="15">
      <c r="A46" s="3"/>
      <c r="B46" s="3"/>
      <c r="C46" s="3"/>
      <c r="D46" s="3"/>
      <c r="E46" s="3"/>
      <c r="F46" s="3"/>
      <c r="G46" s="3"/>
    </row>
    <row r="47" spans="1:7" ht="15">
      <c r="A47" s="3"/>
      <c r="B47" s="3"/>
      <c r="C47" s="3"/>
      <c r="D47" s="3"/>
      <c r="E47" s="3"/>
      <c r="F47" s="3"/>
      <c r="G47" s="3"/>
    </row>
    <row r="48" spans="1:7" ht="15">
      <c r="A48" s="3"/>
      <c r="B48" s="3"/>
      <c r="C48" s="3"/>
      <c r="D48" s="3"/>
      <c r="E48" s="3"/>
      <c r="F48" s="3"/>
      <c r="G48" s="3"/>
    </row>
    <row r="49" spans="1:7" ht="15">
      <c r="A49" s="3"/>
      <c r="B49" s="3"/>
      <c r="C49" s="3"/>
      <c r="D49" s="3"/>
      <c r="E49" s="3"/>
      <c r="F49" s="3"/>
      <c r="G49" s="3"/>
    </row>
    <row r="50" spans="1:7" ht="15">
      <c r="A50" s="3"/>
      <c r="B50" s="3"/>
      <c r="C50" s="3"/>
      <c r="D50" s="3"/>
      <c r="E50" s="3"/>
      <c r="F50" s="3"/>
      <c r="G50" s="3"/>
    </row>
    <row r="51" spans="1:7" ht="15">
      <c r="A51" s="3"/>
      <c r="B51" s="3"/>
      <c r="C51" s="3"/>
      <c r="D51" s="3"/>
      <c r="E51" s="3"/>
      <c r="F51" s="3"/>
      <c r="G51" s="3"/>
    </row>
    <row r="52" spans="1:7" ht="15">
      <c r="A52" s="3"/>
      <c r="B52" s="3"/>
      <c r="C52" s="3"/>
      <c r="D52" s="3"/>
      <c r="E52" s="3"/>
      <c r="F52" s="3"/>
      <c r="G52" s="3"/>
    </row>
    <row r="53" spans="1:7" ht="15">
      <c r="A53" s="3"/>
      <c r="B53" s="3"/>
      <c r="C53" s="3"/>
      <c r="D53" s="3"/>
      <c r="E53" s="3"/>
      <c r="F53" s="3"/>
      <c r="G53" s="3"/>
    </row>
    <row r="54" spans="1:7" ht="15">
      <c r="A54" s="3"/>
      <c r="B54" s="3"/>
      <c r="C54" s="3"/>
      <c r="D54" s="3"/>
      <c r="E54" s="3"/>
      <c r="F54" s="3"/>
      <c r="G54" s="3"/>
    </row>
    <row r="55" spans="1:7" ht="15">
      <c r="A55" s="3"/>
      <c r="B55" s="3"/>
      <c r="C55" s="3"/>
      <c r="D55" s="3"/>
      <c r="E55" s="3"/>
      <c r="F55" s="3"/>
      <c r="G55" s="3"/>
    </row>
    <row r="56" spans="1:7" ht="15">
      <c r="A56" s="3"/>
      <c r="B56" s="3"/>
      <c r="C56" s="3"/>
      <c r="D56" s="3"/>
      <c r="E56" s="3"/>
      <c r="F56" s="3"/>
      <c r="G56" s="3"/>
    </row>
    <row r="57" spans="1:7" ht="15">
      <c r="A57" s="3"/>
      <c r="B57" s="3"/>
      <c r="C57" s="3"/>
      <c r="D57" s="3"/>
      <c r="E57" s="3"/>
      <c r="F57" s="3"/>
      <c r="G57" s="3"/>
    </row>
    <row r="58" spans="1:7" ht="15">
      <c r="A58" s="3"/>
      <c r="B58" s="3"/>
      <c r="C58" s="3"/>
      <c r="D58" s="3"/>
      <c r="E58" s="3"/>
      <c r="F58" s="3"/>
      <c r="G58" s="3"/>
    </row>
    <row r="59" spans="1:7" ht="15">
      <c r="A59" s="3"/>
      <c r="B59" s="3"/>
      <c r="C59" s="3"/>
      <c r="D59" s="3"/>
      <c r="E59" s="3"/>
      <c r="F59" s="3"/>
      <c r="G59" s="3"/>
    </row>
    <row r="60" spans="1:7" ht="15">
      <c r="A60" s="3"/>
      <c r="B60" s="3"/>
      <c r="C60" s="3"/>
      <c r="D60" s="3"/>
      <c r="E60" s="3"/>
      <c r="F60" s="3"/>
      <c r="G60" s="3"/>
    </row>
    <row r="61" spans="1:7" ht="15">
      <c r="A61" s="3"/>
      <c r="B61" s="3"/>
      <c r="C61" s="3"/>
      <c r="D61" s="3"/>
      <c r="E61" s="3"/>
      <c r="F61" s="3"/>
      <c r="G61" s="3"/>
    </row>
    <row r="62" spans="1:7" ht="15">
      <c r="A62" s="3"/>
      <c r="B62" s="3"/>
      <c r="C62" s="3"/>
      <c r="D62" s="3"/>
      <c r="E62" s="3"/>
      <c r="F62" s="3"/>
      <c r="G62" s="3"/>
    </row>
    <row r="63" spans="1:7" ht="15">
      <c r="A63" s="3"/>
      <c r="B63" s="3"/>
      <c r="C63" s="3"/>
      <c r="D63" s="3"/>
      <c r="E63" s="3"/>
      <c r="F63" s="3"/>
      <c r="G63" s="3"/>
    </row>
    <row r="64" spans="1:7" ht="15">
      <c r="A64" s="3"/>
      <c r="B64" s="3"/>
      <c r="C64" s="3"/>
      <c r="D64" s="3"/>
      <c r="E64" s="3"/>
      <c r="F64" s="3"/>
      <c r="G64" s="3"/>
    </row>
    <row r="65" spans="1:7" ht="15">
      <c r="A65" s="3"/>
      <c r="B65" s="3"/>
      <c r="C65" s="3"/>
      <c r="D65" s="3"/>
      <c r="E65" s="3"/>
      <c r="F65" s="3"/>
      <c r="G65" s="3"/>
    </row>
    <row r="66" spans="1:7" ht="15">
      <c r="A66" s="3"/>
      <c r="B66" s="3"/>
      <c r="C66" s="3"/>
      <c r="D66" s="3"/>
      <c r="E66" s="3"/>
      <c r="F66" s="3"/>
      <c r="G66" s="3"/>
    </row>
    <row r="67" spans="1:7" ht="15">
      <c r="A67" s="3"/>
      <c r="B67" s="3"/>
      <c r="C67" s="3"/>
      <c r="D67" s="3"/>
      <c r="E67" s="3"/>
      <c r="F67" s="3"/>
      <c r="G67" s="3"/>
    </row>
    <row r="68" spans="1:7" ht="15">
      <c r="A68" s="3"/>
      <c r="B68" s="3"/>
      <c r="C68" s="3"/>
      <c r="D68" s="3"/>
      <c r="E68" s="3"/>
      <c r="F68" s="3"/>
      <c r="G68" s="3"/>
    </row>
    <row r="69" spans="1:7" ht="15">
      <c r="A69" s="3"/>
      <c r="B69" s="3"/>
      <c r="C69" s="3"/>
      <c r="D69" s="3"/>
      <c r="E69" s="3"/>
      <c r="F69" s="3"/>
      <c r="G69" s="3"/>
    </row>
    <row r="70" spans="1:7" ht="15">
      <c r="A70" s="3"/>
      <c r="B70" s="3"/>
      <c r="C70" s="3"/>
      <c r="D70" s="3"/>
      <c r="E70" s="3"/>
      <c r="F70" s="3"/>
      <c r="G70" s="3"/>
    </row>
    <row r="71" spans="1:7" ht="15">
      <c r="A71" s="3"/>
      <c r="B71" s="3"/>
      <c r="C71" s="3"/>
      <c r="D71" s="3"/>
      <c r="E71" s="3"/>
      <c r="F71" s="3"/>
      <c r="G71" s="3"/>
    </row>
    <row r="72" spans="1:7" ht="15">
      <c r="A72" s="3"/>
      <c r="B72" s="3"/>
      <c r="C72" s="3"/>
      <c r="D72" s="3"/>
      <c r="E72" s="3"/>
      <c r="F72" s="3"/>
      <c r="G72" s="3"/>
    </row>
    <row r="73" spans="1:7" ht="15">
      <c r="A73" s="3"/>
      <c r="B73" s="3"/>
      <c r="C73" s="3"/>
      <c r="D73" s="3"/>
      <c r="E73" s="3"/>
      <c r="F73" s="3"/>
      <c r="G73" s="3"/>
    </row>
    <row r="74" spans="1:7" ht="15">
      <c r="A74" s="3"/>
      <c r="B74" s="3"/>
      <c r="C74" s="3"/>
      <c r="D74" s="3"/>
      <c r="E74" s="3"/>
      <c r="F74" s="3"/>
      <c r="G74" s="3"/>
    </row>
    <row r="75" spans="1:7" ht="15">
      <c r="A75" s="3"/>
      <c r="B75" s="3"/>
      <c r="C75" s="3"/>
      <c r="D75" s="3"/>
      <c r="E75" s="3"/>
      <c r="F75" s="3"/>
      <c r="G75" s="3"/>
    </row>
    <row r="76" spans="1:7" ht="15">
      <c r="A76" s="3"/>
      <c r="B76" s="3"/>
      <c r="C76" s="3"/>
      <c r="D76" s="3"/>
      <c r="E76" s="3"/>
      <c r="F76" s="3"/>
      <c r="G76" s="3"/>
    </row>
    <row r="77" spans="1:7" ht="15">
      <c r="A77" s="3"/>
      <c r="B77" s="3"/>
      <c r="C77" s="3"/>
      <c r="D77" s="3"/>
      <c r="E77" s="3"/>
      <c r="F77" s="3"/>
      <c r="G77" s="3"/>
    </row>
    <row r="78" spans="1:7" ht="15">
      <c r="A78" s="3"/>
      <c r="B78" s="3"/>
      <c r="C78" s="3"/>
      <c r="D78" s="3"/>
      <c r="E78" s="3"/>
      <c r="F78" s="3"/>
      <c r="G78" s="3"/>
    </row>
    <row r="79" spans="1:7" ht="15">
      <c r="A79" s="3"/>
      <c r="B79" s="3"/>
      <c r="C79" s="3"/>
      <c r="D79" s="3"/>
      <c r="E79" s="3"/>
      <c r="F79" s="3"/>
      <c r="G79" s="3"/>
    </row>
    <row r="80" spans="1:7" ht="15">
      <c r="A80" s="3"/>
      <c r="B80" s="3"/>
      <c r="C80" s="3"/>
      <c r="D80" s="3"/>
      <c r="E80" s="3"/>
      <c r="F80" s="3"/>
      <c r="G80" s="3"/>
    </row>
    <row r="81" spans="1:7" ht="15">
      <c r="A81" s="3"/>
      <c r="B81" s="3"/>
      <c r="C81" s="3"/>
      <c r="D81" s="3"/>
      <c r="E81" s="3"/>
      <c r="F81" s="3"/>
      <c r="G81" s="3"/>
    </row>
    <row r="82" spans="1:7" ht="15">
      <c r="A82" s="3"/>
      <c r="B82" s="3"/>
      <c r="C82" s="3"/>
      <c r="D82" s="3"/>
      <c r="E82" s="3"/>
      <c r="F82" s="3"/>
      <c r="G82" s="3"/>
    </row>
    <row r="83" spans="1:7" ht="15">
      <c r="A83" s="3"/>
      <c r="B83" s="3"/>
      <c r="C83" s="3"/>
      <c r="D83" s="3"/>
      <c r="E83" s="3"/>
      <c r="F83" s="3"/>
      <c r="G83" s="3"/>
    </row>
    <row r="84" spans="1:7" ht="15">
      <c r="A84" s="3"/>
      <c r="B84" s="3"/>
      <c r="C84" s="3"/>
      <c r="D84" s="3"/>
      <c r="E84" s="3"/>
      <c r="F84" s="3"/>
      <c r="G84" s="3"/>
    </row>
    <row r="85" spans="1:7" ht="15">
      <c r="A85" s="3"/>
      <c r="B85" s="3"/>
      <c r="C85" s="3"/>
      <c r="D85" s="3"/>
      <c r="E85" s="3"/>
      <c r="F85" s="3"/>
      <c r="G85" s="3"/>
    </row>
    <row r="86" spans="1:7" ht="15">
      <c r="A86" s="3"/>
      <c r="B86" s="3"/>
      <c r="C86" s="3"/>
      <c r="D86" s="3"/>
      <c r="E86" s="3"/>
      <c r="F86" s="3"/>
      <c r="G86" s="3"/>
    </row>
    <row r="87" spans="1:7" ht="15">
      <c r="A87" s="3"/>
      <c r="B87" s="3"/>
      <c r="C87" s="3"/>
      <c r="D87" s="3"/>
      <c r="E87" s="3"/>
      <c r="F87" s="3"/>
      <c r="G87" s="3"/>
    </row>
    <row r="88" spans="1:7" ht="15">
      <c r="A88" s="3"/>
      <c r="B88" s="3"/>
      <c r="C88" s="3"/>
      <c r="D88" s="3"/>
      <c r="E88" s="3"/>
      <c r="F88" s="3"/>
      <c r="G88" s="3"/>
    </row>
    <row r="89" spans="1:7" ht="15">
      <c r="A89" s="3"/>
      <c r="B89" s="3"/>
      <c r="C89" s="3"/>
      <c r="D89" s="3"/>
      <c r="E89" s="3"/>
      <c r="F89" s="3"/>
      <c r="G89" s="3"/>
    </row>
    <row r="90" spans="1:7" ht="15">
      <c r="A90" s="3"/>
      <c r="B90" s="3"/>
      <c r="C90" s="3"/>
      <c r="D90" s="3"/>
      <c r="E90" s="3"/>
      <c r="F90" s="3"/>
      <c r="G90" s="3"/>
    </row>
    <row r="91" spans="1:7" ht="15">
      <c r="A91" s="3"/>
      <c r="B91" s="3"/>
      <c r="C91" s="3"/>
      <c r="D91" s="3"/>
      <c r="E91" s="3"/>
      <c r="F91" s="3"/>
      <c r="G91" s="3"/>
    </row>
    <row r="92" spans="1:7" ht="15">
      <c r="A92" s="3"/>
      <c r="B92" s="3"/>
      <c r="C92" s="3"/>
      <c r="D92" s="3"/>
      <c r="E92" s="3"/>
      <c r="F92" s="3"/>
      <c r="G92" s="3"/>
    </row>
    <row r="93" spans="1:7" ht="15">
      <c r="A93" s="3"/>
      <c r="B93" s="3"/>
      <c r="C93" s="3"/>
      <c r="D93" s="3"/>
      <c r="E93" s="3"/>
      <c r="F93" s="3"/>
      <c r="G93" s="3"/>
    </row>
    <row r="94" spans="1:7" ht="15">
      <c r="A94" s="3"/>
      <c r="B94" s="3"/>
      <c r="C94" s="3"/>
      <c r="D94" s="3"/>
      <c r="E94" s="3"/>
      <c r="F94" s="3"/>
      <c r="G94" s="3"/>
    </row>
    <row r="95" spans="1:7" ht="15">
      <c r="A95" s="3"/>
      <c r="B95" s="3"/>
      <c r="C95" s="3"/>
      <c r="D95" s="3"/>
      <c r="E95" s="3"/>
      <c r="F95" s="3"/>
      <c r="G95" s="3"/>
    </row>
    <row r="96" spans="1:7" ht="15">
      <c r="A96" s="3"/>
      <c r="B96" s="3"/>
      <c r="C96" s="3"/>
      <c r="D96" s="3"/>
      <c r="E96" s="3"/>
      <c r="F96" s="3"/>
      <c r="G96" s="3"/>
    </row>
    <row r="97" spans="1:7" ht="15">
      <c r="A97" s="3"/>
      <c r="B97" s="3"/>
      <c r="C97" s="3"/>
      <c r="D97" s="3"/>
      <c r="E97" s="3"/>
      <c r="F97" s="3"/>
      <c r="G97" s="3"/>
    </row>
    <row r="98" spans="1:7" ht="15">
      <c r="A98" s="3"/>
      <c r="B98" s="3"/>
      <c r="C98" s="3"/>
      <c r="D98" s="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  <row r="106" spans="1:7" ht="15">
      <c r="A106" s="3"/>
      <c r="B106" s="3"/>
      <c r="C106" s="3"/>
      <c r="D106" s="3"/>
      <c r="E106" s="3"/>
      <c r="F106" s="3"/>
      <c r="G106" s="3"/>
    </row>
    <row r="107" spans="1:7" ht="15">
      <c r="A107" s="3"/>
      <c r="B107" s="3"/>
      <c r="C107" s="3"/>
      <c r="D107" s="3"/>
      <c r="E107" s="3"/>
      <c r="F107" s="3"/>
      <c r="G107" s="3"/>
    </row>
    <row r="108" spans="1:7" ht="15">
      <c r="A108" s="3"/>
      <c r="B108" s="3"/>
      <c r="C108" s="3"/>
      <c r="D108" s="3"/>
      <c r="E108" s="3"/>
      <c r="F108" s="3"/>
      <c r="G108" s="3"/>
    </row>
    <row r="109" spans="1:7" ht="15">
      <c r="A109" s="3"/>
      <c r="B109" s="3"/>
      <c r="C109" s="3"/>
      <c r="D109" s="3"/>
      <c r="E109" s="3"/>
      <c r="F109" s="3"/>
      <c r="G109" s="3"/>
    </row>
    <row r="110" spans="1:7" ht="15">
      <c r="A110" s="3"/>
      <c r="B110" s="3"/>
      <c r="C110" s="3"/>
      <c r="D110" s="3"/>
      <c r="E110" s="3"/>
      <c r="F110" s="3"/>
      <c r="G110" s="3"/>
    </row>
    <row r="111" spans="1:7" ht="15">
      <c r="A111" s="3"/>
      <c r="B111" s="3"/>
      <c r="C111" s="3"/>
      <c r="D111" s="3"/>
      <c r="E111" s="3"/>
      <c r="F111" s="3"/>
      <c r="G111" s="3"/>
    </row>
    <row r="112" spans="1:7" ht="15">
      <c r="A112" s="3"/>
      <c r="B112" s="3"/>
      <c r="C112" s="3"/>
      <c r="D112" s="3"/>
      <c r="E112" s="3"/>
      <c r="F112" s="3"/>
      <c r="G112" s="3"/>
    </row>
    <row r="113" spans="1:7" ht="15">
      <c r="A113" s="3"/>
      <c r="B113" s="3"/>
      <c r="C113" s="3"/>
      <c r="D113" s="3"/>
      <c r="E113" s="3"/>
      <c r="F113" s="3"/>
      <c r="G113" s="3"/>
    </row>
    <row r="114" spans="1:7" ht="15">
      <c r="A114" s="3"/>
      <c r="B114" s="3"/>
      <c r="C114" s="3"/>
      <c r="D114" s="3"/>
      <c r="E114" s="3"/>
      <c r="F114" s="3"/>
      <c r="G114" s="3"/>
    </row>
    <row r="115" spans="1:7" ht="15">
      <c r="A115" s="3"/>
      <c r="B115" s="3"/>
      <c r="C115" s="3"/>
      <c r="D115" s="3"/>
      <c r="E115" s="3"/>
      <c r="F115" s="3"/>
      <c r="G115" s="3"/>
    </row>
    <row r="116" spans="1:7" ht="15">
      <c r="A116" s="3"/>
      <c r="B116" s="3"/>
      <c r="C116" s="3"/>
      <c r="D116" s="3"/>
      <c r="E116" s="3"/>
      <c r="F116" s="3"/>
      <c r="G116" s="3"/>
    </row>
    <row r="117" spans="1:7" ht="15">
      <c r="A117" s="3"/>
      <c r="B117" s="3"/>
      <c r="C117" s="3"/>
      <c r="D117" s="3"/>
      <c r="E117" s="3"/>
      <c r="F117" s="3"/>
      <c r="G117" s="3"/>
    </row>
    <row r="118" spans="1:7" ht="15">
      <c r="A118" s="3"/>
      <c r="B118" s="3"/>
      <c r="C118" s="3"/>
      <c r="D118" s="3"/>
      <c r="E118" s="3"/>
      <c r="F118" s="3"/>
      <c r="G118" s="3"/>
    </row>
    <row r="119" spans="1:7" ht="15">
      <c r="A119" s="3"/>
      <c r="B119" s="3"/>
      <c r="C119" s="3"/>
      <c r="D119" s="3"/>
      <c r="E119" s="3"/>
      <c r="F119" s="3"/>
      <c r="G119" s="3"/>
    </row>
    <row r="120" spans="1:7" ht="15">
      <c r="A120" s="3"/>
      <c r="B120" s="3"/>
      <c r="C120" s="3"/>
      <c r="D120" s="3"/>
      <c r="E120" s="3"/>
      <c r="F120" s="3"/>
      <c r="G120" s="3"/>
    </row>
  </sheetData>
  <mergeCells count="4">
    <mergeCell ref="A3:E3"/>
    <mergeCell ref="A9:B9"/>
    <mergeCell ref="A10:C10"/>
    <mergeCell ref="A1:E1"/>
  </mergeCells>
  <printOptions horizontalCentered="1"/>
  <pageMargins left="1.5748031496062993" right="0.9448818897637796" top="1.5748031496062993" bottom="1.5748031496062993" header="0" footer="0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0"/>
  <sheetViews>
    <sheetView zoomScale="85" zoomScaleNormal="85" workbookViewId="0" topLeftCell="A1">
      <selection activeCell="F13" sqref="F13"/>
    </sheetView>
  </sheetViews>
  <sheetFormatPr defaultColWidth="11.421875" defaultRowHeight="12.75"/>
  <cols>
    <col min="1" max="1" width="24.140625" style="3" customWidth="1"/>
    <col min="2" max="2" width="10.421875" style="3" customWidth="1"/>
    <col min="3" max="3" width="13.140625" style="3" customWidth="1"/>
    <col min="4" max="4" width="14.57421875" style="3" customWidth="1"/>
    <col min="5" max="5" width="10.140625" style="3" customWidth="1"/>
    <col min="6" max="6" width="15.28125" style="3" customWidth="1"/>
    <col min="7" max="7" width="11.00390625" style="3" customWidth="1"/>
    <col min="8" max="8" width="9.421875" style="3" bestFit="1" customWidth="1"/>
    <col min="9" max="9" width="5.57421875" style="3" bestFit="1" customWidth="1"/>
    <col min="10" max="10" width="10.00390625" style="3" bestFit="1" customWidth="1"/>
    <col min="11" max="16384" width="11.421875" style="3" customWidth="1"/>
  </cols>
  <sheetData>
    <row r="1" spans="1:5" ht="15.75">
      <c r="A1" s="110" t="s">
        <v>157</v>
      </c>
      <c r="B1" s="110"/>
      <c r="C1" s="110"/>
      <c r="D1" s="110"/>
      <c r="E1" s="110"/>
    </row>
    <row r="3" spans="1:5" ht="15.75">
      <c r="A3" s="110" t="s">
        <v>160</v>
      </c>
      <c r="B3" s="110"/>
      <c r="C3" s="110"/>
      <c r="D3" s="110"/>
      <c r="E3" s="110"/>
    </row>
    <row r="4" spans="1:5" ht="15.75">
      <c r="A4" s="2"/>
      <c r="B4" s="2"/>
      <c r="C4" s="2"/>
      <c r="D4" s="2"/>
      <c r="E4" s="2"/>
    </row>
    <row r="5" spans="1:7" ht="15.75">
      <c r="A5" s="2"/>
      <c r="B5" s="2"/>
      <c r="C5" s="2"/>
      <c r="D5" s="2"/>
      <c r="E5" s="2"/>
      <c r="F5" s="2"/>
      <c r="G5" s="2"/>
    </row>
    <row r="6" spans="1:7" ht="15.75">
      <c r="A6" s="17" t="s">
        <v>135</v>
      </c>
      <c r="B6" s="2"/>
      <c r="C6" s="2"/>
      <c r="D6" s="2"/>
      <c r="E6" s="2"/>
      <c r="F6" s="2"/>
      <c r="G6" s="2"/>
    </row>
    <row r="8" spans="2:4" ht="15">
      <c r="B8" s="33" t="s">
        <v>0</v>
      </c>
      <c r="C8" s="34" t="s">
        <v>125</v>
      </c>
      <c r="D8" s="33" t="s">
        <v>3</v>
      </c>
    </row>
    <row r="9" spans="1:5" ht="15">
      <c r="A9" s="3" t="s">
        <v>20</v>
      </c>
      <c r="B9" s="5">
        <v>365</v>
      </c>
      <c r="C9" s="5">
        <v>24</v>
      </c>
      <c r="D9" s="5">
        <f>B9*C9</f>
        <v>8760</v>
      </c>
      <c r="E9" s="21" t="s">
        <v>1</v>
      </c>
    </row>
    <row r="10" spans="1:5" ht="30.75" customHeight="1" thickBot="1">
      <c r="A10" s="46" t="s">
        <v>124</v>
      </c>
      <c r="B10" s="5">
        <v>9</v>
      </c>
      <c r="C10" s="5">
        <v>24</v>
      </c>
      <c r="D10" s="5">
        <f>B10*C10</f>
        <v>216</v>
      </c>
      <c r="E10" s="21" t="s">
        <v>2</v>
      </c>
    </row>
    <row r="11" spans="1:5" ht="15.75" thickBot="1">
      <c r="A11" s="3" t="s">
        <v>41</v>
      </c>
      <c r="B11" s="5"/>
      <c r="C11" s="5"/>
      <c r="D11" s="24">
        <f>D9-D10</f>
        <v>8544</v>
      </c>
      <c r="E11" s="21" t="s">
        <v>40</v>
      </c>
    </row>
    <row r="12" spans="2:5" ht="15.75">
      <c r="B12" s="5"/>
      <c r="C12" s="5"/>
      <c r="D12" s="5"/>
      <c r="E12" s="2"/>
    </row>
    <row r="13" spans="1:7" s="1" customFormat="1" ht="15.75">
      <c r="A13" s="7" t="s">
        <v>136</v>
      </c>
      <c r="B13" s="7"/>
      <c r="C13" s="7"/>
      <c r="D13" s="7"/>
      <c r="E13" s="7"/>
      <c r="F13" s="7"/>
      <c r="G13" s="7"/>
    </row>
    <row r="14" spans="1:7" s="1" customFormat="1" ht="15.75">
      <c r="A14" s="17"/>
      <c r="B14" s="17"/>
      <c r="C14" s="17"/>
      <c r="D14" s="17"/>
      <c r="E14" s="17"/>
      <c r="F14" s="17"/>
      <c r="G14" s="17"/>
    </row>
    <row r="15" spans="1:7" s="1" customFormat="1" ht="15">
      <c r="A15" s="11" t="s">
        <v>36</v>
      </c>
      <c r="B15" s="5"/>
      <c r="C15" s="5">
        <v>672</v>
      </c>
      <c r="D15" s="21" t="s">
        <v>27</v>
      </c>
      <c r="E15" s="3"/>
      <c r="F15" s="3"/>
      <c r="G15" s="3"/>
    </row>
    <row r="16" spans="1:7" s="1" customFormat="1" ht="15.75">
      <c r="A16" s="11" t="s">
        <v>37</v>
      </c>
      <c r="B16" s="2"/>
      <c r="C16" s="2"/>
      <c r="D16" s="2"/>
      <c r="E16" s="3"/>
      <c r="F16" s="2"/>
      <c r="G16" s="2"/>
    </row>
    <row r="17" spans="1:4" ht="15.75">
      <c r="A17" s="17"/>
      <c r="B17" s="2"/>
      <c r="C17" s="2"/>
      <c r="D17" s="2"/>
    </row>
    <row r="18" spans="1:4" ht="15.75" thickBot="1">
      <c r="A18" s="21" t="s">
        <v>28</v>
      </c>
      <c r="B18" s="21" t="s">
        <v>119</v>
      </c>
      <c r="C18" s="21" t="s">
        <v>44</v>
      </c>
      <c r="D18" s="21" t="s">
        <v>120</v>
      </c>
    </row>
    <row r="19" spans="1:4" ht="30" customHeight="1">
      <c r="A19" s="53" t="s">
        <v>19</v>
      </c>
      <c r="B19" s="58" t="s">
        <v>69</v>
      </c>
      <c r="C19" s="58" t="s">
        <v>49</v>
      </c>
      <c r="D19" s="59" t="s">
        <v>70</v>
      </c>
    </row>
    <row r="20" spans="1:4" ht="15.75" thickBot="1">
      <c r="A20" s="47">
        <v>33.6</v>
      </c>
      <c r="B20" s="48">
        <f>(D11-C15)</f>
        <v>7872</v>
      </c>
      <c r="C20" s="49">
        <f>B20/24/7</f>
        <v>46.857142857142854</v>
      </c>
      <c r="D20" s="50">
        <f>A20*C20</f>
        <v>1574.3999999999999</v>
      </c>
    </row>
    <row r="21" spans="1:5" ht="15">
      <c r="A21" s="11"/>
      <c r="B21" s="5"/>
      <c r="C21" s="13"/>
      <c r="D21" s="30"/>
      <c r="E21" s="13"/>
    </row>
    <row r="22" spans="1:5" ht="15">
      <c r="A22" s="11" t="s">
        <v>131</v>
      </c>
      <c r="D22" s="13">
        <f>C15+D20</f>
        <v>2246.3999999999996</v>
      </c>
      <c r="E22" s="32" t="s">
        <v>121</v>
      </c>
    </row>
    <row r="23" spans="3:4" ht="15">
      <c r="C23" s="13"/>
      <c r="D23" s="30"/>
    </row>
    <row r="24" ht="15.75">
      <c r="A24" s="18" t="s">
        <v>137</v>
      </c>
    </row>
    <row r="26" spans="1:3" ht="15">
      <c r="A26" s="3" t="s">
        <v>123</v>
      </c>
      <c r="B26" s="13">
        <f>+D11-D22</f>
        <v>6297.6</v>
      </c>
      <c r="C26" s="21" t="s">
        <v>122</v>
      </c>
    </row>
    <row r="28" spans="2:4" ht="15">
      <c r="B28" s="5"/>
      <c r="C28" s="5"/>
      <c r="D28" s="21"/>
    </row>
    <row r="29" spans="1:4" ht="15">
      <c r="A29" s="19"/>
      <c r="B29" s="5"/>
      <c r="C29" s="13"/>
      <c r="D29" s="21"/>
    </row>
    <row r="30" spans="1:4" ht="15">
      <c r="A30" s="19"/>
      <c r="C30" s="13"/>
      <c r="D30" s="21"/>
    </row>
  </sheetData>
  <mergeCells count="2">
    <mergeCell ref="A3:E3"/>
    <mergeCell ref="A1:E1"/>
  </mergeCells>
  <printOptions horizontalCentered="1"/>
  <pageMargins left="1.5748031496062993" right="0.9448818897637796" top="1.5748031496062993" bottom="1.5748031496062993" header="0" footer="0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9"/>
  <sheetViews>
    <sheetView zoomScale="85" zoomScaleNormal="85" workbookViewId="0" topLeftCell="A1">
      <selection activeCell="D12" sqref="D12"/>
    </sheetView>
  </sheetViews>
  <sheetFormatPr defaultColWidth="11.421875" defaultRowHeight="12.75"/>
  <cols>
    <col min="1" max="1" width="20.140625" style="1" customWidth="1"/>
    <col min="2" max="2" width="18.140625" style="1" customWidth="1"/>
    <col min="3" max="3" width="19.8515625" style="1" customWidth="1"/>
    <col min="4" max="4" width="24.8515625" style="1" customWidth="1"/>
    <col min="5" max="5" width="21.140625" style="1" customWidth="1"/>
    <col min="6" max="6" width="16.28125" style="3" customWidth="1"/>
    <col min="7" max="7" width="14.140625" style="3" customWidth="1"/>
    <col min="8" max="8" width="9.421875" style="1" bestFit="1" customWidth="1"/>
    <col min="9" max="9" width="5.57421875" style="1" bestFit="1" customWidth="1"/>
    <col min="10" max="10" width="10.00390625" style="1" bestFit="1" customWidth="1"/>
    <col min="11" max="16384" width="11.421875" style="1" customWidth="1"/>
  </cols>
  <sheetData>
    <row r="1" spans="1:7" ht="15.75">
      <c r="A1" s="110" t="s">
        <v>156</v>
      </c>
      <c r="B1" s="110"/>
      <c r="C1" s="110"/>
      <c r="D1" s="110"/>
      <c r="E1" s="110"/>
      <c r="F1" s="7"/>
      <c r="G1" s="7"/>
    </row>
    <row r="2" spans="1:7" ht="15.75">
      <c r="A2" s="2"/>
      <c r="B2" s="2"/>
      <c r="C2" s="2"/>
      <c r="D2" s="2"/>
      <c r="E2" s="2"/>
      <c r="F2" s="7"/>
      <c r="G2" s="7"/>
    </row>
    <row r="3" spans="1:5" ht="15.75">
      <c r="A3" s="110" t="s">
        <v>31</v>
      </c>
      <c r="B3" s="110"/>
      <c r="C3" s="110"/>
      <c r="D3" s="110"/>
      <c r="E3" s="110"/>
    </row>
    <row r="4" spans="6:10" ht="15.75">
      <c r="F4" s="7"/>
      <c r="G4" s="7"/>
      <c r="H4" s="6"/>
      <c r="I4" s="6"/>
      <c r="J4" s="6"/>
    </row>
    <row r="5" spans="1:10" ht="15.75">
      <c r="A5" s="7"/>
      <c r="B5" s="7"/>
      <c r="C5" s="7"/>
      <c r="D5" s="7"/>
      <c r="E5" s="7"/>
      <c r="F5" s="7"/>
      <c r="G5" s="7"/>
      <c r="H5" s="6"/>
      <c r="I5" s="6"/>
      <c r="J5" s="6"/>
    </row>
    <row r="6" spans="1:10" ht="15.75">
      <c r="A6" s="11" t="s">
        <v>110</v>
      </c>
      <c r="B6" s="2"/>
      <c r="C6" s="2"/>
      <c r="D6" s="2"/>
      <c r="E6" s="2"/>
      <c r="F6" s="17"/>
      <c r="G6" s="17"/>
      <c r="H6" s="6"/>
      <c r="I6" s="6"/>
      <c r="J6" s="6"/>
    </row>
    <row r="7" spans="1:10" ht="15.75">
      <c r="A7" s="3"/>
      <c r="B7" s="3"/>
      <c r="C7" s="3"/>
      <c r="D7" s="3"/>
      <c r="E7" s="3"/>
      <c r="F7" s="17"/>
      <c r="G7" s="17"/>
      <c r="H7" s="6"/>
      <c r="I7" s="6"/>
      <c r="J7" s="6"/>
    </row>
    <row r="8" spans="1:10" ht="16.5" thickBot="1">
      <c r="A8" s="21" t="s">
        <v>1</v>
      </c>
      <c r="B8" s="21" t="s">
        <v>2</v>
      </c>
      <c r="C8" s="21" t="s">
        <v>111</v>
      </c>
      <c r="D8" s="3"/>
      <c r="E8" s="3"/>
      <c r="F8" s="17"/>
      <c r="G8" s="17"/>
      <c r="H8" s="6"/>
      <c r="I8" s="6"/>
      <c r="J8" s="6"/>
    </row>
    <row r="9" spans="1:10" ht="15.75">
      <c r="A9" s="53" t="s">
        <v>68</v>
      </c>
      <c r="B9" s="54" t="s">
        <v>19</v>
      </c>
      <c r="C9" s="55" t="s">
        <v>35</v>
      </c>
      <c r="D9" s="3"/>
      <c r="E9" s="5"/>
      <c r="F9" s="17"/>
      <c r="G9" s="17"/>
      <c r="H9" s="6"/>
      <c r="I9" s="6"/>
      <c r="J9" s="6"/>
    </row>
    <row r="10" spans="1:10" ht="16.5" thickBot="1">
      <c r="A10" s="47">
        <v>4</v>
      </c>
      <c r="B10" s="51">
        <v>168</v>
      </c>
      <c r="C10" s="52">
        <f>A10*B10</f>
        <v>672</v>
      </c>
      <c r="D10" s="3"/>
      <c r="E10" s="3"/>
      <c r="F10" s="17"/>
      <c r="G10" s="17"/>
      <c r="H10" s="6"/>
      <c r="I10" s="6"/>
      <c r="J10" s="6"/>
    </row>
    <row r="11" spans="1:10" ht="15.75">
      <c r="A11" s="5"/>
      <c r="B11" s="5"/>
      <c r="C11" s="5"/>
      <c r="D11" s="3"/>
      <c r="E11" s="3"/>
      <c r="F11" s="17"/>
      <c r="G11" s="17"/>
      <c r="H11" s="6"/>
      <c r="I11" s="6"/>
      <c r="J11" s="6"/>
    </row>
    <row r="12" spans="1:10" ht="15.75">
      <c r="A12" s="17"/>
      <c r="B12" s="17"/>
      <c r="C12" s="17"/>
      <c r="D12" s="17"/>
      <c r="E12" s="17"/>
      <c r="F12" s="17"/>
      <c r="G12" s="17"/>
      <c r="H12" s="6"/>
      <c r="I12" s="6"/>
      <c r="J12" s="6"/>
    </row>
    <row r="13" spans="1:9" ht="15.75">
      <c r="A13" s="11" t="s">
        <v>117</v>
      </c>
      <c r="B13" s="2"/>
      <c r="C13" s="2"/>
      <c r="D13" s="2"/>
      <c r="E13" s="7"/>
      <c r="F13" s="7"/>
      <c r="G13" s="7"/>
      <c r="H13" s="6"/>
      <c r="I13" s="6"/>
    </row>
    <row r="14" spans="1:9" ht="15.75">
      <c r="A14" s="11"/>
      <c r="B14" s="2"/>
      <c r="C14" s="2"/>
      <c r="D14" s="2"/>
      <c r="E14" s="7"/>
      <c r="F14" s="7"/>
      <c r="G14" s="7"/>
      <c r="H14" s="6"/>
      <c r="I14" s="6"/>
    </row>
    <row r="15" spans="1:9" ht="15.75">
      <c r="A15" s="11"/>
      <c r="B15" s="2"/>
      <c r="C15" s="2"/>
      <c r="D15" s="2"/>
      <c r="E15" s="7"/>
      <c r="F15" s="7"/>
      <c r="G15" s="7"/>
      <c r="H15" s="6"/>
      <c r="I15" s="6"/>
    </row>
    <row r="16" spans="1:9" ht="16.5" thickBot="1">
      <c r="A16" s="21"/>
      <c r="B16" s="3"/>
      <c r="C16" s="21" t="s">
        <v>27</v>
      </c>
      <c r="D16" s="21" t="s">
        <v>28</v>
      </c>
      <c r="E16" s="21" t="s">
        <v>48</v>
      </c>
      <c r="F16" s="7"/>
      <c r="G16" s="7"/>
      <c r="H16" s="6"/>
      <c r="I16" s="6"/>
    </row>
    <row r="17" spans="1:9" ht="30.75">
      <c r="A17" s="56" t="s">
        <v>32</v>
      </c>
      <c r="B17" s="57"/>
      <c r="C17" s="58" t="s">
        <v>66</v>
      </c>
      <c r="D17" s="58" t="s">
        <v>67</v>
      </c>
      <c r="E17" s="59" t="s">
        <v>19</v>
      </c>
      <c r="F17" s="7"/>
      <c r="G17" s="7"/>
      <c r="H17" s="6"/>
      <c r="I17" s="6"/>
    </row>
    <row r="18" spans="1:9" ht="15.75">
      <c r="A18" s="43" t="s">
        <v>25</v>
      </c>
      <c r="B18" s="44"/>
      <c r="C18" s="41">
        <v>8</v>
      </c>
      <c r="D18" s="37">
        <v>1</v>
      </c>
      <c r="E18" s="38">
        <f>C18*D18</f>
        <v>8</v>
      </c>
      <c r="F18" s="7"/>
      <c r="G18" s="7"/>
      <c r="H18" s="6"/>
      <c r="I18" s="6"/>
    </row>
    <row r="19" spans="1:9" ht="15.75">
      <c r="A19" s="36" t="s">
        <v>24</v>
      </c>
      <c r="B19" s="45"/>
      <c r="C19" s="42">
        <v>8</v>
      </c>
      <c r="D19" s="39">
        <v>1</v>
      </c>
      <c r="E19" s="40">
        <f>C19*D19</f>
        <v>8</v>
      </c>
      <c r="F19" s="7"/>
      <c r="G19" s="7"/>
      <c r="H19" s="6"/>
      <c r="I19" s="6"/>
    </row>
    <row r="20" spans="1:9" ht="15.75">
      <c r="A20" s="36" t="s">
        <v>21</v>
      </c>
      <c r="B20" s="45"/>
      <c r="C20" s="42">
        <v>2</v>
      </c>
      <c r="D20" s="39">
        <v>1</v>
      </c>
      <c r="E20" s="40">
        <f>C20*D20</f>
        <v>2</v>
      </c>
      <c r="F20" s="7"/>
      <c r="G20" s="7"/>
      <c r="H20" s="6"/>
      <c r="I20" s="6"/>
    </row>
    <row r="21" spans="1:9" ht="15.75">
      <c r="A21" s="36" t="s">
        <v>22</v>
      </c>
      <c r="B21" s="45"/>
      <c r="C21" s="42">
        <v>3</v>
      </c>
      <c r="D21" s="39">
        <v>1</v>
      </c>
      <c r="E21" s="40">
        <f>C21*D21</f>
        <v>3</v>
      </c>
      <c r="F21" s="7"/>
      <c r="G21" s="7"/>
      <c r="H21" s="6"/>
      <c r="I21" s="6"/>
    </row>
    <row r="22" spans="1:9" ht="16.5" thickBot="1">
      <c r="A22" s="60" t="s">
        <v>23</v>
      </c>
      <c r="B22" s="61"/>
      <c r="C22" s="62">
        <v>0.6</v>
      </c>
      <c r="D22" s="63">
        <v>21</v>
      </c>
      <c r="E22" s="64">
        <f>C22*D22</f>
        <v>12.6</v>
      </c>
      <c r="F22" s="7"/>
      <c r="G22" s="7"/>
      <c r="H22" s="6"/>
      <c r="I22" s="6"/>
    </row>
    <row r="23" spans="1:9" ht="15.75">
      <c r="A23" s="11" t="s">
        <v>26</v>
      </c>
      <c r="B23" s="3"/>
      <c r="C23" s="3"/>
      <c r="D23" s="2"/>
      <c r="E23" s="5">
        <f>SUM(E18:E22)</f>
        <v>33.6</v>
      </c>
      <c r="F23" s="7"/>
      <c r="G23" s="7"/>
      <c r="H23" s="6"/>
      <c r="I23" s="6"/>
    </row>
    <row r="24" spans="1:9" ht="15.75">
      <c r="A24" s="11"/>
      <c r="B24" s="3"/>
      <c r="C24" s="3"/>
      <c r="D24" s="2"/>
      <c r="E24" s="5"/>
      <c r="F24" s="7"/>
      <c r="G24" s="7"/>
      <c r="H24" s="6"/>
      <c r="I24" s="6"/>
    </row>
    <row r="25" spans="1:9" ht="15.75">
      <c r="A25" s="11"/>
      <c r="B25" s="2"/>
      <c r="C25" s="2"/>
      <c r="D25" s="2"/>
      <c r="E25" s="7"/>
      <c r="F25" s="7"/>
      <c r="G25" s="7"/>
      <c r="H25" s="6"/>
      <c r="I25" s="6"/>
    </row>
    <row r="26" spans="1:9" ht="16.5" thickBot="1">
      <c r="A26" s="21"/>
      <c r="B26" s="3"/>
      <c r="C26" s="21" t="s">
        <v>27</v>
      </c>
      <c r="D26" s="21" t="s">
        <v>28</v>
      </c>
      <c r="E26" s="21" t="s">
        <v>48</v>
      </c>
      <c r="F26" s="7"/>
      <c r="G26" s="7"/>
      <c r="H26" s="6"/>
      <c r="I26" s="6"/>
    </row>
    <row r="27" spans="1:9" ht="30.75">
      <c r="A27" s="56" t="s">
        <v>33</v>
      </c>
      <c r="B27" s="57"/>
      <c r="C27" s="58" t="s">
        <v>66</v>
      </c>
      <c r="D27" s="58" t="s">
        <v>67</v>
      </c>
      <c r="E27" s="59" t="s">
        <v>19</v>
      </c>
      <c r="F27" s="7"/>
      <c r="G27" s="7"/>
      <c r="H27" s="6"/>
      <c r="I27" s="6"/>
    </row>
    <row r="28" spans="1:9" ht="15.75">
      <c r="A28" s="43" t="s">
        <v>25</v>
      </c>
      <c r="B28" s="44"/>
      <c r="C28" s="41">
        <v>8</v>
      </c>
      <c r="D28" s="37">
        <v>1</v>
      </c>
      <c r="E28" s="38">
        <f>C28*D28</f>
        <v>8</v>
      </c>
      <c r="F28" s="7"/>
      <c r="G28" s="7"/>
      <c r="H28" s="6"/>
      <c r="I28" s="6"/>
    </row>
    <row r="29" spans="1:9" ht="15.75">
      <c r="A29" s="36" t="s">
        <v>24</v>
      </c>
      <c r="B29" s="45"/>
      <c r="C29" s="42">
        <v>8</v>
      </c>
      <c r="D29" s="39">
        <v>1</v>
      </c>
      <c r="E29" s="40">
        <f>C29*D29</f>
        <v>8</v>
      </c>
      <c r="F29" s="7"/>
      <c r="G29" s="7"/>
      <c r="H29" s="6"/>
      <c r="I29" s="6"/>
    </row>
    <row r="30" spans="1:9" ht="15.75">
      <c r="A30" s="36" t="s">
        <v>21</v>
      </c>
      <c r="B30" s="45"/>
      <c r="C30" s="42">
        <v>2</v>
      </c>
      <c r="D30" s="39">
        <v>1</v>
      </c>
      <c r="E30" s="40">
        <f>C30*D30</f>
        <v>2</v>
      </c>
      <c r="F30" s="7"/>
      <c r="G30" s="7"/>
      <c r="H30" s="6"/>
      <c r="I30" s="6"/>
    </row>
    <row r="31" spans="1:9" ht="15.75">
      <c r="A31" s="36" t="s">
        <v>22</v>
      </c>
      <c r="B31" s="45"/>
      <c r="C31" s="42">
        <v>3</v>
      </c>
      <c r="D31" s="39">
        <v>1</v>
      </c>
      <c r="E31" s="40">
        <f>C31*D31</f>
        <v>3</v>
      </c>
      <c r="F31" s="7"/>
      <c r="G31" s="7"/>
      <c r="H31" s="6"/>
      <c r="I31" s="6"/>
    </row>
    <row r="32" spans="1:9" ht="16.5" thickBot="1">
      <c r="A32" s="60" t="s">
        <v>23</v>
      </c>
      <c r="B32" s="61"/>
      <c r="C32" s="62">
        <v>0.6</v>
      </c>
      <c r="D32" s="63">
        <v>18</v>
      </c>
      <c r="E32" s="64">
        <f>C32*D32</f>
        <v>10.799999999999999</v>
      </c>
      <c r="F32" s="7"/>
      <c r="G32" s="7"/>
      <c r="H32" s="6"/>
      <c r="I32" s="6"/>
    </row>
    <row r="33" spans="1:9" ht="15.75">
      <c r="A33" s="11" t="s">
        <v>26</v>
      </c>
      <c r="B33" s="3"/>
      <c r="C33" s="3"/>
      <c r="D33" s="2"/>
      <c r="E33" s="5">
        <f>SUM(E28:E32)</f>
        <v>31.799999999999997</v>
      </c>
      <c r="F33" s="7"/>
      <c r="G33" s="7"/>
      <c r="H33" s="6"/>
      <c r="I33" s="6"/>
    </row>
    <row r="34" spans="1:9" ht="15.75">
      <c r="A34" s="11"/>
      <c r="B34" s="2"/>
      <c r="C34" s="2"/>
      <c r="D34" s="2"/>
      <c r="E34" s="7"/>
      <c r="F34" s="7"/>
      <c r="G34" s="7"/>
      <c r="H34" s="6"/>
      <c r="I34" s="6"/>
    </row>
    <row r="35" spans="1:9" ht="16.5" thickBot="1">
      <c r="A35" s="21"/>
      <c r="B35" s="27"/>
      <c r="C35" s="21"/>
      <c r="D35" s="21"/>
      <c r="E35" s="21"/>
      <c r="F35" s="2"/>
      <c r="G35" s="2"/>
      <c r="H35" s="8"/>
      <c r="I35" s="8"/>
    </row>
    <row r="36" spans="1:9" ht="31.5" customHeight="1">
      <c r="A36" s="56" t="s">
        <v>34</v>
      </c>
      <c r="B36" s="57"/>
      <c r="C36" s="58" t="s">
        <v>66</v>
      </c>
      <c r="D36" s="58" t="s">
        <v>67</v>
      </c>
      <c r="E36" s="59" t="s">
        <v>19</v>
      </c>
      <c r="F36" s="26"/>
      <c r="G36" s="26"/>
      <c r="H36" s="8"/>
      <c r="I36" s="9"/>
    </row>
    <row r="37" spans="1:8" ht="15">
      <c r="A37" s="43" t="s">
        <v>25</v>
      </c>
      <c r="B37" s="44"/>
      <c r="C37" s="41">
        <v>8</v>
      </c>
      <c r="D37" s="37">
        <v>1</v>
      </c>
      <c r="E37" s="38">
        <f>C37*D37</f>
        <v>8</v>
      </c>
      <c r="F37" s="5"/>
      <c r="G37" s="25"/>
      <c r="H37" s="10"/>
    </row>
    <row r="38" spans="1:9" ht="15.75">
      <c r="A38" s="36" t="s">
        <v>24</v>
      </c>
      <c r="B38" s="45"/>
      <c r="C38" s="42">
        <v>8</v>
      </c>
      <c r="D38" s="39">
        <v>1</v>
      </c>
      <c r="E38" s="40">
        <f>C38*D38</f>
        <v>8</v>
      </c>
      <c r="F38" s="2"/>
      <c r="G38" s="2"/>
      <c r="H38" s="8"/>
      <c r="I38" s="8"/>
    </row>
    <row r="39" spans="1:9" ht="15.75">
      <c r="A39" s="36" t="s">
        <v>21</v>
      </c>
      <c r="B39" s="45"/>
      <c r="C39" s="42">
        <v>2</v>
      </c>
      <c r="D39" s="39">
        <v>1</v>
      </c>
      <c r="E39" s="40">
        <f>C39*D39</f>
        <v>2</v>
      </c>
      <c r="F39" s="11"/>
      <c r="G39" s="5"/>
      <c r="H39" s="12"/>
      <c r="I39" s="8"/>
    </row>
    <row r="40" spans="1:9" ht="15.75">
      <c r="A40" s="36" t="s">
        <v>22</v>
      </c>
      <c r="B40" s="45"/>
      <c r="C40" s="42">
        <v>3</v>
      </c>
      <c r="D40" s="39">
        <v>1</v>
      </c>
      <c r="E40" s="40">
        <f>C40*D40</f>
        <v>3</v>
      </c>
      <c r="F40" s="2"/>
      <c r="G40" s="2"/>
      <c r="H40" s="8"/>
      <c r="I40" s="8"/>
    </row>
    <row r="41" spans="1:9" ht="16.5" thickBot="1">
      <c r="A41" s="60" t="s">
        <v>23</v>
      </c>
      <c r="B41" s="61"/>
      <c r="C41" s="62">
        <v>0.6</v>
      </c>
      <c r="D41" s="63">
        <v>18</v>
      </c>
      <c r="E41" s="64">
        <f>C41*D41</f>
        <v>10.799999999999999</v>
      </c>
      <c r="F41" s="2"/>
      <c r="G41" s="2"/>
      <c r="H41" s="8"/>
      <c r="I41" s="8"/>
    </row>
    <row r="42" spans="1:9" ht="15.75">
      <c r="A42" s="11" t="s">
        <v>26</v>
      </c>
      <c r="B42" s="3"/>
      <c r="C42" s="3"/>
      <c r="D42" s="2"/>
      <c r="E42" s="5">
        <f>SUM(E37:E41)</f>
        <v>31.799999999999997</v>
      </c>
      <c r="F42" s="2"/>
      <c r="G42" s="2"/>
      <c r="H42" s="8"/>
      <c r="I42" s="8"/>
    </row>
    <row r="43" spans="1:9" ht="15.75">
      <c r="A43" s="2"/>
      <c r="B43" s="2"/>
      <c r="C43" s="2"/>
      <c r="D43" s="2"/>
      <c r="E43" s="2"/>
      <c r="F43" s="2"/>
      <c r="G43" s="2"/>
      <c r="H43" s="8"/>
      <c r="I43" s="8"/>
    </row>
    <row r="44" spans="1:9" ht="15.75">
      <c r="A44" s="3"/>
      <c r="B44" s="3"/>
      <c r="C44" s="3"/>
      <c r="D44" s="3"/>
      <c r="E44" s="3"/>
      <c r="F44" s="2"/>
      <c r="G44" s="2"/>
      <c r="H44" s="8"/>
      <c r="I44" s="8"/>
    </row>
    <row r="45" spans="1:5" ht="4.5" customHeight="1">
      <c r="A45" s="3"/>
      <c r="B45" s="3"/>
      <c r="C45" s="3"/>
      <c r="D45" s="3"/>
      <c r="E45" s="3"/>
    </row>
    <row r="46" spans="1:9" ht="15">
      <c r="A46" s="3"/>
      <c r="B46" s="3"/>
      <c r="C46" s="3"/>
      <c r="D46" s="3"/>
      <c r="E46" s="3"/>
      <c r="H46" s="12"/>
      <c r="I46" s="12"/>
    </row>
    <row r="47" spans="1:9" ht="15">
      <c r="A47" s="3"/>
      <c r="B47" s="3"/>
      <c r="C47" s="3"/>
      <c r="D47" s="3"/>
      <c r="E47" s="3"/>
      <c r="G47" s="5"/>
      <c r="H47" s="12"/>
      <c r="I47" s="12"/>
    </row>
    <row r="48" spans="7:9" ht="15.75">
      <c r="G48" s="2"/>
      <c r="I48" s="12"/>
    </row>
    <row r="49" spans="6:9" ht="15.75" customHeight="1">
      <c r="F49" s="5"/>
      <c r="G49" s="5"/>
      <c r="H49" s="12"/>
      <c r="I49" s="12"/>
    </row>
  </sheetData>
  <mergeCells count="2">
    <mergeCell ref="A1:E1"/>
    <mergeCell ref="A3:E3"/>
  </mergeCells>
  <printOptions horizontalCentered="1" verticalCentered="1"/>
  <pageMargins left="1.5748031496062993" right="1.5748031496062993" top="1.5748031496062993" bottom="0.9448818897637796" header="0" footer="0"/>
  <pageSetup orientation="landscape" paperSize="9" r:id="rId1"/>
  <colBreaks count="1" manualBreakCount="1">
    <brk id="5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8"/>
  <sheetViews>
    <sheetView zoomScale="85" zoomScaleNormal="85" workbookViewId="0" topLeftCell="A1">
      <selection activeCell="D4" sqref="D4"/>
    </sheetView>
  </sheetViews>
  <sheetFormatPr defaultColWidth="11.421875" defaultRowHeight="12.75"/>
  <cols>
    <col min="1" max="1" width="21.8515625" style="1" customWidth="1"/>
    <col min="2" max="2" width="13.57421875" style="1" customWidth="1"/>
    <col min="3" max="3" width="13.421875" style="1" customWidth="1"/>
    <col min="4" max="4" width="14.140625" style="1" customWidth="1"/>
    <col min="5" max="5" width="14.421875" style="1" customWidth="1"/>
    <col min="6" max="6" width="13.00390625" style="1" customWidth="1"/>
    <col min="7" max="7" width="17.00390625" style="1" customWidth="1"/>
    <col min="8" max="8" width="9.421875" style="1" bestFit="1" customWidth="1"/>
    <col min="9" max="9" width="5.57421875" style="1" bestFit="1" customWidth="1"/>
    <col min="10" max="10" width="10.00390625" style="1" bestFit="1" customWidth="1"/>
    <col min="11" max="16384" width="11.421875" style="1" customWidth="1"/>
  </cols>
  <sheetData>
    <row r="1" spans="1:48" ht="15.75">
      <c r="A1" s="110" t="s">
        <v>154</v>
      </c>
      <c r="B1" s="110"/>
      <c r="C1" s="110"/>
      <c r="D1" s="110"/>
      <c r="E1" s="110"/>
      <c r="F1" s="110"/>
      <c r="G1" s="11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5.75">
      <c r="A2" s="110" t="s">
        <v>162</v>
      </c>
      <c r="B2" s="110"/>
      <c r="C2" s="110"/>
      <c r="D2" s="110"/>
      <c r="E2" s="110"/>
      <c r="F2" s="110"/>
      <c r="G2" s="11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5.75">
      <c r="A3" s="3" t="s">
        <v>4</v>
      </c>
      <c r="B3" s="3" t="s">
        <v>86</v>
      </c>
      <c r="C3" s="5"/>
      <c r="D3" s="5"/>
      <c r="E3" s="3" t="s">
        <v>51</v>
      </c>
      <c r="F3" s="3" t="s">
        <v>133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4.25" customHeight="1">
      <c r="A4" s="18"/>
      <c r="B4" s="3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5.75">
      <c r="A5" s="17" t="s">
        <v>138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4.25" customHeight="1">
      <c r="A6" s="17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6.5" thickBot="1">
      <c r="A7" s="65"/>
      <c r="B7" s="20" t="s">
        <v>1</v>
      </c>
      <c r="C7" s="20"/>
      <c r="D7" s="20" t="s">
        <v>2</v>
      </c>
      <c r="E7" s="20" t="s">
        <v>7</v>
      </c>
      <c r="F7" s="20" t="s">
        <v>52</v>
      </c>
      <c r="G7" s="20" t="s">
        <v>53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45" customHeight="1">
      <c r="A8" s="94" t="s">
        <v>8</v>
      </c>
      <c r="B8" s="95" t="s">
        <v>11</v>
      </c>
      <c r="C8" s="95" t="s">
        <v>99</v>
      </c>
      <c r="D8" s="95" t="s">
        <v>97</v>
      </c>
      <c r="E8" s="96" t="s">
        <v>5</v>
      </c>
      <c r="F8" s="95" t="s">
        <v>98</v>
      </c>
      <c r="G8" s="97" t="s">
        <v>103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5">
      <c r="A9" s="104" t="s">
        <v>12</v>
      </c>
      <c r="B9" s="105">
        <v>25</v>
      </c>
      <c r="C9" s="106">
        <f>B9/$B$11</f>
        <v>0.45454545454545453</v>
      </c>
      <c r="D9" s="107">
        <v>0.464</v>
      </c>
      <c r="E9" s="106">
        <v>0.8</v>
      </c>
      <c r="F9" s="108">
        <f>D9*E9</f>
        <v>0.37120000000000003</v>
      </c>
      <c r="G9" s="109">
        <f>B9/F9</f>
        <v>67.34913793103448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5.75" thickBot="1">
      <c r="A10" s="81" t="s">
        <v>13</v>
      </c>
      <c r="B10" s="63">
        <v>30</v>
      </c>
      <c r="C10" s="82">
        <f>B10/$B$11</f>
        <v>0.5454545454545454</v>
      </c>
      <c r="D10" s="83">
        <v>0.464</v>
      </c>
      <c r="E10" s="82">
        <v>0.8</v>
      </c>
      <c r="F10" s="84">
        <f>D10*E10</f>
        <v>0.37120000000000003</v>
      </c>
      <c r="G10" s="85">
        <f>B10/F10</f>
        <v>80.81896551724137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5">
      <c r="A11" s="11" t="s">
        <v>26</v>
      </c>
      <c r="B11" s="5">
        <f>SUM(B9:B10)</f>
        <v>55</v>
      </c>
      <c r="C11" s="4">
        <f>SUM(C9:C10)</f>
        <v>1</v>
      </c>
      <c r="D11" s="5"/>
      <c r="E11" s="5"/>
      <c r="F11" s="5"/>
      <c r="G11" s="13">
        <f>SUM(G9:G10)</f>
        <v>148.16810344827584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4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5.75">
      <c r="A13" s="117" t="s">
        <v>136</v>
      </c>
      <c r="B13" s="117"/>
      <c r="C13" s="117"/>
      <c r="D13" s="117"/>
      <c r="E13" s="117"/>
      <c r="F13" s="117"/>
      <c r="G13" s="117"/>
      <c r="H13" s="7"/>
      <c r="I13" s="7"/>
      <c r="J13" s="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4.25" customHeight="1">
      <c r="A14" s="17"/>
      <c r="B14" s="17"/>
      <c r="C14" s="17"/>
      <c r="D14" s="17"/>
      <c r="E14" s="17"/>
      <c r="F14" s="17"/>
      <c r="G14" s="17"/>
      <c r="H14" s="7"/>
      <c r="I14" s="7"/>
      <c r="J14" s="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5">
      <c r="A15" s="11" t="s">
        <v>36</v>
      </c>
      <c r="B15" s="5"/>
      <c r="C15" s="5">
        <v>672</v>
      </c>
      <c r="D15" s="21" t="s">
        <v>29</v>
      </c>
      <c r="E15" s="3"/>
      <c r="F15" s="3"/>
      <c r="G15" s="3"/>
      <c r="H15" s="5"/>
      <c r="I15" s="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5.75">
      <c r="A16" s="11" t="s">
        <v>37</v>
      </c>
      <c r="B16" s="2"/>
      <c r="C16" s="2"/>
      <c r="D16" s="2"/>
      <c r="E16" s="3"/>
      <c r="F16" s="2"/>
      <c r="G16" s="2"/>
      <c r="H16" s="2"/>
      <c r="I16" s="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5.75" thickBot="1">
      <c r="A17" s="21" t="s">
        <v>44</v>
      </c>
      <c r="B17" s="21" t="s">
        <v>45</v>
      </c>
      <c r="C17" s="21" t="s">
        <v>54</v>
      </c>
      <c r="D17" s="21" t="s">
        <v>112</v>
      </c>
      <c r="E17" s="22" t="s">
        <v>113</v>
      </c>
      <c r="F17" s="22"/>
      <c r="G17" s="5"/>
      <c r="H17" s="5"/>
      <c r="I17" s="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28.5" customHeight="1">
      <c r="A18" s="53" t="s">
        <v>0</v>
      </c>
      <c r="B18" s="54" t="s">
        <v>55</v>
      </c>
      <c r="C18" s="58" t="s">
        <v>118</v>
      </c>
      <c r="D18" s="58" t="s">
        <v>56</v>
      </c>
      <c r="E18" s="55" t="s">
        <v>35</v>
      </c>
      <c r="F18" s="22"/>
      <c r="G18" s="5"/>
      <c r="H18" s="5"/>
      <c r="I18" s="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5.75" thickBot="1">
      <c r="A19" s="47">
        <v>6</v>
      </c>
      <c r="B19" s="51">
        <v>24</v>
      </c>
      <c r="C19" s="51">
        <v>31.8</v>
      </c>
      <c r="D19" s="91">
        <f>A19*B19-C19</f>
        <v>112.2</v>
      </c>
      <c r="E19" s="50">
        <f>G11*C19/D19</f>
        <v>41.99416835699797</v>
      </c>
      <c r="F19" s="3"/>
      <c r="G19" s="5"/>
      <c r="H19" s="5"/>
      <c r="I19" s="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4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5">
      <c r="A21" s="11" t="s">
        <v>104</v>
      </c>
      <c r="B21" s="3"/>
      <c r="C21" s="3"/>
      <c r="D21" s="13">
        <f>E19+C15</f>
        <v>713.994168356998</v>
      </c>
      <c r="E21" s="21" t="s">
        <v>114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4.25" customHeight="1">
      <c r="A22" s="3"/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6.5" thickBot="1">
      <c r="A23" s="17" t="s">
        <v>139</v>
      </c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6.5" thickBot="1">
      <c r="A24" s="11" t="s">
        <v>102</v>
      </c>
      <c r="B24" s="2"/>
      <c r="C24" s="2"/>
      <c r="D24" s="3"/>
      <c r="E24" s="3"/>
      <c r="F24" s="15">
        <f>G11+D21</f>
        <v>862.1622718052738</v>
      </c>
      <c r="G24" s="21" t="s">
        <v>30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5.75">
      <c r="A25" s="11"/>
      <c r="B25" s="2"/>
      <c r="C25" s="2"/>
      <c r="D25" s="3"/>
      <c r="E25" s="3"/>
      <c r="F25" s="35"/>
      <c r="G25" s="2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5.75">
      <c r="A26" s="17" t="s">
        <v>140</v>
      </c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5.75">
      <c r="A27" s="17"/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5.75">
      <c r="A28" s="92" t="s">
        <v>59</v>
      </c>
      <c r="B28" s="2"/>
      <c r="C28" s="2"/>
      <c r="D28" s="2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5.75" thickBot="1">
      <c r="A29" s="66" t="s">
        <v>43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5.75" customHeight="1">
      <c r="A30" s="3" t="s">
        <v>42</v>
      </c>
      <c r="B30" s="5"/>
      <c r="C30" s="5">
        <f>'25 c maxima'!D11</f>
        <v>8544</v>
      </c>
      <c r="D30" s="21" t="s">
        <v>46</v>
      </c>
      <c r="E30" s="111" t="s">
        <v>107</v>
      </c>
      <c r="F30" s="116"/>
      <c r="G30" s="112">
        <f>C31/C30</f>
        <v>0.10090850559518653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5.75" thickBot="1">
      <c r="A31" s="3" t="s">
        <v>39</v>
      </c>
      <c r="B31" s="5"/>
      <c r="C31" s="13">
        <f>F24</f>
        <v>862.1622718052738</v>
      </c>
      <c r="D31" s="21" t="s">
        <v>30</v>
      </c>
      <c r="E31" s="111"/>
      <c r="F31" s="116"/>
      <c r="G31" s="11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5.75" thickBot="1">
      <c r="A32" s="3" t="s">
        <v>101</v>
      </c>
      <c r="B32" s="5"/>
      <c r="C32" s="16">
        <f>C30-C31</f>
        <v>7681.837728194726</v>
      </c>
      <c r="D32" s="21" t="s">
        <v>115</v>
      </c>
      <c r="E32" s="3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6.5" thickBot="1">
      <c r="A33" s="67" t="s">
        <v>61</v>
      </c>
      <c r="B33" s="5"/>
      <c r="C33" s="4"/>
      <c r="D33" s="13"/>
      <c r="E33" s="2"/>
      <c r="F33" s="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5.75" customHeight="1">
      <c r="A34" s="19" t="s">
        <v>62</v>
      </c>
      <c r="B34" s="3"/>
      <c r="C34" s="13">
        <f>'25 c maxima'!B26</f>
        <v>6297.6</v>
      </c>
      <c r="D34" s="21" t="s">
        <v>116</v>
      </c>
      <c r="E34" s="111" t="s">
        <v>108</v>
      </c>
      <c r="F34" s="116"/>
      <c r="G34" s="112">
        <f>C35/C34</f>
        <v>0.023527709516049898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6.5" customHeight="1" thickBot="1">
      <c r="A35" s="19" t="s">
        <v>6</v>
      </c>
      <c r="B35" s="5"/>
      <c r="C35" s="13">
        <f>G11</f>
        <v>148.16810344827584</v>
      </c>
      <c r="D35" s="21" t="s">
        <v>63</v>
      </c>
      <c r="E35" s="111"/>
      <c r="F35" s="116"/>
      <c r="G35" s="11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6.5" customHeight="1" thickBot="1">
      <c r="A36" s="19" t="s">
        <v>100</v>
      </c>
      <c r="B36" s="5"/>
      <c r="C36" s="16">
        <f>C34-C35</f>
        <v>6149.431896551724</v>
      </c>
      <c r="D36" s="23" t="s">
        <v>126</v>
      </c>
      <c r="E36" s="22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5.75">
      <c r="A37" s="3"/>
      <c r="B37" s="5"/>
      <c r="C37" s="5"/>
      <c r="D37" s="13"/>
      <c r="E37" s="2"/>
      <c r="F37" s="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5.75">
      <c r="A38" s="93" t="s">
        <v>60</v>
      </c>
      <c r="B38" s="5"/>
      <c r="C38" s="5"/>
      <c r="D38" s="13"/>
      <c r="E38" s="2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5.75" thickBot="1">
      <c r="A39" s="67" t="s">
        <v>64</v>
      </c>
      <c r="B39" s="5"/>
      <c r="C39" s="5"/>
      <c r="D39" s="5"/>
      <c r="E39" s="5"/>
      <c r="F39" s="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5.75" customHeight="1">
      <c r="A40" s="3" t="s">
        <v>57</v>
      </c>
      <c r="B40" s="5"/>
      <c r="C40" s="5">
        <f>'26 c practica'!D11</f>
        <v>7392</v>
      </c>
      <c r="D40" s="21" t="s">
        <v>127</v>
      </c>
      <c r="E40" s="111" t="s">
        <v>105</v>
      </c>
      <c r="F40" s="111"/>
      <c r="G40" s="112">
        <f>C41/C40</f>
        <v>0.11663450646716367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5.75" thickBot="1">
      <c r="A41" s="3" t="s">
        <v>39</v>
      </c>
      <c r="B41" s="5"/>
      <c r="C41" s="13">
        <f>F24</f>
        <v>862.1622718052738</v>
      </c>
      <c r="D41" s="21" t="s">
        <v>30</v>
      </c>
      <c r="E41" s="111"/>
      <c r="F41" s="111"/>
      <c r="G41" s="11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29.25" customHeight="1" thickBot="1">
      <c r="A42" s="114" t="s">
        <v>58</v>
      </c>
      <c r="B42" s="115"/>
      <c r="C42" s="16">
        <f>C40-C41</f>
        <v>6529.837728194726</v>
      </c>
      <c r="D42" s="21" t="s">
        <v>128</v>
      </c>
      <c r="E42" s="2"/>
      <c r="F42" s="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6.5" thickBot="1">
      <c r="A43" s="67" t="s">
        <v>61</v>
      </c>
      <c r="B43" s="3"/>
      <c r="C43" s="3"/>
      <c r="D43" s="28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5.75" customHeight="1">
      <c r="A44" s="19" t="s">
        <v>65</v>
      </c>
      <c r="B44" s="3"/>
      <c r="C44" s="13">
        <f>'26 c practica'!B28</f>
        <v>5236</v>
      </c>
      <c r="D44" s="29" t="s">
        <v>129</v>
      </c>
      <c r="E44" s="111" t="s">
        <v>106</v>
      </c>
      <c r="F44" s="111"/>
      <c r="G44" s="112">
        <f>C45/C44</f>
        <v>0.028297957113880032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5.75" thickBot="1">
      <c r="A45" s="19" t="s">
        <v>6</v>
      </c>
      <c r="B45" s="3"/>
      <c r="C45" s="13">
        <f>G11</f>
        <v>148.16810344827584</v>
      </c>
      <c r="D45" s="29" t="s">
        <v>63</v>
      </c>
      <c r="E45" s="111"/>
      <c r="F45" s="111"/>
      <c r="G45" s="11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6.5" thickBot="1">
      <c r="A46" s="19" t="s">
        <v>109</v>
      </c>
      <c r="B46" s="3"/>
      <c r="C46" s="16">
        <f>C44-C45</f>
        <v>5087.831896551724</v>
      </c>
      <c r="D46" s="68" t="s">
        <v>130</v>
      </c>
      <c r="E46" s="3"/>
      <c r="F46" s="6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5">
      <c r="A47" s="3"/>
      <c r="B47" s="3"/>
      <c r="C47" s="3"/>
      <c r="D47" s="3"/>
      <c r="E47" s="3"/>
      <c r="F47" s="111"/>
      <c r="G47" s="11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28" ht="15">
      <c r="A48" s="3"/>
      <c r="B48" s="3"/>
      <c r="C48" s="3"/>
      <c r="D48" s="3"/>
      <c r="E48" s="3"/>
      <c r="F48" s="111"/>
      <c r="G48" s="11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</sheetData>
  <mergeCells count="13">
    <mergeCell ref="A1:G1"/>
    <mergeCell ref="E44:F45"/>
    <mergeCell ref="G44:G45"/>
    <mergeCell ref="A42:B42"/>
    <mergeCell ref="E30:F31"/>
    <mergeCell ref="E40:F41"/>
    <mergeCell ref="G40:G41"/>
    <mergeCell ref="G30:G31"/>
    <mergeCell ref="A2:G2"/>
    <mergeCell ref="E34:F35"/>
    <mergeCell ref="G34:G35"/>
    <mergeCell ref="F47:G48"/>
    <mergeCell ref="A13:G13"/>
  </mergeCells>
  <printOptions horizontalCentered="1" verticalCentered="1"/>
  <pageMargins left="1.5748031496062993" right="1.5748031496062993" top="1.5748031496062993" bottom="0.9448818897637796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7"/>
  <sheetViews>
    <sheetView zoomScale="85" zoomScaleNormal="85" workbookViewId="0" topLeftCell="A1">
      <selection activeCell="A2" sqref="A2:G2"/>
    </sheetView>
  </sheetViews>
  <sheetFormatPr defaultColWidth="11.421875" defaultRowHeight="12.75"/>
  <cols>
    <col min="1" max="1" width="21.8515625" style="1" customWidth="1"/>
    <col min="2" max="2" width="13.57421875" style="1" customWidth="1"/>
    <col min="3" max="3" width="13.421875" style="1" customWidth="1"/>
    <col min="4" max="4" width="14.140625" style="1" customWidth="1"/>
    <col min="5" max="5" width="14.421875" style="1" customWidth="1"/>
    <col min="6" max="6" width="13.00390625" style="1" customWidth="1"/>
    <col min="7" max="7" width="17.00390625" style="1" customWidth="1"/>
    <col min="8" max="8" width="9.421875" style="1" bestFit="1" customWidth="1"/>
    <col min="9" max="9" width="5.57421875" style="1" bestFit="1" customWidth="1"/>
    <col min="10" max="10" width="10.00390625" style="1" bestFit="1" customWidth="1"/>
    <col min="11" max="16384" width="11.421875" style="1" customWidth="1"/>
  </cols>
  <sheetData>
    <row r="1" spans="1:48" ht="15.75">
      <c r="A1" s="110" t="s">
        <v>153</v>
      </c>
      <c r="B1" s="110"/>
      <c r="C1" s="110"/>
      <c r="D1" s="110"/>
      <c r="E1" s="110"/>
      <c r="F1" s="110"/>
      <c r="G1" s="11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5.75">
      <c r="A2" s="110" t="s">
        <v>162</v>
      </c>
      <c r="B2" s="110"/>
      <c r="C2" s="110"/>
      <c r="D2" s="110"/>
      <c r="E2" s="110"/>
      <c r="F2" s="110"/>
      <c r="G2" s="11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5">
      <c r="A3" s="3" t="s">
        <v>4</v>
      </c>
      <c r="B3" s="3" t="s">
        <v>86</v>
      </c>
      <c r="C3" s="5"/>
      <c r="D3" s="5"/>
      <c r="E3" s="3" t="s">
        <v>51</v>
      </c>
      <c r="F3" s="3" t="s">
        <v>132</v>
      </c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4.25" customHeight="1">
      <c r="A4" s="18"/>
      <c r="B4" s="3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5.75">
      <c r="A5" s="17" t="s">
        <v>138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6.5" thickBot="1">
      <c r="A6" s="65"/>
      <c r="B6" s="20" t="s">
        <v>1</v>
      </c>
      <c r="C6" s="20"/>
      <c r="D6" s="20" t="s">
        <v>2</v>
      </c>
      <c r="E6" s="20" t="s">
        <v>7</v>
      </c>
      <c r="F6" s="20" t="s">
        <v>52</v>
      </c>
      <c r="G6" s="20" t="s">
        <v>53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45" customHeight="1">
      <c r="A7" s="94" t="s">
        <v>8</v>
      </c>
      <c r="B7" s="95" t="s">
        <v>11</v>
      </c>
      <c r="C7" s="95" t="s">
        <v>99</v>
      </c>
      <c r="D7" s="95" t="s">
        <v>97</v>
      </c>
      <c r="E7" s="96" t="s">
        <v>5</v>
      </c>
      <c r="F7" s="95" t="s">
        <v>98</v>
      </c>
      <c r="G7" s="97" t="s">
        <v>103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5">
      <c r="A8" s="104" t="s">
        <v>12</v>
      </c>
      <c r="B8" s="105">
        <v>136</v>
      </c>
      <c r="C8" s="106">
        <f>B8/$B$10</f>
        <v>0.5418326693227091</v>
      </c>
      <c r="D8" s="107">
        <v>0.465</v>
      </c>
      <c r="E8" s="106">
        <v>0.8</v>
      </c>
      <c r="F8" s="108">
        <f>D8*E8</f>
        <v>0.37200000000000005</v>
      </c>
      <c r="G8" s="109">
        <f>B8/F8</f>
        <v>365.59139784946234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5.75" thickBot="1">
      <c r="A9" s="81" t="s">
        <v>13</v>
      </c>
      <c r="B9" s="63">
        <v>115</v>
      </c>
      <c r="C9" s="82">
        <f>B9/$B$10</f>
        <v>0.4581673306772908</v>
      </c>
      <c r="D9" s="83">
        <v>0.465</v>
      </c>
      <c r="E9" s="82">
        <v>0.8</v>
      </c>
      <c r="F9" s="84">
        <f>D9*E9</f>
        <v>0.37200000000000005</v>
      </c>
      <c r="G9" s="85">
        <f>B9/F9</f>
        <v>309.1397849462365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5">
      <c r="A10" s="11" t="s">
        <v>26</v>
      </c>
      <c r="B10" s="5">
        <f>SUM(B8:B9)</f>
        <v>251</v>
      </c>
      <c r="C10" s="4">
        <f>SUM(C8:C9)</f>
        <v>1</v>
      </c>
      <c r="D10" s="5"/>
      <c r="E10" s="5"/>
      <c r="F10" s="5"/>
      <c r="G10" s="13">
        <f>SUM(G8:G9)</f>
        <v>674.7311827956988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4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5.75">
      <c r="A12" s="117" t="s">
        <v>136</v>
      </c>
      <c r="B12" s="117"/>
      <c r="C12" s="117"/>
      <c r="D12" s="117"/>
      <c r="E12" s="117"/>
      <c r="F12" s="117"/>
      <c r="G12" s="117"/>
      <c r="H12" s="7"/>
      <c r="I12" s="7"/>
      <c r="J12" s="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4.25" customHeight="1">
      <c r="A13" s="17"/>
      <c r="B13" s="17"/>
      <c r="C13" s="17"/>
      <c r="D13" s="17"/>
      <c r="E13" s="17"/>
      <c r="F13" s="17"/>
      <c r="G13" s="17"/>
      <c r="H13" s="7"/>
      <c r="I13" s="7"/>
      <c r="J13" s="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5">
      <c r="A14" s="11" t="s">
        <v>36</v>
      </c>
      <c r="B14" s="5"/>
      <c r="C14" s="5">
        <v>672</v>
      </c>
      <c r="D14" s="21" t="s">
        <v>29</v>
      </c>
      <c r="E14" s="3"/>
      <c r="F14" s="3"/>
      <c r="G14" s="3"/>
      <c r="H14" s="5"/>
      <c r="I14" s="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5.75">
      <c r="A15" s="11" t="s">
        <v>37</v>
      </c>
      <c r="B15" s="2"/>
      <c r="C15" s="2"/>
      <c r="D15" s="2"/>
      <c r="E15" s="3"/>
      <c r="F15" s="2"/>
      <c r="G15" s="2"/>
      <c r="H15" s="2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5.75" thickBot="1">
      <c r="A16" s="21" t="s">
        <v>44</v>
      </c>
      <c r="B16" s="21" t="s">
        <v>45</v>
      </c>
      <c r="C16" s="21" t="s">
        <v>54</v>
      </c>
      <c r="D16" s="21" t="s">
        <v>112</v>
      </c>
      <c r="E16" s="22" t="s">
        <v>113</v>
      </c>
      <c r="F16" s="22"/>
      <c r="G16" s="5"/>
      <c r="H16" s="5"/>
      <c r="I16" s="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8.5" customHeight="1">
      <c r="A17" s="53" t="s">
        <v>0</v>
      </c>
      <c r="B17" s="54" t="s">
        <v>55</v>
      </c>
      <c r="C17" s="58" t="s">
        <v>118</v>
      </c>
      <c r="D17" s="58" t="s">
        <v>56</v>
      </c>
      <c r="E17" s="55" t="s">
        <v>35</v>
      </c>
      <c r="F17" s="22"/>
      <c r="G17" s="5"/>
      <c r="H17" s="5"/>
      <c r="I17" s="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5.75" thickBot="1">
      <c r="A18" s="47">
        <v>6</v>
      </c>
      <c r="B18" s="51">
        <v>24</v>
      </c>
      <c r="C18" s="51">
        <v>31.8</v>
      </c>
      <c r="D18" s="91">
        <f>A18*B18-C18</f>
        <v>112.2</v>
      </c>
      <c r="E18" s="50">
        <f>G10*C18/D18</f>
        <v>191.2339715945029</v>
      </c>
      <c r="F18" s="3"/>
      <c r="G18" s="5"/>
      <c r="H18" s="5"/>
      <c r="I18" s="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5">
      <c r="A20" s="11" t="s">
        <v>104</v>
      </c>
      <c r="B20" s="3"/>
      <c r="C20" s="3"/>
      <c r="D20" s="13">
        <f>E18+C14</f>
        <v>863.2339715945029</v>
      </c>
      <c r="E20" s="21" t="s">
        <v>114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4.25" customHeight="1">
      <c r="A21" s="3"/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6.5" thickBot="1">
      <c r="A22" s="17" t="s">
        <v>139</v>
      </c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6.5" thickBot="1">
      <c r="A23" s="11" t="s">
        <v>102</v>
      </c>
      <c r="B23" s="2"/>
      <c r="C23" s="2"/>
      <c r="D23" s="3"/>
      <c r="E23" s="3"/>
      <c r="F23" s="15">
        <f>G10+D20</f>
        <v>1537.9651543902019</v>
      </c>
      <c r="G23" s="21" t="s">
        <v>30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5.75">
      <c r="A24" s="11"/>
      <c r="B24" s="2"/>
      <c r="C24" s="2"/>
      <c r="D24" s="3"/>
      <c r="E24" s="3"/>
      <c r="F24" s="35"/>
      <c r="G24" s="2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5.75">
      <c r="A25" s="17" t="s">
        <v>140</v>
      </c>
      <c r="B25" s="2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5.75">
      <c r="A26" s="17"/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5.75">
      <c r="A27" s="92" t="s">
        <v>59</v>
      </c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5.75" thickBot="1">
      <c r="A28" s="66" t="s">
        <v>43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5.75" customHeight="1">
      <c r="A29" s="3" t="s">
        <v>42</v>
      </c>
      <c r="B29" s="5"/>
      <c r="C29" s="5">
        <f>'25 c maxima'!D11</f>
        <v>8544</v>
      </c>
      <c r="D29" s="21" t="s">
        <v>46</v>
      </c>
      <c r="E29" s="111" t="s">
        <v>107</v>
      </c>
      <c r="F29" s="116"/>
      <c r="G29" s="112">
        <f>C30/C29</f>
        <v>0.18000528492394685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5.75" thickBot="1">
      <c r="A30" s="3" t="s">
        <v>39</v>
      </c>
      <c r="B30" s="5"/>
      <c r="C30" s="13">
        <f>F23</f>
        <v>1537.9651543902019</v>
      </c>
      <c r="D30" s="21" t="s">
        <v>30</v>
      </c>
      <c r="E30" s="111"/>
      <c r="F30" s="116"/>
      <c r="G30" s="11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5.75" thickBot="1">
      <c r="A31" s="3" t="s">
        <v>101</v>
      </c>
      <c r="B31" s="5"/>
      <c r="C31" s="16">
        <f>C29-C30</f>
        <v>7006.034845609798</v>
      </c>
      <c r="D31" s="21" t="s">
        <v>115</v>
      </c>
      <c r="E31" s="3"/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6.5" thickBot="1">
      <c r="A32" s="67" t="s">
        <v>61</v>
      </c>
      <c r="B32" s="5"/>
      <c r="C32" s="4"/>
      <c r="D32" s="13"/>
      <c r="E32" s="2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5.75" customHeight="1">
      <c r="A33" s="19" t="s">
        <v>62</v>
      </c>
      <c r="B33" s="3"/>
      <c r="C33" s="13">
        <f>'25 c maxima'!B26</f>
        <v>6297.6</v>
      </c>
      <c r="D33" s="21" t="s">
        <v>116</v>
      </c>
      <c r="E33" s="111" t="s">
        <v>108</v>
      </c>
      <c r="F33" s="116"/>
      <c r="G33" s="112">
        <f>C34/C33</f>
        <v>0.10714100336567879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6.5" customHeight="1" thickBot="1">
      <c r="A34" s="19" t="s">
        <v>6</v>
      </c>
      <c r="B34" s="5"/>
      <c r="C34" s="13">
        <f>G10</f>
        <v>674.7311827956988</v>
      </c>
      <c r="D34" s="21" t="s">
        <v>63</v>
      </c>
      <c r="E34" s="111"/>
      <c r="F34" s="116"/>
      <c r="G34" s="11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6.5" customHeight="1" thickBot="1">
      <c r="A35" s="19" t="s">
        <v>100</v>
      </c>
      <c r="B35" s="5"/>
      <c r="C35" s="16">
        <f>C33-C34</f>
        <v>5622.868817204301</v>
      </c>
      <c r="D35" s="23" t="s">
        <v>126</v>
      </c>
      <c r="E35" s="22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5.75">
      <c r="A36" s="3"/>
      <c r="B36" s="5"/>
      <c r="C36" s="5"/>
      <c r="D36" s="13"/>
      <c r="E36" s="2"/>
      <c r="F36" s="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5.75">
      <c r="A37" s="93" t="s">
        <v>60</v>
      </c>
      <c r="B37" s="5"/>
      <c r="C37" s="5"/>
      <c r="D37" s="13"/>
      <c r="E37" s="2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5.75" thickBot="1">
      <c r="A38" s="67" t="s">
        <v>64</v>
      </c>
      <c r="B38" s="5"/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5.75" customHeight="1">
      <c r="A39" s="3" t="s">
        <v>57</v>
      </c>
      <c r="B39" s="5"/>
      <c r="C39" s="5">
        <f>'26 c practica'!D11</f>
        <v>7392</v>
      </c>
      <c r="D39" s="21" t="s">
        <v>127</v>
      </c>
      <c r="E39" s="111" t="s">
        <v>105</v>
      </c>
      <c r="F39" s="111"/>
      <c r="G39" s="112">
        <f>C40/C39</f>
        <v>0.2080580566004061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5.75" thickBot="1">
      <c r="A40" s="3" t="s">
        <v>39</v>
      </c>
      <c r="B40" s="5"/>
      <c r="C40" s="13">
        <f>F23</f>
        <v>1537.9651543902019</v>
      </c>
      <c r="D40" s="21" t="s">
        <v>30</v>
      </c>
      <c r="E40" s="111"/>
      <c r="F40" s="111"/>
      <c r="G40" s="11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29.25" customHeight="1" thickBot="1">
      <c r="A41" s="114" t="s">
        <v>58</v>
      </c>
      <c r="B41" s="115"/>
      <c r="C41" s="16">
        <f>C39-C40</f>
        <v>5854.034845609798</v>
      </c>
      <c r="D41" s="21" t="s">
        <v>128</v>
      </c>
      <c r="E41" s="2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6.5" thickBot="1">
      <c r="A42" s="67" t="s">
        <v>61</v>
      </c>
      <c r="B42" s="3"/>
      <c r="C42" s="3"/>
      <c r="D42" s="28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5.75" customHeight="1">
      <c r="A43" s="19" t="s">
        <v>65</v>
      </c>
      <c r="B43" s="3"/>
      <c r="C43" s="13">
        <f>'26 c practica'!B28</f>
        <v>5236</v>
      </c>
      <c r="D43" s="29" t="s">
        <v>129</v>
      </c>
      <c r="E43" s="111" t="s">
        <v>106</v>
      </c>
      <c r="F43" s="111"/>
      <c r="G43" s="112">
        <f>C44/C43</f>
        <v>0.1288638622604467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5.75" thickBot="1">
      <c r="A44" s="19" t="s">
        <v>6</v>
      </c>
      <c r="B44" s="3"/>
      <c r="C44" s="13">
        <f>G10</f>
        <v>674.7311827956988</v>
      </c>
      <c r="D44" s="29" t="s">
        <v>63</v>
      </c>
      <c r="E44" s="111"/>
      <c r="F44" s="111"/>
      <c r="G44" s="11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6.5" thickBot="1">
      <c r="A45" s="19" t="s">
        <v>109</v>
      </c>
      <c r="B45" s="3"/>
      <c r="C45" s="16">
        <f>C43-C44</f>
        <v>4561.268817204301</v>
      </c>
      <c r="D45" s="68" t="s">
        <v>130</v>
      </c>
      <c r="E45" s="3"/>
      <c r="F45" s="6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5">
      <c r="A46" s="3"/>
      <c r="B46" s="3"/>
      <c r="C46" s="3"/>
      <c r="D46" s="3"/>
      <c r="E46" s="3"/>
      <c r="F46" s="111"/>
      <c r="G46" s="11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28" ht="15">
      <c r="A47" s="3"/>
      <c r="B47" s="3"/>
      <c r="C47" s="3"/>
      <c r="D47" s="3"/>
      <c r="E47" s="3"/>
      <c r="F47" s="111"/>
      <c r="G47" s="11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</sheetData>
  <mergeCells count="13">
    <mergeCell ref="E33:F34"/>
    <mergeCell ref="G33:G34"/>
    <mergeCell ref="A2:G2"/>
    <mergeCell ref="F46:G47"/>
    <mergeCell ref="A12:G12"/>
    <mergeCell ref="A1:G1"/>
    <mergeCell ref="E43:F44"/>
    <mergeCell ref="G43:G44"/>
    <mergeCell ref="A41:B41"/>
    <mergeCell ref="E29:F30"/>
    <mergeCell ref="E39:F40"/>
    <mergeCell ref="G39:G40"/>
    <mergeCell ref="G29:G30"/>
  </mergeCells>
  <printOptions horizontalCentered="1" verticalCentered="1"/>
  <pageMargins left="1.5748031496062993" right="1.5748031496062993" top="1.5748031496062993" bottom="0.9448818897637796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57"/>
  <sheetViews>
    <sheetView zoomScale="85" zoomScaleNormal="85" workbookViewId="0" topLeftCell="A1">
      <selection activeCell="G5" sqref="G5"/>
    </sheetView>
  </sheetViews>
  <sheetFormatPr defaultColWidth="11.421875" defaultRowHeight="12.75"/>
  <cols>
    <col min="1" max="1" width="21.8515625" style="1" customWidth="1"/>
    <col min="2" max="2" width="13.57421875" style="1" customWidth="1"/>
    <col min="3" max="3" width="13.421875" style="1" customWidth="1"/>
    <col min="4" max="4" width="14.140625" style="1" customWidth="1"/>
    <col min="5" max="5" width="14.421875" style="1" customWidth="1"/>
    <col min="6" max="6" width="13.00390625" style="1" customWidth="1"/>
    <col min="7" max="7" width="17.00390625" style="1" customWidth="1"/>
    <col min="8" max="8" width="9.421875" style="1" bestFit="1" customWidth="1"/>
    <col min="9" max="9" width="5.57421875" style="1" bestFit="1" customWidth="1"/>
    <col min="10" max="10" width="10.00390625" style="1" bestFit="1" customWidth="1"/>
    <col min="11" max="16384" width="11.421875" style="1" customWidth="1"/>
  </cols>
  <sheetData>
    <row r="1" spans="1:48" ht="15.75">
      <c r="A1" s="110" t="s">
        <v>152</v>
      </c>
      <c r="B1" s="110"/>
      <c r="C1" s="110"/>
      <c r="D1" s="110"/>
      <c r="E1" s="110"/>
      <c r="F1" s="110"/>
      <c r="G1" s="11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5.75">
      <c r="A2" s="110" t="s">
        <v>162</v>
      </c>
      <c r="B2" s="110"/>
      <c r="C2" s="110"/>
      <c r="D2" s="110"/>
      <c r="E2" s="110"/>
      <c r="F2" s="110"/>
      <c r="G2" s="11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5.75">
      <c r="A3" s="3" t="s">
        <v>4</v>
      </c>
      <c r="B3" s="3" t="s">
        <v>86</v>
      </c>
      <c r="C3" s="5"/>
      <c r="D3" s="5"/>
      <c r="E3" s="3" t="s">
        <v>51</v>
      </c>
      <c r="F3" s="3" t="s">
        <v>94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4.25" customHeight="1">
      <c r="A4" s="18"/>
      <c r="B4" s="3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5.75">
      <c r="A5" s="17" t="s">
        <v>138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5.75">
      <c r="A6" s="17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6.5" thickBot="1">
      <c r="A7" s="65"/>
      <c r="B7" s="20" t="s">
        <v>1</v>
      </c>
      <c r="C7" s="20"/>
      <c r="D7" s="20" t="s">
        <v>2</v>
      </c>
      <c r="E7" s="20" t="s">
        <v>7</v>
      </c>
      <c r="F7" s="20" t="s">
        <v>52</v>
      </c>
      <c r="G7" s="20" t="s">
        <v>53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45" customHeight="1">
      <c r="A8" s="94" t="s">
        <v>8</v>
      </c>
      <c r="B8" s="95" t="s">
        <v>11</v>
      </c>
      <c r="C8" s="95" t="s">
        <v>99</v>
      </c>
      <c r="D8" s="95" t="s">
        <v>97</v>
      </c>
      <c r="E8" s="96" t="s">
        <v>5</v>
      </c>
      <c r="F8" s="95" t="s">
        <v>98</v>
      </c>
      <c r="G8" s="97" t="s">
        <v>103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5.75" thickBot="1">
      <c r="A9" s="98" t="s">
        <v>16</v>
      </c>
      <c r="B9" s="99">
        <v>25</v>
      </c>
      <c r="C9" s="100">
        <f>B9/$B$10</f>
        <v>1</v>
      </c>
      <c r="D9" s="101">
        <v>0.18</v>
      </c>
      <c r="E9" s="100">
        <v>0.7</v>
      </c>
      <c r="F9" s="102">
        <f>D9*E9</f>
        <v>0.126</v>
      </c>
      <c r="G9" s="103">
        <f>B9/F9</f>
        <v>198.4126984126984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5">
      <c r="A10" s="11" t="s">
        <v>26</v>
      </c>
      <c r="B10" s="5">
        <f>SUM(B9:B9)</f>
        <v>25</v>
      </c>
      <c r="C10" s="4">
        <f>SUM(C9:C9)</f>
        <v>1</v>
      </c>
      <c r="D10" s="5"/>
      <c r="E10" s="5"/>
      <c r="F10" s="5"/>
      <c r="G10" s="13">
        <f>SUM(G9:G9)</f>
        <v>198.4126984126984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4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5.75">
      <c r="A12" s="117" t="s">
        <v>136</v>
      </c>
      <c r="B12" s="117"/>
      <c r="C12" s="117"/>
      <c r="D12" s="117"/>
      <c r="E12" s="117"/>
      <c r="F12" s="117"/>
      <c r="G12" s="117"/>
      <c r="H12" s="7"/>
      <c r="I12" s="7"/>
      <c r="J12" s="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4.25" customHeight="1">
      <c r="A13" s="17"/>
      <c r="B13" s="17"/>
      <c r="C13" s="17"/>
      <c r="D13" s="17"/>
      <c r="E13" s="17"/>
      <c r="F13" s="17"/>
      <c r="G13" s="17"/>
      <c r="H13" s="7"/>
      <c r="I13" s="7"/>
      <c r="J13" s="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5">
      <c r="A14" s="11" t="s">
        <v>36</v>
      </c>
      <c r="B14" s="5"/>
      <c r="C14" s="5">
        <v>672</v>
      </c>
      <c r="D14" s="21" t="s">
        <v>29</v>
      </c>
      <c r="E14" s="3"/>
      <c r="F14" s="3"/>
      <c r="G14" s="3"/>
      <c r="H14" s="5"/>
      <c r="I14" s="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5.75">
      <c r="A15" s="11" t="s">
        <v>37</v>
      </c>
      <c r="B15" s="2"/>
      <c r="C15" s="2"/>
      <c r="D15" s="2"/>
      <c r="E15" s="3"/>
      <c r="F15" s="2"/>
      <c r="G15" s="2"/>
      <c r="H15" s="2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5.75" thickBot="1">
      <c r="A16" s="21" t="s">
        <v>44</v>
      </c>
      <c r="B16" s="21" t="s">
        <v>45</v>
      </c>
      <c r="C16" s="21" t="s">
        <v>54</v>
      </c>
      <c r="D16" s="21" t="s">
        <v>112</v>
      </c>
      <c r="E16" s="22" t="s">
        <v>113</v>
      </c>
      <c r="F16" s="22"/>
      <c r="G16" s="5"/>
      <c r="H16" s="5"/>
      <c r="I16" s="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8.5" customHeight="1">
      <c r="A17" s="53" t="s">
        <v>0</v>
      </c>
      <c r="B17" s="54" t="s">
        <v>55</v>
      </c>
      <c r="C17" s="58" t="s">
        <v>118</v>
      </c>
      <c r="D17" s="58" t="s">
        <v>56</v>
      </c>
      <c r="E17" s="55" t="s">
        <v>35</v>
      </c>
      <c r="F17" s="22"/>
      <c r="G17" s="5"/>
      <c r="H17" s="5"/>
      <c r="I17" s="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5.75" thickBot="1">
      <c r="A18" s="47">
        <v>6</v>
      </c>
      <c r="B18" s="51">
        <v>24</v>
      </c>
      <c r="C18" s="51">
        <v>31.8</v>
      </c>
      <c r="D18" s="91">
        <f>A18*B18-C18</f>
        <v>112.2</v>
      </c>
      <c r="E18" s="50">
        <f>G10*C18/D18</f>
        <v>56.23461505814446</v>
      </c>
      <c r="F18" s="3"/>
      <c r="G18" s="5"/>
      <c r="H18" s="5"/>
      <c r="I18" s="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5">
      <c r="A20" s="11" t="s">
        <v>104</v>
      </c>
      <c r="B20" s="3"/>
      <c r="C20" s="3"/>
      <c r="D20" s="13">
        <f>E18+C14</f>
        <v>728.2346150581444</v>
      </c>
      <c r="E20" s="21" t="s">
        <v>114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4.25" customHeight="1">
      <c r="A21" s="3"/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6.5" thickBot="1">
      <c r="A22" s="17" t="s">
        <v>139</v>
      </c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6.5" thickBot="1">
      <c r="A23" s="11" t="s">
        <v>102</v>
      </c>
      <c r="B23" s="2"/>
      <c r="C23" s="2"/>
      <c r="D23" s="3"/>
      <c r="E23" s="3"/>
      <c r="F23" s="15">
        <f>G10+D20</f>
        <v>926.6473134708428</v>
      </c>
      <c r="G23" s="21" t="s">
        <v>30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5.75">
      <c r="A24" s="11"/>
      <c r="B24" s="2"/>
      <c r="C24" s="2"/>
      <c r="D24" s="3"/>
      <c r="E24" s="3"/>
      <c r="F24" s="35"/>
      <c r="G24" s="2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5.75">
      <c r="A25" s="17" t="s">
        <v>140</v>
      </c>
      <c r="B25" s="2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5.75">
      <c r="A26" s="17"/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5.75">
      <c r="A27" s="92" t="s">
        <v>59</v>
      </c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5.75" thickBot="1">
      <c r="A28" s="66" t="s">
        <v>43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5.75" customHeight="1">
      <c r="A29" s="3" t="s">
        <v>42</v>
      </c>
      <c r="B29" s="5"/>
      <c r="C29" s="5">
        <f>'25 c maxima'!D11</f>
        <v>8544</v>
      </c>
      <c r="D29" s="21" t="s">
        <v>46</v>
      </c>
      <c r="E29" s="111" t="s">
        <v>107</v>
      </c>
      <c r="F29" s="116"/>
      <c r="G29" s="112">
        <f>C30/C29</f>
        <v>0.10845591215716793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5.75" thickBot="1">
      <c r="A30" s="3" t="s">
        <v>39</v>
      </c>
      <c r="B30" s="5"/>
      <c r="C30" s="13">
        <f>F23</f>
        <v>926.6473134708428</v>
      </c>
      <c r="D30" s="21" t="s">
        <v>30</v>
      </c>
      <c r="E30" s="111"/>
      <c r="F30" s="116"/>
      <c r="G30" s="11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5.75" thickBot="1">
      <c r="A31" s="3" t="s">
        <v>101</v>
      </c>
      <c r="B31" s="5"/>
      <c r="C31" s="16">
        <f>C29-C30</f>
        <v>7617.352686529157</v>
      </c>
      <c r="D31" s="21" t="s">
        <v>115</v>
      </c>
      <c r="E31" s="3"/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6.5" thickBot="1">
      <c r="A32" s="67" t="s">
        <v>61</v>
      </c>
      <c r="B32" s="5"/>
      <c r="C32" s="4"/>
      <c r="D32" s="13"/>
      <c r="E32" s="2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5.75" customHeight="1">
      <c r="A33" s="19" t="s">
        <v>62</v>
      </c>
      <c r="B33" s="3"/>
      <c r="C33" s="13">
        <f>'25 c maxima'!B26</f>
        <v>6297.6</v>
      </c>
      <c r="D33" s="21" t="s">
        <v>116</v>
      </c>
      <c r="E33" s="111" t="s">
        <v>108</v>
      </c>
      <c r="F33" s="116"/>
      <c r="G33" s="112">
        <f>C34/C33</f>
        <v>0.031506081429861915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6.5" customHeight="1" thickBot="1">
      <c r="A34" s="19" t="s">
        <v>6</v>
      </c>
      <c r="B34" s="5"/>
      <c r="C34" s="13">
        <f>G10</f>
        <v>198.4126984126984</v>
      </c>
      <c r="D34" s="21" t="s">
        <v>63</v>
      </c>
      <c r="E34" s="111"/>
      <c r="F34" s="116"/>
      <c r="G34" s="11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6.5" customHeight="1" thickBot="1">
      <c r="A35" s="19" t="s">
        <v>100</v>
      </c>
      <c r="B35" s="5"/>
      <c r="C35" s="16">
        <f>C33-C34</f>
        <v>6099.187301587302</v>
      </c>
      <c r="D35" s="23" t="s">
        <v>126</v>
      </c>
      <c r="E35" s="22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5.75">
      <c r="A36" s="3"/>
      <c r="B36" s="5"/>
      <c r="C36" s="5"/>
      <c r="D36" s="13"/>
      <c r="E36" s="2"/>
      <c r="F36" s="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5.75">
      <c r="A37" s="93" t="s">
        <v>60</v>
      </c>
      <c r="B37" s="5"/>
      <c r="C37" s="5"/>
      <c r="D37" s="13"/>
      <c r="E37" s="2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5.75" thickBot="1">
      <c r="A38" s="67" t="s">
        <v>64</v>
      </c>
      <c r="B38" s="5"/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5.75" customHeight="1">
      <c r="A39" s="3" t="s">
        <v>57</v>
      </c>
      <c r="B39" s="5"/>
      <c r="C39" s="5">
        <f>'26 c practica'!D11</f>
        <v>7392</v>
      </c>
      <c r="D39" s="21" t="s">
        <v>127</v>
      </c>
      <c r="E39" s="111" t="s">
        <v>105</v>
      </c>
      <c r="F39" s="111"/>
      <c r="G39" s="112">
        <f>C40/C39</f>
        <v>0.1253581322336097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5.75" thickBot="1">
      <c r="A40" s="3" t="s">
        <v>39</v>
      </c>
      <c r="B40" s="5"/>
      <c r="C40" s="13">
        <f>F23</f>
        <v>926.6473134708428</v>
      </c>
      <c r="D40" s="21" t="s">
        <v>30</v>
      </c>
      <c r="E40" s="111"/>
      <c r="F40" s="111"/>
      <c r="G40" s="11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29.25" customHeight="1" thickBot="1">
      <c r="A41" s="114" t="s">
        <v>58</v>
      </c>
      <c r="B41" s="115"/>
      <c r="C41" s="16">
        <f>C39-C40</f>
        <v>6465.352686529157</v>
      </c>
      <c r="D41" s="21" t="s">
        <v>128</v>
      </c>
      <c r="E41" s="2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6.5" thickBot="1">
      <c r="A42" s="67" t="s">
        <v>61</v>
      </c>
      <c r="B42" s="3"/>
      <c r="C42" s="3"/>
      <c r="D42" s="28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5.75" customHeight="1">
      <c r="A43" s="19" t="s">
        <v>65</v>
      </c>
      <c r="B43" s="3"/>
      <c r="C43" s="13">
        <f>'26 c practica'!B28</f>
        <v>5236</v>
      </c>
      <c r="D43" s="29" t="s">
        <v>129</v>
      </c>
      <c r="E43" s="111" t="s">
        <v>106</v>
      </c>
      <c r="F43" s="111"/>
      <c r="G43" s="112">
        <f>C44/C43</f>
        <v>0.03789394545697067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5.75" thickBot="1">
      <c r="A44" s="19" t="s">
        <v>6</v>
      </c>
      <c r="B44" s="3"/>
      <c r="C44" s="13">
        <f>G10</f>
        <v>198.4126984126984</v>
      </c>
      <c r="D44" s="29" t="s">
        <v>63</v>
      </c>
      <c r="E44" s="111"/>
      <c r="F44" s="111"/>
      <c r="G44" s="11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6.5" thickBot="1">
      <c r="A45" s="19" t="s">
        <v>109</v>
      </c>
      <c r="B45" s="3"/>
      <c r="C45" s="16">
        <f>C43-C44</f>
        <v>5037.587301587301</v>
      </c>
      <c r="D45" s="68" t="s">
        <v>130</v>
      </c>
      <c r="E45" s="3"/>
      <c r="F45" s="6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5">
      <c r="A46" s="3"/>
      <c r="B46" s="3"/>
      <c r="C46" s="3"/>
      <c r="D46" s="3"/>
      <c r="E46" s="3"/>
      <c r="F46" s="111"/>
      <c r="G46" s="11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28" ht="15">
      <c r="A47" s="3"/>
      <c r="B47" s="3"/>
      <c r="C47" s="3"/>
      <c r="D47" s="3"/>
      <c r="E47" s="3"/>
      <c r="F47" s="111"/>
      <c r="G47" s="11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</sheetData>
  <mergeCells count="13">
    <mergeCell ref="F46:G47"/>
    <mergeCell ref="A12:G12"/>
    <mergeCell ref="A2:G2"/>
    <mergeCell ref="A1:G1"/>
    <mergeCell ref="E43:F44"/>
    <mergeCell ref="G43:G44"/>
    <mergeCell ref="A41:B41"/>
    <mergeCell ref="E29:F30"/>
    <mergeCell ref="E39:F40"/>
    <mergeCell ref="G39:G40"/>
    <mergeCell ref="G29:G30"/>
    <mergeCell ref="E33:F34"/>
    <mergeCell ref="G33:G34"/>
  </mergeCells>
  <printOptions horizontalCentered="1" verticalCentered="1"/>
  <pageMargins left="1.5748031496062993" right="1.5748031496062993" top="1.5748031496062993" bottom="0.9448818897637796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57"/>
  <sheetViews>
    <sheetView zoomScale="85" zoomScaleNormal="85" workbookViewId="0" topLeftCell="A1">
      <selection activeCell="E5" sqref="E5"/>
    </sheetView>
  </sheetViews>
  <sheetFormatPr defaultColWidth="11.421875" defaultRowHeight="12.75"/>
  <cols>
    <col min="1" max="1" width="21.8515625" style="1" customWidth="1"/>
    <col min="2" max="2" width="13.57421875" style="1" customWidth="1"/>
    <col min="3" max="3" width="13.421875" style="1" customWidth="1"/>
    <col min="4" max="4" width="14.140625" style="1" customWidth="1"/>
    <col min="5" max="5" width="14.421875" style="1" customWidth="1"/>
    <col min="6" max="6" width="13.00390625" style="1" customWidth="1"/>
    <col min="7" max="7" width="17.00390625" style="1" customWidth="1"/>
    <col min="8" max="8" width="9.421875" style="1" bestFit="1" customWidth="1"/>
    <col min="9" max="9" width="5.57421875" style="1" bestFit="1" customWidth="1"/>
    <col min="10" max="10" width="10.00390625" style="1" bestFit="1" customWidth="1"/>
    <col min="11" max="16384" width="11.421875" style="1" customWidth="1"/>
  </cols>
  <sheetData>
    <row r="1" spans="1:48" ht="15.75">
      <c r="A1" s="110" t="s">
        <v>151</v>
      </c>
      <c r="B1" s="110"/>
      <c r="C1" s="110"/>
      <c r="D1" s="110"/>
      <c r="E1" s="110"/>
      <c r="F1" s="110"/>
      <c r="G1" s="11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5.75">
      <c r="A2" s="110" t="s">
        <v>162</v>
      </c>
      <c r="B2" s="110"/>
      <c r="C2" s="110"/>
      <c r="D2" s="110"/>
      <c r="E2" s="110"/>
      <c r="F2" s="110"/>
      <c r="G2" s="11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5.75">
      <c r="A3" s="3" t="s">
        <v>4</v>
      </c>
      <c r="B3" s="3" t="s">
        <v>86</v>
      </c>
      <c r="C3" s="5"/>
      <c r="D3" s="5"/>
      <c r="E3" s="3" t="s">
        <v>51</v>
      </c>
      <c r="F3" s="3" t="s">
        <v>95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4.25" customHeight="1">
      <c r="A4" s="18"/>
      <c r="B4" s="3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5.75">
      <c r="A5" s="17" t="s">
        <v>138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4.25" customHeight="1">
      <c r="A6" s="17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6.5" thickBot="1">
      <c r="A7" s="65"/>
      <c r="B7" s="20" t="s">
        <v>1</v>
      </c>
      <c r="C7" s="20"/>
      <c r="D7" s="20" t="s">
        <v>2</v>
      </c>
      <c r="E7" s="20" t="s">
        <v>7</v>
      </c>
      <c r="F7" s="20" t="s">
        <v>52</v>
      </c>
      <c r="G7" s="20" t="s">
        <v>53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45" customHeight="1">
      <c r="A8" s="94" t="s">
        <v>8</v>
      </c>
      <c r="B8" s="95" t="s">
        <v>11</v>
      </c>
      <c r="C8" s="95" t="s">
        <v>99</v>
      </c>
      <c r="D8" s="95" t="s">
        <v>97</v>
      </c>
      <c r="E8" s="96" t="s">
        <v>5</v>
      </c>
      <c r="F8" s="95" t="s">
        <v>98</v>
      </c>
      <c r="G8" s="97" t="s">
        <v>103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5.75" thickBot="1">
      <c r="A9" s="98" t="s">
        <v>84</v>
      </c>
      <c r="B9" s="99">
        <v>803</v>
      </c>
      <c r="C9" s="100">
        <f>B9/$B$10</f>
        <v>1</v>
      </c>
      <c r="D9" s="101">
        <v>0.36</v>
      </c>
      <c r="E9" s="100">
        <v>0.7</v>
      </c>
      <c r="F9" s="102">
        <f>D9*E9</f>
        <v>0.252</v>
      </c>
      <c r="G9" s="103">
        <f>B9/F9</f>
        <v>3186.5079365079364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5">
      <c r="A10" s="11" t="s">
        <v>26</v>
      </c>
      <c r="B10" s="5">
        <f>SUM(B9:B9)</f>
        <v>803</v>
      </c>
      <c r="C10" s="4">
        <f>SUM(C9:C9)</f>
        <v>1</v>
      </c>
      <c r="D10" s="5"/>
      <c r="E10" s="5"/>
      <c r="F10" s="5"/>
      <c r="G10" s="13">
        <f>SUM(G9:G9)</f>
        <v>3186.5079365079364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4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5.75">
      <c r="A12" s="117" t="s">
        <v>136</v>
      </c>
      <c r="B12" s="117"/>
      <c r="C12" s="117"/>
      <c r="D12" s="117"/>
      <c r="E12" s="117"/>
      <c r="F12" s="117"/>
      <c r="G12" s="117"/>
      <c r="H12" s="7"/>
      <c r="I12" s="7"/>
      <c r="J12" s="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4.25" customHeight="1">
      <c r="A13" s="17"/>
      <c r="B13" s="17"/>
      <c r="C13" s="17"/>
      <c r="D13" s="17"/>
      <c r="E13" s="17"/>
      <c r="F13" s="17"/>
      <c r="G13" s="17"/>
      <c r="H13" s="7"/>
      <c r="I13" s="7"/>
      <c r="J13" s="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5">
      <c r="A14" s="11" t="s">
        <v>36</v>
      </c>
      <c r="B14" s="5"/>
      <c r="C14" s="5">
        <v>672</v>
      </c>
      <c r="D14" s="21" t="s">
        <v>29</v>
      </c>
      <c r="E14" s="3"/>
      <c r="F14" s="3"/>
      <c r="G14" s="3"/>
      <c r="H14" s="5"/>
      <c r="I14" s="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5.75">
      <c r="A15" s="11" t="s">
        <v>37</v>
      </c>
      <c r="B15" s="2"/>
      <c r="C15" s="2"/>
      <c r="D15" s="2"/>
      <c r="E15" s="3"/>
      <c r="F15" s="2"/>
      <c r="G15" s="2"/>
      <c r="H15" s="2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5.75" thickBot="1">
      <c r="A16" s="21" t="s">
        <v>44</v>
      </c>
      <c r="B16" s="21" t="s">
        <v>45</v>
      </c>
      <c r="C16" s="21" t="s">
        <v>54</v>
      </c>
      <c r="D16" s="21" t="s">
        <v>112</v>
      </c>
      <c r="E16" s="22" t="s">
        <v>113</v>
      </c>
      <c r="F16" s="22"/>
      <c r="G16" s="5"/>
      <c r="H16" s="5"/>
      <c r="I16" s="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8.5" customHeight="1">
      <c r="A17" s="53" t="s">
        <v>0</v>
      </c>
      <c r="B17" s="54" t="s">
        <v>55</v>
      </c>
      <c r="C17" s="58" t="s">
        <v>118</v>
      </c>
      <c r="D17" s="58" t="s">
        <v>56</v>
      </c>
      <c r="E17" s="55" t="s">
        <v>35</v>
      </c>
      <c r="F17" s="22"/>
      <c r="G17" s="5"/>
      <c r="H17" s="5"/>
      <c r="I17" s="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5.75" thickBot="1">
      <c r="A18" s="47">
        <v>6</v>
      </c>
      <c r="B18" s="51">
        <v>24</v>
      </c>
      <c r="C18" s="51">
        <v>31.8</v>
      </c>
      <c r="D18" s="91">
        <f>A18*B18-C18</f>
        <v>112.2</v>
      </c>
      <c r="E18" s="50">
        <f>G10*C18/D18</f>
        <v>903.1279178338002</v>
      </c>
      <c r="F18" s="3"/>
      <c r="G18" s="5"/>
      <c r="H18" s="5"/>
      <c r="I18" s="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5">
      <c r="A20" s="11" t="s">
        <v>104</v>
      </c>
      <c r="B20" s="3"/>
      <c r="C20" s="3"/>
      <c r="D20" s="13">
        <f>E18+C14</f>
        <v>1575.1279178338002</v>
      </c>
      <c r="E20" s="21" t="s">
        <v>114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4.25" customHeight="1">
      <c r="A21" s="3"/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6.5" thickBot="1">
      <c r="A22" s="17" t="s">
        <v>139</v>
      </c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6.5" thickBot="1">
      <c r="A23" s="11" t="s">
        <v>102</v>
      </c>
      <c r="B23" s="2"/>
      <c r="C23" s="2"/>
      <c r="D23" s="3"/>
      <c r="E23" s="3"/>
      <c r="F23" s="15">
        <f>G10+D20</f>
        <v>4761.635854341736</v>
      </c>
      <c r="G23" s="21" t="s">
        <v>30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5.75">
      <c r="A24" s="11"/>
      <c r="B24" s="2"/>
      <c r="C24" s="2"/>
      <c r="D24" s="3"/>
      <c r="E24" s="3"/>
      <c r="F24" s="35"/>
      <c r="G24" s="2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5.75">
      <c r="A25" s="17" t="s">
        <v>140</v>
      </c>
      <c r="B25" s="2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5.75">
      <c r="A26" s="17"/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5.75">
      <c r="A27" s="92" t="s">
        <v>59</v>
      </c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5.75" thickBot="1">
      <c r="A28" s="66" t="s">
        <v>43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5.75" customHeight="1">
      <c r="A29" s="3" t="s">
        <v>42</v>
      </c>
      <c r="B29" s="5"/>
      <c r="C29" s="5">
        <f>'25 c maxima'!D11</f>
        <v>8544</v>
      </c>
      <c r="D29" s="21" t="s">
        <v>46</v>
      </c>
      <c r="E29" s="111" t="s">
        <v>107</v>
      </c>
      <c r="F29" s="116"/>
      <c r="G29" s="112">
        <f>C30/C29</f>
        <v>0.5573075672216452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5.75" thickBot="1">
      <c r="A30" s="3" t="s">
        <v>39</v>
      </c>
      <c r="B30" s="5"/>
      <c r="C30" s="13">
        <f>F23</f>
        <v>4761.635854341736</v>
      </c>
      <c r="D30" s="21" t="s">
        <v>30</v>
      </c>
      <c r="E30" s="111"/>
      <c r="F30" s="116"/>
      <c r="G30" s="11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5.75" thickBot="1">
      <c r="A31" s="3" t="s">
        <v>101</v>
      </c>
      <c r="B31" s="5"/>
      <c r="C31" s="16">
        <f>C29-C30</f>
        <v>3782.3641456582636</v>
      </c>
      <c r="D31" s="21" t="s">
        <v>115</v>
      </c>
      <c r="E31" s="3"/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6.5" thickBot="1">
      <c r="A32" s="67" t="s">
        <v>61</v>
      </c>
      <c r="B32" s="5"/>
      <c r="C32" s="4"/>
      <c r="D32" s="13"/>
      <c r="E32" s="2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5.75" customHeight="1">
      <c r="A33" s="19" t="s">
        <v>62</v>
      </c>
      <c r="B33" s="3"/>
      <c r="C33" s="13">
        <f>'25 c maxima'!B26</f>
        <v>6297.6</v>
      </c>
      <c r="D33" s="21" t="s">
        <v>116</v>
      </c>
      <c r="E33" s="111" t="s">
        <v>108</v>
      </c>
      <c r="F33" s="116"/>
      <c r="G33" s="112">
        <f>C34/C33</f>
        <v>0.5059876677635824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6.5" customHeight="1" thickBot="1">
      <c r="A34" s="19" t="s">
        <v>6</v>
      </c>
      <c r="B34" s="5"/>
      <c r="C34" s="13">
        <f>G10</f>
        <v>3186.5079365079364</v>
      </c>
      <c r="D34" s="21" t="s">
        <v>63</v>
      </c>
      <c r="E34" s="111"/>
      <c r="F34" s="116"/>
      <c r="G34" s="11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6.5" customHeight="1" thickBot="1">
      <c r="A35" s="19" t="s">
        <v>100</v>
      </c>
      <c r="B35" s="5"/>
      <c r="C35" s="16">
        <f>C33-C34</f>
        <v>3111.092063492064</v>
      </c>
      <c r="D35" s="23" t="s">
        <v>126</v>
      </c>
      <c r="E35" s="22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5.75">
      <c r="A36" s="3"/>
      <c r="B36" s="5"/>
      <c r="C36" s="5"/>
      <c r="D36" s="13"/>
      <c r="E36" s="2"/>
      <c r="F36" s="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5.75">
      <c r="A37" s="93" t="s">
        <v>60</v>
      </c>
      <c r="B37" s="5"/>
      <c r="C37" s="5"/>
      <c r="D37" s="13"/>
      <c r="E37" s="2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5.75" thickBot="1">
      <c r="A38" s="67" t="s">
        <v>64</v>
      </c>
      <c r="B38" s="5"/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5.75" customHeight="1">
      <c r="A39" s="3" t="s">
        <v>57</v>
      </c>
      <c r="B39" s="5"/>
      <c r="C39" s="5">
        <f>'26 c practica'!D11</f>
        <v>7392</v>
      </c>
      <c r="D39" s="21" t="s">
        <v>127</v>
      </c>
      <c r="E39" s="111" t="s">
        <v>105</v>
      </c>
      <c r="F39" s="111"/>
      <c r="G39" s="112">
        <f>C40/C39</f>
        <v>0.6441606945808626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5.75" thickBot="1">
      <c r="A40" s="3" t="s">
        <v>39</v>
      </c>
      <c r="B40" s="5"/>
      <c r="C40" s="13">
        <f>F23</f>
        <v>4761.635854341736</v>
      </c>
      <c r="D40" s="21" t="s">
        <v>30</v>
      </c>
      <c r="E40" s="111"/>
      <c r="F40" s="111"/>
      <c r="G40" s="11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29.25" customHeight="1" thickBot="1">
      <c r="A41" s="114" t="s">
        <v>58</v>
      </c>
      <c r="B41" s="115"/>
      <c r="C41" s="16">
        <f>C39-C40</f>
        <v>2630.3641456582636</v>
      </c>
      <c r="D41" s="21" t="s">
        <v>128</v>
      </c>
      <c r="E41" s="2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6.5" thickBot="1">
      <c r="A42" s="67" t="s">
        <v>61</v>
      </c>
      <c r="B42" s="3"/>
      <c r="C42" s="3"/>
      <c r="D42" s="28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5.75" customHeight="1">
      <c r="A43" s="19" t="s">
        <v>65</v>
      </c>
      <c r="B43" s="3"/>
      <c r="C43" s="13">
        <f>'26 c practica'!B28</f>
        <v>5236</v>
      </c>
      <c r="D43" s="29" t="s">
        <v>129</v>
      </c>
      <c r="E43" s="111" t="s">
        <v>106</v>
      </c>
      <c r="F43" s="111"/>
      <c r="G43" s="112">
        <f>C44/C43</f>
        <v>0.6085767640389489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5.75" thickBot="1">
      <c r="A44" s="19" t="s">
        <v>6</v>
      </c>
      <c r="B44" s="3"/>
      <c r="C44" s="13">
        <f>G10</f>
        <v>3186.5079365079364</v>
      </c>
      <c r="D44" s="29" t="s">
        <v>63</v>
      </c>
      <c r="E44" s="111"/>
      <c r="F44" s="111"/>
      <c r="G44" s="11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6.5" thickBot="1">
      <c r="A45" s="19" t="s">
        <v>109</v>
      </c>
      <c r="B45" s="3"/>
      <c r="C45" s="16">
        <f>C43-C44</f>
        <v>2049.4920634920636</v>
      </c>
      <c r="D45" s="68" t="s">
        <v>130</v>
      </c>
      <c r="E45" s="3"/>
      <c r="F45" s="6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5">
      <c r="A46" s="3"/>
      <c r="B46" s="3"/>
      <c r="C46" s="3"/>
      <c r="D46" s="3"/>
      <c r="E46" s="3"/>
      <c r="F46" s="111"/>
      <c r="G46" s="11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28" ht="15">
      <c r="A47" s="3"/>
      <c r="B47" s="3"/>
      <c r="C47" s="3"/>
      <c r="D47" s="3"/>
      <c r="E47" s="3"/>
      <c r="F47" s="111"/>
      <c r="G47" s="11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</sheetData>
  <mergeCells count="13">
    <mergeCell ref="A1:G1"/>
    <mergeCell ref="E43:F44"/>
    <mergeCell ref="G43:G44"/>
    <mergeCell ref="A41:B41"/>
    <mergeCell ref="E29:F30"/>
    <mergeCell ref="E39:F40"/>
    <mergeCell ref="G39:G40"/>
    <mergeCell ref="G29:G30"/>
    <mergeCell ref="A2:G2"/>
    <mergeCell ref="E33:F34"/>
    <mergeCell ref="G33:G34"/>
    <mergeCell ref="F46:G47"/>
    <mergeCell ref="A12:G12"/>
  </mergeCells>
  <printOptions horizontalCentered="1" verticalCentered="1"/>
  <pageMargins left="1.5748031496062993" right="1.5748031496062993" top="1.5748031496062993" bottom="0.9448818897637796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57"/>
  <sheetViews>
    <sheetView zoomScale="85" zoomScaleNormal="85" workbookViewId="0" topLeftCell="A1">
      <selection activeCell="E6" sqref="E6"/>
    </sheetView>
  </sheetViews>
  <sheetFormatPr defaultColWidth="11.421875" defaultRowHeight="12.75"/>
  <cols>
    <col min="1" max="1" width="21.8515625" style="1" customWidth="1"/>
    <col min="2" max="2" width="13.57421875" style="1" customWidth="1"/>
    <col min="3" max="3" width="13.421875" style="1" customWidth="1"/>
    <col min="4" max="4" width="14.140625" style="1" customWidth="1"/>
    <col min="5" max="5" width="14.421875" style="1" customWidth="1"/>
    <col min="6" max="6" width="13.00390625" style="1" customWidth="1"/>
    <col min="7" max="7" width="17.00390625" style="1" customWidth="1"/>
    <col min="8" max="8" width="9.421875" style="1" bestFit="1" customWidth="1"/>
    <col min="9" max="9" width="5.57421875" style="1" bestFit="1" customWidth="1"/>
    <col min="10" max="10" width="10.00390625" style="1" bestFit="1" customWidth="1"/>
    <col min="11" max="16384" width="11.421875" style="1" customWidth="1"/>
  </cols>
  <sheetData>
    <row r="1" spans="1:48" ht="15.75">
      <c r="A1" s="110" t="s">
        <v>150</v>
      </c>
      <c r="B1" s="110"/>
      <c r="C1" s="110"/>
      <c r="D1" s="110"/>
      <c r="E1" s="110"/>
      <c r="F1" s="110"/>
      <c r="G1" s="11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5.75">
      <c r="A2" s="110" t="s">
        <v>162</v>
      </c>
      <c r="B2" s="110"/>
      <c r="C2" s="110"/>
      <c r="D2" s="110"/>
      <c r="E2" s="110"/>
      <c r="F2" s="110"/>
      <c r="G2" s="11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5.75">
      <c r="A3" s="3" t="s">
        <v>4</v>
      </c>
      <c r="B3" s="3" t="s">
        <v>86</v>
      </c>
      <c r="C3" s="5"/>
      <c r="D3" s="5"/>
      <c r="E3" s="3" t="s">
        <v>51</v>
      </c>
      <c r="F3" s="3" t="s">
        <v>91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4.25" customHeight="1">
      <c r="A4" s="18"/>
      <c r="B4" s="3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5.75">
      <c r="A5" s="17" t="s">
        <v>138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4.25" customHeight="1">
      <c r="A6" s="17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6.5" thickBot="1">
      <c r="A7" s="65"/>
      <c r="B7" s="20" t="s">
        <v>1</v>
      </c>
      <c r="C7" s="20"/>
      <c r="D7" s="20" t="s">
        <v>2</v>
      </c>
      <c r="E7" s="20" t="s">
        <v>7</v>
      </c>
      <c r="F7" s="20" t="s">
        <v>52</v>
      </c>
      <c r="G7" s="20" t="s">
        <v>53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45" customHeight="1">
      <c r="A8" s="94" t="s">
        <v>8</v>
      </c>
      <c r="B8" s="95" t="s">
        <v>11</v>
      </c>
      <c r="C8" s="95" t="s">
        <v>99</v>
      </c>
      <c r="D8" s="95" t="s">
        <v>97</v>
      </c>
      <c r="E8" s="96" t="s">
        <v>5</v>
      </c>
      <c r="F8" s="95" t="s">
        <v>98</v>
      </c>
      <c r="G8" s="97" t="s">
        <v>103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5.75" thickBot="1">
      <c r="A9" s="98" t="s">
        <v>84</v>
      </c>
      <c r="B9" s="99">
        <v>3106</v>
      </c>
      <c r="C9" s="100">
        <f>B9/$B$10</f>
        <v>1</v>
      </c>
      <c r="D9" s="101">
        <v>1.4112</v>
      </c>
      <c r="E9" s="100">
        <v>0.75</v>
      </c>
      <c r="F9" s="102">
        <f>D9*E9</f>
        <v>1.0584</v>
      </c>
      <c r="G9" s="103">
        <f>B9/F9</f>
        <v>2934.618291761149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5">
      <c r="A10" s="11" t="s">
        <v>26</v>
      </c>
      <c r="B10" s="5">
        <f>SUM(B9:B9)</f>
        <v>3106</v>
      </c>
      <c r="C10" s="4">
        <f>SUM(C9:C9)</f>
        <v>1</v>
      </c>
      <c r="D10" s="5"/>
      <c r="E10" s="5"/>
      <c r="F10" s="5"/>
      <c r="G10" s="13">
        <f>SUM(G9:G9)</f>
        <v>2934.618291761149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4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5.75">
      <c r="A12" s="117" t="s">
        <v>136</v>
      </c>
      <c r="B12" s="117"/>
      <c r="C12" s="117"/>
      <c r="D12" s="117"/>
      <c r="E12" s="117"/>
      <c r="F12" s="117"/>
      <c r="G12" s="117"/>
      <c r="H12" s="7"/>
      <c r="I12" s="7"/>
      <c r="J12" s="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4.25" customHeight="1">
      <c r="A13" s="17"/>
      <c r="B13" s="17"/>
      <c r="C13" s="17"/>
      <c r="D13" s="17"/>
      <c r="E13" s="17"/>
      <c r="F13" s="17"/>
      <c r="G13" s="17"/>
      <c r="H13" s="7"/>
      <c r="I13" s="7"/>
      <c r="J13" s="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5">
      <c r="A14" s="11" t="s">
        <v>36</v>
      </c>
      <c r="B14" s="5"/>
      <c r="C14" s="5">
        <v>672</v>
      </c>
      <c r="D14" s="21" t="s">
        <v>29</v>
      </c>
      <c r="E14" s="3"/>
      <c r="F14" s="3"/>
      <c r="G14" s="3"/>
      <c r="H14" s="5"/>
      <c r="I14" s="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5.75">
      <c r="A15" s="11" t="s">
        <v>37</v>
      </c>
      <c r="B15" s="2"/>
      <c r="C15" s="2"/>
      <c r="D15" s="2"/>
      <c r="E15" s="3"/>
      <c r="F15" s="2"/>
      <c r="G15" s="2"/>
      <c r="H15" s="2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5.75" thickBot="1">
      <c r="A16" s="21" t="s">
        <v>44</v>
      </c>
      <c r="B16" s="21" t="s">
        <v>45</v>
      </c>
      <c r="C16" s="21" t="s">
        <v>54</v>
      </c>
      <c r="D16" s="21" t="s">
        <v>112</v>
      </c>
      <c r="E16" s="22" t="s">
        <v>113</v>
      </c>
      <c r="F16" s="22"/>
      <c r="G16" s="5"/>
      <c r="H16" s="5"/>
      <c r="I16" s="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8.5" customHeight="1">
      <c r="A17" s="53" t="s">
        <v>0</v>
      </c>
      <c r="B17" s="54" t="s">
        <v>55</v>
      </c>
      <c r="C17" s="58" t="s">
        <v>118</v>
      </c>
      <c r="D17" s="58" t="s">
        <v>56</v>
      </c>
      <c r="E17" s="55" t="s">
        <v>35</v>
      </c>
      <c r="F17" s="22"/>
      <c r="G17" s="5"/>
      <c r="H17" s="5"/>
      <c r="I17" s="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5.75" thickBot="1">
      <c r="A18" s="47">
        <v>6</v>
      </c>
      <c r="B18" s="51">
        <v>24</v>
      </c>
      <c r="C18" s="51">
        <v>31.8</v>
      </c>
      <c r="D18" s="91">
        <f>A18*B18-C18</f>
        <v>112.2</v>
      </c>
      <c r="E18" s="50">
        <f>G10*C18/D18</f>
        <v>831.7367350980796</v>
      </c>
      <c r="F18" s="3"/>
      <c r="G18" s="5"/>
      <c r="H18" s="5"/>
      <c r="I18" s="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5">
      <c r="A20" s="11" t="s">
        <v>104</v>
      </c>
      <c r="B20" s="3"/>
      <c r="C20" s="3"/>
      <c r="D20" s="13">
        <f>E18+C14</f>
        <v>1503.7367350980796</v>
      </c>
      <c r="E20" s="21" t="s">
        <v>114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5">
      <c r="A21" s="3"/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6.5" thickBot="1">
      <c r="A22" s="17" t="s">
        <v>139</v>
      </c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6.5" thickBot="1">
      <c r="A23" s="11" t="s">
        <v>102</v>
      </c>
      <c r="B23" s="2"/>
      <c r="C23" s="2"/>
      <c r="D23" s="3"/>
      <c r="E23" s="3"/>
      <c r="F23" s="15">
        <f>G10+D20</f>
        <v>4438.355026859229</v>
      </c>
      <c r="G23" s="21" t="s">
        <v>30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5.75">
      <c r="A24" s="11"/>
      <c r="B24" s="2"/>
      <c r="C24" s="2"/>
      <c r="D24" s="3"/>
      <c r="E24" s="3"/>
      <c r="F24" s="35"/>
      <c r="G24" s="2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5.75">
      <c r="A25" s="17" t="s">
        <v>140</v>
      </c>
      <c r="B25" s="2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5.75">
      <c r="A26" s="17"/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5.75">
      <c r="A27" s="92" t="s">
        <v>59</v>
      </c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5.75" thickBot="1">
      <c r="A28" s="66" t="s">
        <v>43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5.75" customHeight="1">
      <c r="A29" s="3" t="s">
        <v>42</v>
      </c>
      <c r="B29" s="5"/>
      <c r="C29" s="5">
        <f>'25 c maxima'!D11</f>
        <v>8544</v>
      </c>
      <c r="D29" s="21" t="s">
        <v>46</v>
      </c>
      <c r="E29" s="111" t="s">
        <v>107</v>
      </c>
      <c r="F29" s="116"/>
      <c r="G29" s="112">
        <f>C30/C29</f>
        <v>0.5194703917204154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5.75" thickBot="1">
      <c r="A30" s="3" t="s">
        <v>39</v>
      </c>
      <c r="B30" s="5"/>
      <c r="C30" s="13">
        <f>F23</f>
        <v>4438.355026859229</v>
      </c>
      <c r="D30" s="21" t="s">
        <v>30</v>
      </c>
      <c r="E30" s="111"/>
      <c r="F30" s="116"/>
      <c r="G30" s="11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5.75" thickBot="1">
      <c r="A31" s="3" t="s">
        <v>101</v>
      </c>
      <c r="B31" s="5"/>
      <c r="C31" s="16">
        <f>C29-C30</f>
        <v>4105.644973140771</v>
      </c>
      <c r="D31" s="21" t="s">
        <v>115</v>
      </c>
      <c r="E31" s="3"/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6.5" thickBot="1">
      <c r="A32" s="67" t="s">
        <v>61</v>
      </c>
      <c r="B32" s="5"/>
      <c r="C32" s="4"/>
      <c r="D32" s="13"/>
      <c r="E32" s="2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5.75" customHeight="1">
      <c r="A33" s="19" t="s">
        <v>62</v>
      </c>
      <c r="B33" s="3"/>
      <c r="C33" s="13">
        <f>'25 c maxima'!B26</f>
        <v>6297.6</v>
      </c>
      <c r="D33" s="21" t="s">
        <v>116</v>
      </c>
      <c r="E33" s="111" t="s">
        <v>108</v>
      </c>
      <c r="F33" s="116"/>
      <c r="G33" s="112">
        <f>C34/C33</f>
        <v>0.46598994724357673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6.5" customHeight="1" thickBot="1">
      <c r="A34" s="19" t="s">
        <v>6</v>
      </c>
      <c r="B34" s="5"/>
      <c r="C34" s="13">
        <f>G10</f>
        <v>2934.618291761149</v>
      </c>
      <c r="D34" s="21" t="s">
        <v>63</v>
      </c>
      <c r="E34" s="111"/>
      <c r="F34" s="116"/>
      <c r="G34" s="11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6.5" customHeight="1" thickBot="1">
      <c r="A35" s="19" t="s">
        <v>100</v>
      </c>
      <c r="B35" s="5"/>
      <c r="C35" s="16">
        <f>C33-C34</f>
        <v>3362.9817082388513</v>
      </c>
      <c r="D35" s="23" t="s">
        <v>126</v>
      </c>
      <c r="E35" s="22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5.75">
      <c r="A36" s="3"/>
      <c r="B36" s="5"/>
      <c r="C36" s="5"/>
      <c r="D36" s="13"/>
      <c r="E36" s="2"/>
      <c r="F36" s="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5.75">
      <c r="A37" s="93" t="s">
        <v>60</v>
      </c>
      <c r="B37" s="5"/>
      <c r="C37" s="5"/>
      <c r="D37" s="13"/>
      <c r="E37" s="2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5.75" thickBot="1">
      <c r="A38" s="67" t="s">
        <v>64</v>
      </c>
      <c r="B38" s="5"/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5.75" customHeight="1">
      <c r="A39" s="3" t="s">
        <v>57</v>
      </c>
      <c r="B39" s="5"/>
      <c r="C39" s="5">
        <f>'26 c practica'!D11</f>
        <v>7392</v>
      </c>
      <c r="D39" s="21" t="s">
        <v>127</v>
      </c>
      <c r="E39" s="111" t="s">
        <v>105</v>
      </c>
      <c r="F39" s="111"/>
      <c r="G39" s="112">
        <f>C40/C39</f>
        <v>0.6004268164041164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5.75" thickBot="1">
      <c r="A40" s="3" t="s">
        <v>39</v>
      </c>
      <c r="B40" s="5"/>
      <c r="C40" s="13">
        <f>F23</f>
        <v>4438.355026859229</v>
      </c>
      <c r="D40" s="21" t="s">
        <v>30</v>
      </c>
      <c r="E40" s="111"/>
      <c r="F40" s="111"/>
      <c r="G40" s="11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29.25" customHeight="1" thickBot="1">
      <c r="A41" s="114" t="s">
        <v>58</v>
      </c>
      <c r="B41" s="115"/>
      <c r="C41" s="16">
        <f>C39-C40</f>
        <v>2953.644973140771</v>
      </c>
      <c r="D41" s="21" t="s">
        <v>128</v>
      </c>
      <c r="E41" s="2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6.5" thickBot="1">
      <c r="A42" s="67" t="s">
        <v>61</v>
      </c>
      <c r="B42" s="3"/>
      <c r="C42" s="3"/>
      <c r="D42" s="28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5.75" customHeight="1">
      <c r="A43" s="19" t="s">
        <v>65</v>
      </c>
      <c r="B43" s="3"/>
      <c r="C43" s="13">
        <f>'26 c practica'!B28</f>
        <v>5236</v>
      </c>
      <c r="D43" s="29" t="s">
        <v>129</v>
      </c>
      <c r="E43" s="111" t="s">
        <v>106</v>
      </c>
      <c r="F43" s="111"/>
      <c r="G43" s="112">
        <f>C44/C43</f>
        <v>0.5604694980445281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5.75" thickBot="1">
      <c r="A44" s="19" t="s">
        <v>6</v>
      </c>
      <c r="B44" s="3"/>
      <c r="C44" s="13">
        <f>G10</f>
        <v>2934.618291761149</v>
      </c>
      <c r="D44" s="29" t="s">
        <v>63</v>
      </c>
      <c r="E44" s="111"/>
      <c r="F44" s="111"/>
      <c r="G44" s="11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6.5" thickBot="1">
      <c r="A45" s="19" t="s">
        <v>109</v>
      </c>
      <c r="B45" s="3"/>
      <c r="C45" s="16">
        <f>C43-C44</f>
        <v>2301.381708238851</v>
      </c>
      <c r="D45" s="68" t="s">
        <v>130</v>
      </c>
      <c r="E45" s="3"/>
      <c r="F45" s="6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5">
      <c r="A46" s="3"/>
      <c r="B46" s="3"/>
      <c r="C46" s="3"/>
      <c r="D46" s="3"/>
      <c r="E46" s="3"/>
      <c r="F46" s="111"/>
      <c r="G46" s="11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28" ht="15">
      <c r="A47" s="3"/>
      <c r="B47" s="3"/>
      <c r="C47" s="3"/>
      <c r="D47" s="3"/>
      <c r="E47" s="3"/>
      <c r="F47" s="111"/>
      <c r="G47" s="11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</sheetData>
  <mergeCells count="13">
    <mergeCell ref="E33:F34"/>
    <mergeCell ref="G33:G34"/>
    <mergeCell ref="A2:G2"/>
    <mergeCell ref="F46:G47"/>
    <mergeCell ref="A12:G12"/>
    <mergeCell ref="A1:G1"/>
    <mergeCell ref="E43:F44"/>
    <mergeCell ref="G43:G44"/>
    <mergeCell ref="A41:B41"/>
    <mergeCell ref="E29:F30"/>
    <mergeCell ref="E39:F40"/>
    <mergeCell ref="G39:G40"/>
    <mergeCell ref="G29:G30"/>
  </mergeCells>
  <printOptions horizontalCentered="1" verticalCentered="1"/>
  <pageMargins left="1.5748031496062993" right="1.5748031496062993" top="1.5748031496062993" bottom="0.9448818897637796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157"/>
  <sheetViews>
    <sheetView zoomScale="85" zoomScaleNormal="85" workbookViewId="0" topLeftCell="A1">
      <selection activeCell="C4" sqref="C4"/>
    </sheetView>
  </sheetViews>
  <sheetFormatPr defaultColWidth="11.421875" defaultRowHeight="12.75"/>
  <cols>
    <col min="1" max="1" width="21.8515625" style="1" customWidth="1"/>
    <col min="2" max="2" width="13.57421875" style="1" customWidth="1"/>
    <col min="3" max="3" width="13.421875" style="1" customWidth="1"/>
    <col min="4" max="4" width="14.140625" style="1" customWidth="1"/>
    <col min="5" max="5" width="14.421875" style="1" customWidth="1"/>
    <col min="6" max="6" width="13.00390625" style="1" customWidth="1"/>
    <col min="7" max="7" width="17.00390625" style="1" customWidth="1"/>
    <col min="8" max="8" width="9.421875" style="1" bestFit="1" customWidth="1"/>
    <col min="9" max="9" width="5.57421875" style="1" bestFit="1" customWidth="1"/>
    <col min="10" max="10" width="10.00390625" style="1" bestFit="1" customWidth="1"/>
    <col min="11" max="16384" width="11.421875" style="1" customWidth="1"/>
  </cols>
  <sheetData>
    <row r="1" spans="1:48" ht="15.75">
      <c r="A1" s="110" t="s">
        <v>149</v>
      </c>
      <c r="B1" s="110"/>
      <c r="C1" s="110"/>
      <c r="D1" s="110"/>
      <c r="E1" s="110"/>
      <c r="F1" s="110"/>
      <c r="G1" s="11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5.75">
      <c r="A2" s="110" t="s">
        <v>162</v>
      </c>
      <c r="B2" s="110"/>
      <c r="C2" s="110"/>
      <c r="D2" s="110"/>
      <c r="E2" s="110"/>
      <c r="F2" s="110"/>
      <c r="G2" s="11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5.75">
      <c r="A3" s="3" t="s">
        <v>4</v>
      </c>
      <c r="B3" s="3" t="s">
        <v>86</v>
      </c>
      <c r="C3" s="5"/>
      <c r="D3" s="5"/>
      <c r="E3" s="3" t="s">
        <v>51</v>
      </c>
      <c r="F3" s="3" t="s">
        <v>90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4.25" customHeight="1">
      <c r="A4" s="18"/>
      <c r="B4" s="3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5.75">
      <c r="A5" s="17" t="s">
        <v>138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4.25" customHeight="1">
      <c r="A6" s="17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6.5" thickBot="1">
      <c r="A7" s="65"/>
      <c r="B7" s="20" t="s">
        <v>1</v>
      </c>
      <c r="C7" s="20"/>
      <c r="D7" s="20" t="s">
        <v>2</v>
      </c>
      <c r="E7" s="20" t="s">
        <v>7</v>
      </c>
      <c r="F7" s="20" t="s">
        <v>52</v>
      </c>
      <c r="G7" s="20" t="s">
        <v>53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45" customHeight="1">
      <c r="A8" s="94" t="s">
        <v>8</v>
      </c>
      <c r="B8" s="95" t="s">
        <v>11</v>
      </c>
      <c r="C8" s="95" t="s">
        <v>99</v>
      </c>
      <c r="D8" s="95" t="s">
        <v>97</v>
      </c>
      <c r="E8" s="96" t="s">
        <v>5</v>
      </c>
      <c r="F8" s="95" t="s">
        <v>98</v>
      </c>
      <c r="G8" s="97" t="s">
        <v>103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5">
      <c r="A9" s="104" t="s">
        <v>78</v>
      </c>
      <c r="B9" s="105">
        <v>561</v>
      </c>
      <c r="C9" s="106">
        <f>B9/$B$11</f>
        <v>0.5759753593429158</v>
      </c>
      <c r="D9" s="107">
        <v>0.7155</v>
      </c>
      <c r="E9" s="106">
        <v>0.7</v>
      </c>
      <c r="F9" s="108">
        <f>D9*E9</f>
        <v>0.50085</v>
      </c>
      <c r="G9" s="109">
        <f>B9/F9</f>
        <v>1120.095837076969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5.75" thickBot="1">
      <c r="A10" s="81" t="s">
        <v>76</v>
      </c>
      <c r="B10" s="63">
        <v>413</v>
      </c>
      <c r="C10" s="82">
        <f>B10/$B$11</f>
        <v>0.4240246406570842</v>
      </c>
      <c r="D10" s="83">
        <v>0.54</v>
      </c>
      <c r="E10" s="82">
        <v>0.7</v>
      </c>
      <c r="F10" s="84">
        <f>D10*E10</f>
        <v>0.378</v>
      </c>
      <c r="G10" s="85">
        <f>B10/F10</f>
        <v>1092.5925925925926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5">
      <c r="A11" s="11" t="s">
        <v>26</v>
      </c>
      <c r="B11" s="5">
        <f>SUM(B9:B10)</f>
        <v>974</v>
      </c>
      <c r="C11" s="4">
        <f>SUM(C9:C10)</f>
        <v>1</v>
      </c>
      <c r="D11" s="5"/>
      <c r="E11" s="5"/>
      <c r="F11" s="5"/>
      <c r="G11" s="13">
        <f>SUM(G9:G10)</f>
        <v>2212.6884296695616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5.75">
      <c r="A13" s="117" t="s">
        <v>136</v>
      </c>
      <c r="B13" s="117"/>
      <c r="C13" s="117"/>
      <c r="D13" s="117"/>
      <c r="E13" s="117"/>
      <c r="F13" s="117"/>
      <c r="G13" s="117"/>
      <c r="H13" s="7"/>
      <c r="I13" s="7"/>
      <c r="J13" s="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4.25" customHeight="1">
      <c r="A14" s="17"/>
      <c r="B14" s="17"/>
      <c r="C14" s="17"/>
      <c r="D14" s="17"/>
      <c r="E14" s="17"/>
      <c r="F14" s="17"/>
      <c r="G14" s="17"/>
      <c r="H14" s="7"/>
      <c r="I14" s="7"/>
      <c r="J14" s="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5">
      <c r="A15" s="11" t="s">
        <v>36</v>
      </c>
      <c r="B15" s="5"/>
      <c r="C15" s="5">
        <v>672</v>
      </c>
      <c r="D15" s="21" t="s">
        <v>29</v>
      </c>
      <c r="E15" s="3"/>
      <c r="F15" s="3"/>
      <c r="G15" s="3"/>
      <c r="H15" s="5"/>
      <c r="I15" s="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5.75">
      <c r="A16" s="11" t="s">
        <v>37</v>
      </c>
      <c r="B16" s="2"/>
      <c r="C16" s="2"/>
      <c r="D16" s="2"/>
      <c r="E16" s="3"/>
      <c r="F16" s="2"/>
      <c r="G16" s="2"/>
      <c r="H16" s="2"/>
      <c r="I16" s="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5.75" thickBot="1">
      <c r="A17" s="21" t="s">
        <v>44</v>
      </c>
      <c r="B17" s="21" t="s">
        <v>45</v>
      </c>
      <c r="C17" s="21" t="s">
        <v>54</v>
      </c>
      <c r="D17" s="21" t="s">
        <v>112</v>
      </c>
      <c r="E17" s="22" t="s">
        <v>113</v>
      </c>
      <c r="F17" s="22"/>
      <c r="G17" s="5"/>
      <c r="H17" s="5"/>
      <c r="I17" s="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28.5" customHeight="1">
      <c r="A18" s="53" t="s">
        <v>0</v>
      </c>
      <c r="B18" s="54" t="s">
        <v>55</v>
      </c>
      <c r="C18" s="58" t="s">
        <v>118</v>
      </c>
      <c r="D18" s="58" t="s">
        <v>56</v>
      </c>
      <c r="E18" s="55" t="s">
        <v>35</v>
      </c>
      <c r="F18" s="22"/>
      <c r="G18" s="5"/>
      <c r="H18" s="5"/>
      <c r="I18" s="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5.75" thickBot="1">
      <c r="A19" s="47">
        <v>6</v>
      </c>
      <c r="B19" s="51">
        <v>24</v>
      </c>
      <c r="C19" s="51">
        <v>31.8</v>
      </c>
      <c r="D19" s="91">
        <f>A19*B19-C19</f>
        <v>112.2</v>
      </c>
      <c r="E19" s="50">
        <f>G11*C19/D19</f>
        <v>627.1255977138329</v>
      </c>
      <c r="F19" s="3"/>
      <c r="G19" s="5"/>
      <c r="H19" s="5"/>
      <c r="I19" s="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4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5">
      <c r="A21" s="11" t="s">
        <v>104</v>
      </c>
      <c r="B21" s="3"/>
      <c r="C21" s="3"/>
      <c r="D21" s="13">
        <f>E19+C15</f>
        <v>1299.125597713833</v>
      </c>
      <c r="E21" s="21" t="s">
        <v>114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4.25" customHeight="1">
      <c r="A22" s="3"/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6.5" thickBot="1">
      <c r="A23" s="17" t="s">
        <v>139</v>
      </c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6.5" thickBot="1">
      <c r="A24" s="11" t="s">
        <v>102</v>
      </c>
      <c r="B24" s="2"/>
      <c r="C24" s="2"/>
      <c r="D24" s="3"/>
      <c r="E24" s="3"/>
      <c r="F24" s="15">
        <f>G11+D21</f>
        <v>3511.8140273833947</v>
      </c>
      <c r="G24" s="21" t="s">
        <v>30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5.75">
      <c r="A25" s="17" t="s">
        <v>140</v>
      </c>
      <c r="B25" s="2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5.75">
      <c r="A26" s="17"/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5.75">
      <c r="A27" s="92" t="s">
        <v>59</v>
      </c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5.75" thickBot="1">
      <c r="A28" s="66" t="s">
        <v>43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5.75" customHeight="1">
      <c r="A29" s="3" t="s">
        <v>42</v>
      </c>
      <c r="B29" s="5"/>
      <c r="C29" s="5">
        <f>'25 c maxima'!D11</f>
        <v>8544</v>
      </c>
      <c r="D29" s="21" t="s">
        <v>46</v>
      </c>
      <c r="E29" s="111" t="s">
        <v>107</v>
      </c>
      <c r="F29" s="116"/>
      <c r="G29" s="112">
        <f>C30/C29</f>
        <v>0.4110269226806408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5.75" thickBot="1">
      <c r="A30" s="3" t="s">
        <v>39</v>
      </c>
      <c r="B30" s="5"/>
      <c r="C30" s="13">
        <f>F24</f>
        <v>3511.8140273833947</v>
      </c>
      <c r="D30" s="21" t="s">
        <v>30</v>
      </c>
      <c r="E30" s="111"/>
      <c r="F30" s="116"/>
      <c r="G30" s="11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5.75" thickBot="1">
      <c r="A31" s="3" t="s">
        <v>101</v>
      </c>
      <c r="B31" s="5"/>
      <c r="C31" s="16">
        <f>C29-C30</f>
        <v>5032.185972616606</v>
      </c>
      <c r="D31" s="21" t="s">
        <v>115</v>
      </c>
      <c r="E31" s="3"/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6.5" thickBot="1">
      <c r="A32" s="67" t="s">
        <v>61</v>
      </c>
      <c r="B32" s="5"/>
      <c r="C32" s="4"/>
      <c r="D32" s="13"/>
      <c r="E32" s="2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5.75" customHeight="1">
      <c r="A33" s="19" t="s">
        <v>62</v>
      </c>
      <c r="B33" s="3"/>
      <c r="C33" s="13">
        <f>'25 c maxima'!B26</f>
        <v>6297.6</v>
      </c>
      <c r="D33" s="21" t="s">
        <v>116</v>
      </c>
      <c r="E33" s="111" t="s">
        <v>108</v>
      </c>
      <c r="F33" s="116"/>
      <c r="G33" s="112">
        <f>C34/C33</f>
        <v>0.3513542348941758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6.5" customHeight="1" thickBot="1">
      <c r="A34" s="19" t="s">
        <v>6</v>
      </c>
      <c r="B34" s="5"/>
      <c r="C34" s="13">
        <f>G11</f>
        <v>2212.6884296695616</v>
      </c>
      <c r="D34" s="21" t="s">
        <v>63</v>
      </c>
      <c r="E34" s="111"/>
      <c r="F34" s="116"/>
      <c r="G34" s="11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6.5" customHeight="1" thickBot="1">
      <c r="A35" s="19" t="s">
        <v>100</v>
      </c>
      <c r="B35" s="5"/>
      <c r="C35" s="16">
        <f>C33-C34</f>
        <v>4084.9115703304387</v>
      </c>
      <c r="D35" s="23" t="s">
        <v>126</v>
      </c>
      <c r="E35" s="22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5.75">
      <c r="A36" s="3"/>
      <c r="B36" s="5"/>
      <c r="C36" s="5"/>
      <c r="D36" s="13"/>
      <c r="E36" s="2"/>
      <c r="F36" s="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5.75">
      <c r="A37" s="93" t="s">
        <v>60</v>
      </c>
      <c r="B37" s="5"/>
      <c r="C37" s="5"/>
      <c r="D37" s="13"/>
      <c r="E37" s="2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5.75" thickBot="1">
      <c r="A38" s="67" t="s">
        <v>64</v>
      </c>
      <c r="B38" s="5"/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5.75" customHeight="1">
      <c r="A39" s="3" t="s">
        <v>57</v>
      </c>
      <c r="B39" s="5"/>
      <c r="C39" s="5">
        <f>'26 c practica'!D11</f>
        <v>7392</v>
      </c>
      <c r="D39" s="21" t="s">
        <v>127</v>
      </c>
      <c r="E39" s="111" t="s">
        <v>105</v>
      </c>
      <c r="F39" s="111"/>
      <c r="G39" s="112">
        <f>C40/C39</f>
        <v>0.47508306647502635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5.75" thickBot="1">
      <c r="A40" s="3" t="s">
        <v>39</v>
      </c>
      <c r="B40" s="5"/>
      <c r="C40" s="13">
        <f>F24</f>
        <v>3511.8140273833947</v>
      </c>
      <c r="D40" s="21" t="s">
        <v>30</v>
      </c>
      <c r="E40" s="111"/>
      <c r="F40" s="111"/>
      <c r="G40" s="11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29.25" customHeight="1" thickBot="1">
      <c r="A41" s="114" t="s">
        <v>58</v>
      </c>
      <c r="B41" s="115"/>
      <c r="C41" s="16">
        <f>C39-C40</f>
        <v>3880.1859726166053</v>
      </c>
      <c r="D41" s="21" t="s">
        <v>128</v>
      </c>
      <c r="E41" s="2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6.5" thickBot="1">
      <c r="A42" s="67" t="s">
        <v>61</v>
      </c>
      <c r="B42" s="3"/>
      <c r="C42" s="3"/>
      <c r="D42" s="28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5.75" customHeight="1">
      <c r="A43" s="19" t="s">
        <v>65</v>
      </c>
      <c r="B43" s="3"/>
      <c r="C43" s="13">
        <f>'26 c practica'!B28</f>
        <v>5236</v>
      </c>
      <c r="D43" s="29" t="s">
        <v>129</v>
      </c>
      <c r="E43" s="111" t="s">
        <v>106</v>
      </c>
      <c r="F43" s="111"/>
      <c r="G43" s="112">
        <f>C44/C43</f>
        <v>0.422591373122529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5.75" thickBot="1">
      <c r="A44" s="19" t="s">
        <v>6</v>
      </c>
      <c r="B44" s="3"/>
      <c r="C44" s="13">
        <f>G11</f>
        <v>2212.6884296695616</v>
      </c>
      <c r="D44" s="29" t="s">
        <v>63</v>
      </c>
      <c r="E44" s="111"/>
      <c r="F44" s="111"/>
      <c r="G44" s="11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6.5" thickBot="1">
      <c r="A45" s="19" t="s">
        <v>109</v>
      </c>
      <c r="B45" s="3"/>
      <c r="C45" s="16">
        <f>C43-C44</f>
        <v>3023.3115703304384</v>
      </c>
      <c r="D45" s="68" t="s">
        <v>130</v>
      </c>
      <c r="E45" s="3"/>
      <c r="F45" s="6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5">
      <c r="A46" s="3"/>
      <c r="B46" s="3"/>
      <c r="C46" s="3"/>
      <c r="D46" s="3"/>
      <c r="E46" s="3"/>
      <c r="F46" s="111"/>
      <c r="G46" s="11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28" ht="15">
      <c r="A47" s="3"/>
      <c r="B47" s="3"/>
      <c r="C47" s="3"/>
      <c r="D47" s="3"/>
      <c r="E47" s="3"/>
      <c r="F47" s="111"/>
      <c r="G47" s="11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</sheetData>
  <mergeCells count="13">
    <mergeCell ref="F46:G47"/>
    <mergeCell ref="A13:G13"/>
    <mergeCell ref="A2:G2"/>
    <mergeCell ref="A1:G1"/>
    <mergeCell ref="E43:F44"/>
    <mergeCell ref="G43:G44"/>
    <mergeCell ref="A41:B41"/>
    <mergeCell ref="E29:F30"/>
    <mergeCell ref="E39:F40"/>
    <mergeCell ref="G39:G40"/>
    <mergeCell ref="G29:G30"/>
    <mergeCell ref="E33:F34"/>
    <mergeCell ref="G33:G34"/>
  </mergeCells>
  <printOptions horizontalCentered="1" verticalCentered="1"/>
  <pageMargins left="1.5748031496062993" right="1.5748031496062993" top="1.5748031496062993" bottom="0.9448818897637796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157"/>
  <sheetViews>
    <sheetView zoomScale="85" zoomScaleNormal="85" workbookViewId="0" topLeftCell="A1">
      <selection activeCell="A2" sqref="A2:G2"/>
    </sheetView>
  </sheetViews>
  <sheetFormatPr defaultColWidth="11.421875" defaultRowHeight="12.75"/>
  <cols>
    <col min="1" max="1" width="21.8515625" style="1" customWidth="1"/>
    <col min="2" max="2" width="13.57421875" style="1" customWidth="1"/>
    <col min="3" max="3" width="13.421875" style="1" customWidth="1"/>
    <col min="4" max="4" width="14.140625" style="1" customWidth="1"/>
    <col min="5" max="5" width="14.421875" style="1" customWidth="1"/>
    <col min="6" max="6" width="13.00390625" style="1" customWidth="1"/>
    <col min="7" max="7" width="17.00390625" style="1" customWidth="1"/>
    <col min="8" max="8" width="9.421875" style="1" bestFit="1" customWidth="1"/>
    <col min="9" max="9" width="5.57421875" style="1" bestFit="1" customWidth="1"/>
    <col min="10" max="10" width="10.00390625" style="1" bestFit="1" customWidth="1"/>
    <col min="11" max="16384" width="11.421875" style="1" customWidth="1"/>
  </cols>
  <sheetData>
    <row r="1" spans="1:48" ht="15.75">
      <c r="A1" s="110" t="s">
        <v>148</v>
      </c>
      <c r="B1" s="110"/>
      <c r="C1" s="110"/>
      <c r="D1" s="110"/>
      <c r="E1" s="110"/>
      <c r="F1" s="110"/>
      <c r="G1" s="11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5.75">
      <c r="A2" s="110" t="s">
        <v>162</v>
      </c>
      <c r="B2" s="110"/>
      <c r="C2" s="110"/>
      <c r="D2" s="110"/>
      <c r="E2" s="110"/>
      <c r="F2" s="110"/>
      <c r="G2" s="11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5.75">
      <c r="A3" s="3" t="s">
        <v>4</v>
      </c>
      <c r="B3" s="3" t="s">
        <v>86</v>
      </c>
      <c r="C3" s="5"/>
      <c r="D3" s="5"/>
      <c r="E3" s="3" t="s">
        <v>51</v>
      </c>
      <c r="F3" s="3" t="s">
        <v>89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5.75">
      <c r="A4" s="18"/>
      <c r="B4" s="3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5.75">
      <c r="A5" s="17" t="s">
        <v>138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4.25" customHeight="1">
      <c r="A6" s="17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6.5" thickBot="1">
      <c r="A7" s="65"/>
      <c r="B7" s="20" t="s">
        <v>1</v>
      </c>
      <c r="C7" s="20"/>
      <c r="D7" s="20" t="s">
        <v>2</v>
      </c>
      <c r="E7" s="20" t="s">
        <v>7</v>
      </c>
      <c r="F7" s="20" t="s">
        <v>52</v>
      </c>
      <c r="G7" s="20" t="s">
        <v>53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45" customHeight="1">
      <c r="A8" s="94" t="s">
        <v>8</v>
      </c>
      <c r="B8" s="95" t="s">
        <v>11</v>
      </c>
      <c r="C8" s="95" t="s">
        <v>99</v>
      </c>
      <c r="D8" s="95" t="s">
        <v>97</v>
      </c>
      <c r="E8" s="96" t="s">
        <v>5</v>
      </c>
      <c r="F8" s="95" t="s">
        <v>98</v>
      </c>
      <c r="G8" s="97" t="s">
        <v>103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5.75" thickBot="1">
      <c r="A9" s="98" t="s">
        <v>87</v>
      </c>
      <c r="B9" s="99">
        <v>404</v>
      </c>
      <c r="C9" s="100">
        <f>B9/$B$10</f>
        <v>1</v>
      </c>
      <c r="D9" s="101">
        <v>0.762</v>
      </c>
      <c r="E9" s="100">
        <v>0.8</v>
      </c>
      <c r="F9" s="102">
        <f>D9*E9</f>
        <v>0.6096</v>
      </c>
      <c r="G9" s="103">
        <f>B9/F9</f>
        <v>662.7296587926509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5">
      <c r="A10" s="11" t="s">
        <v>26</v>
      </c>
      <c r="B10" s="5">
        <f>SUM(B9:B9)</f>
        <v>404</v>
      </c>
      <c r="C10" s="4">
        <f>SUM(C9:C9)</f>
        <v>1</v>
      </c>
      <c r="D10" s="5"/>
      <c r="E10" s="5"/>
      <c r="F10" s="5"/>
      <c r="G10" s="13">
        <f>SUM(G9:G9)</f>
        <v>662.7296587926509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4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5.75">
      <c r="A12" s="117" t="s">
        <v>136</v>
      </c>
      <c r="B12" s="117"/>
      <c r="C12" s="117"/>
      <c r="D12" s="117"/>
      <c r="E12" s="117"/>
      <c r="F12" s="117"/>
      <c r="G12" s="117"/>
      <c r="H12" s="7"/>
      <c r="I12" s="7"/>
      <c r="J12" s="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4.25" customHeight="1">
      <c r="A13" s="17"/>
      <c r="B13" s="17"/>
      <c r="C13" s="17"/>
      <c r="D13" s="17"/>
      <c r="E13" s="17"/>
      <c r="F13" s="17"/>
      <c r="G13" s="17"/>
      <c r="H13" s="7"/>
      <c r="I13" s="7"/>
      <c r="J13" s="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5">
      <c r="A14" s="11" t="s">
        <v>36</v>
      </c>
      <c r="B14" s="5"/>
      <c r="C14" s="5">
        <v>672</v>
      </c>
      <c r="D14" s="21" t="s">
        <v>29</v>
      </c>
      <c r="E14" s="3"/>
      <c r="F14" s="3"/>
      <c r="G14" s="3"/>
      <c r="H14" s="5"/>
      <c r="I14" s="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5.75">
      <c r="A15" s="11" t="s">
        <v>37</v>
      </c>
      <c r="B15" s="2"/>
      <c r="C15" s="2"/>
      <c r="D15" s="2"/>
      <c r="E15" s="3"/>
      <c r="F15" s="2"/>
      <c r="G15" s="2"/>
      <c r="H15" s="2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5.75" thickBot="1">
      <c r="A16" s="21" t="s">
        <v>44</v>
      </c>
      <c r="B16" s="21" t="s">
        <v>45</v>
      </c>
      <c r="C16" s="21" t="s">
        <v>54</v>
      </c>
      <c r="D16" s="21" t="s">
        <v>112</v>
      </c>
      <c r="E16" s="22" t="s">
        <v>113</v>
      </c>
      <c r="F16" s="22"/>
      <c r="G16" s="5"/>
      <c r="H16" s="5"/>
      <c r="I16" s="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8.5" customHeight="1">
      <c r="A17" s="53" t="s">
        <v>0</v>
      </c>
      <c r="B17" s="54" t="s">
        <v>55</v>
      </c>
      <c r="C17" s="58" t="s">
        <v>118</v>
      </c>
      <c r="D17" s="58" t="s">
        <v>56</v>
      </c>
      <c r="E17" s="55" t="s">
        <v>35</v>
      </c>
      <c r="F17" s="22"/>
      <c r="G17" s="5"/>
      <c r="H17" s="5"/>
      <c r="I17" s="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5.75" thickBot="1">
      <c r="A18" s="47">
        <v>6</v>
      </c>
      <c r="B18" s="51">
        <v>24</v>
      </c>
      <c r="C18" s="51">
        <v>31.8</v>
      </c>
      <c r="D18" s="91">
        <f>A18*B18-C18</f>
        <v>112.2</v>
      </c>
      <c r="E18" s="50">
        <f>G10*C18/D18</f>
        <v>187.83247013909354</v>
      </c>
      <c r="F18" s="3"/>
      <c r="G18" s="5"/>
      <c r="H18" s="5"/>
      <c r="I18" s="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5">
      <c r="A20" s="11" t="s">
        <v>104</v>
      </c>
      <c r="B20" s="3"/>
      <c r="C20" s="3"/>
      <c r="D20" s="13">
        <f>E18+C14</f>
        <v>859.8324701390935</v>
      </c>
      <c r="E20" s="21" t="s">
        <v>114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4.25" customHeight="1">
      <c r="A21" s="3"/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6.5" thickBot="1">
      <c r="A22" s="17" t="s">
        <v>139</v>
      </c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6.5" thickBot="1">
      <c r="A23" s="11" t="s">
        <v>102</v>
      </c>
      <c r="B23" s="2"/>
      <c r="C23" s="2"/>
      <c r="D23" s="3"/>
      <c r="E23" s="3"/>
      <c r="F23" s="15">
        <f>G10+D20</f>
        <v>1522.5621289317444</v>
      </c>
      <c r="G23" s="21" t="s">
        <v>30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5.75">
      <c r="A24" s="11"/>
      <c r="B24" s="2"/>
      <c r="C24" s="2"/>
      <c r="D24" s="3"/>
      <c r="E24" s="3"/>
      <c r="F24" s="35"/>
      <c r="G24" s="2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5.75">
      <c r="A25" s="17" t="s">
        <v>140</v>
      </c>
      <c r="B25" s="2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5.75">
      <c r="A26" s="17"/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5.75">
      <c r="A27" s="92" t="s">
        <v>59</v>
      </c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5.75" thickBot="1">
      <c r="A28" s="66" t="s">
        <v>43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5.75" customHeight="1">
      <c r="A29" s="3" t="s">
        <v>42</v>
      </c>
      <c r="B29" s="5"/>
      <c r="C29" s="5">
        <f>'25 c maxima'!D11</f>
        <v>8544</v>
      </c>
      <c r="D29" s="21" t="s">
        <v>46</v>
      </c>
      <c r="E29" s="111" t="s">
        <v>107</v>
      </c>
      <c r="F29" s="116"/>
      <c r="G29" s="112">
        <f>C30/C29</f>
        <v>0.17820249636373411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5.75" thickBot="1">
      <c r="A30" s="3" t="s">
        <v>39</v>
      </c>
      <c r="B30" s="5"/>
      <c r="C30" s="13">
        <f>F23</f>
        <v>1522.5621289317444</v>
      </c>
      <c r="D30" s="21" t="s">
        <v>30</v>
      </c>
      <c r="E30" s="111"/>
      <c r="F30" s="116"/>
      <c r="G30" s="11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5.75" thickBot="1">
      <c r="A31" s="3" t="s">
        <v>101</v>
      </c>
      <c r="B31" s="5"/>
      <c r="C31" s="16">
        <f>C29-C30</f>
        <v>7021.437871068256</v>
      </c>
      <c r="D31" s="21" t="s">
        <v>115</v>
      </c>
      <c r="E31" s="3"/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6.5" thickBot="1">
      <c r="A32" s="67" t="s">
        <v>61</v>
      </c>
      <c r="B32" s="5"/>
      <c r="C32" s="4"/>
      <c r="D32" s="13"/>
      <c r="E32" s="2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5.75" customHeight="1">
      <c r="A33" s="19" t="s">
        <v>62</v>
      </c>
      <c r="B33" s="3"/>
      <c r="C33" s="13">
        <f>'25 c maxima'!B26</f>
        <v>6297.6</v>
      </c>
      <c r="D33" s="21" t="s">
        <v>116</v>
      </c>
      <c r="E33" s="111" t="s">
        <v>108</v>
      </c>
      <c r="F33" s="116"/>
      <c r="G33" s="112">
        <f>C34/C33</f>
        <v>0.10523527356336554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6.5" customHeight="1" thickBot="1">
      <c r="A34" s="19" t="s">
        <v>6</v>
      </c>
      <c r="B34" s="5"/>
      <c r="C34" s="13">
        <f>G10</f>
        <v>662.7296587926509</v>
      </c>
      <c r="D34" s="21" t="s">
        <v>63</v>
      </c>
      <c r="E34" s="111"/>
      <c r="F34" s="116"/>
      <c r="G34" s="11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6.5" customHeight="1" thickBot="1">
      <c r="A35" s="19" t="s">
        <v>100</v>
      </c>
      <c r="B35" s="5"/>
      <c r="C35" s="16">
        <f>C33-C34</f>
        <v>5634.870341207349</v>
      </c>
      <c r="D35" s="23" t="s">
        <v>126</v>
      </c>
      <c r="E35" s="22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5.75">
      <c r="A36" s="3"/>
      <c r="B36" s="5"/>
      <c r="C36" s="5"/>
      <c r="D36" s="13"/>
      <c r="E36" s="2"/>
      <c r="F36" s="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5.75">
      <c r="A37" s="93" t="s">
        <v>60</v>
      </c>
      <c r="B37" s="5"/>
      <c r="C37" s="5"/>
      <c r="D37" s="13"/>
      <c r="E37" s="2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5.75" thickBot="1">
      <c r="A38" s="67" t="s">
        <v>64</v>
      </c>
      <c r="B38" s="5"/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5.75" customHeight="1">
      <c r="A39" s="3" t="s">
        <v>57</v>
      </c>
      <c r="B39" s="5"/>
      <c r="C39" s="5">
        <f>'26 c practica'!D11</f>
        <v>7392</v>
      </c>
      <c r="D39" s="21" t="s">
        <v>127</v>
      </c>
      <c r="E39" s="111" t="s">
        <v>105</v>
      </c>
      <c r="F39" s="111"/>
      <c r="G39" s="112">
        <f>C40/C39</f>
        <v>0.2059743139788615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5.75" thickBot="1">
      <c r="A40" s="3" t="s">
        <v>39</v>
      </c>
      <c r="B40" s="5"/>
      <c r="C40" s="13">
        <f>F23</f>
        <v>1522.5621289317444</v>
      </c>
      <c r="D40" s="21" t="s">
        <v>30</v>
      </c>
      <c r="E40" s="111"/>
      <c r="F40" s="111"/>
      <c r="G40" s="11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29.25" customHeight="1" thickBot="1">
      <c r="A41" s="114" t="s">
        <v>58</v>
      </c>
      <c r="B41" s="115"/>
      <c r="C41" s="16">
        <f>C39-C40</f>
        <v>5869.437871068256</v>
      </c>
      <c r="D41" s="21" t="s">
        <v>128</v>
      </c>
      <c r="E41" s="2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6.5" thickBot="1">
      <c r="A42" s="67" t="s">
        <v>61</v>
      </c>
      <c r="B42" s="3"/>
      <c r="C42" s="3"/>
      <c r="D42" s="28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5.75" customHeight="1">
      <c r="A43" s="19" t="s">
        <v>65</v>
      </c>
      <c r="B43" s="3"/>
      <c r="C43" s="13">
        <f>'26 c practica'!B28</f>
        <v>5236</v>
      </c>
      <c r="D43" s="29" t="s">
        <v>129</v>
      </c>
      <c r="E43" s="111" t="s">
        <v>106</v>
      </c>
      <c r="F43" s="111"/>
      <c r="G43" s="112">
        <f>C44/C43</f>
        <v>0.12657174537674767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5.75" thickBot="1">
      <c r="A44" s="19" t="s">
        <v>6</v>
      </c>
      <c r="B44" s="3"/>
      <c r="C44" s="13">
        <f>G10</f>
        <v>662.7296587926509</v>
      </c>
      <c r="D44" s="29" t="s">
        <v>63</v>
      </c>
      <c r="E44" s="111"/>
      <c r="F44" s="111"/>
      <c r="G44" s="11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6.5" thickBot="1">
      <c r="A45" s="19" t="s">
        <v>109</v>
      </c>
      <c r="B45" s="3"/>
      <c r="C45" s="16">
        <f>C43-C44</f>
        <v>4573.270341207349</v>
      </c>
      <c r="D45" s="68" t="s">
        <v>130</v>
      </c>
      <c r="E45" s="3"/>
      <c r="F45" s="6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5">
      <c r="A46" s="3"/>
      <c r="B46" s="3"/>
      <c r="C46" s="3"/>
      <c r="D46" s="3"/>
      <c r="E46" s="3"/>
      <c r="F46" s="111"/>
      <c r="G46" s="11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28" ht="15">
      <c r="A47" s="3"/>
      <c r="B47" s="3"/>
      <c r="C47" s="3"/>
      <c r="D47" s="3"/>
      <c r="E47" s="3"/>
      <c r="F47" s="111"/>
      <c r="G47" s="11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</sheetData>
  <mergeCells count="13">
    <mergeCell ref="F46:G47"/>
    <mergeCell ref="A12:G12"/>
    <mergeCell ref="A2:G2"/>
    <mergeCell ref="A1:G1"/>
    <mergeCell ref="E43:F44"/>
    <mergeCell ref="G43:G44"/>
    <mergeCell ref="A41:B41"/>
    <mergeCell ref="E29:F30"/>
    <mergeCell ref="E39:F40"/>
    <mergeCell ref="G39:G40"/>
    <mergeCell ref="G29:G30"/>
    <mergeCell ref="E33:F34"/>
    <mergeCell ref="G33:G34"/>
  </mergeCells>
  <printOptions horizontalCentered="1" verticalCentered="1"/>
  <pageMargins left="1.5748031496062993" right="1.5748031496062993" top="1.5748031496062993" bottom="0.9448818897637796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157"/>
  <sheetViews>
    <sheetView zoomScale="85" zoomScaleNormal="85" workbookViewId="0" topLeftCell="A1">
      <selection activeCell="A2" sqref="A2:G2"/>
    </sheetView>
  </sheetViews>
  <sheetFormatPr defaultColWidth="11.421875" defaultRowHeight="12.75"/>
  <cols>
    <col min="1" max="1" width="21.8515625" style="1" customWidth="1"/>
    <col min="2" max="2" width="13.57421875" style="1" customWidth="1"/>
    <col min="3" max="3" width="13.421875" style="1" customWidth="1"/>
    <col min="4" max="4" width="14.140625" style="1" customWidth="1"/>
    <col min="5" max="5" width="14.421875" style="1" customWidth="1"/>
    <col min="6" max="6" width="13.00390625" style="1" customWidth="1"/>
    <col min="7" max="7" width="17.00390625" style="1" customWidth="1"/>
    <col min="8" max="8" width="9.421875" style="1" bestFit="1" customWidth="1"/>
    <col min="9" max="9" width="5.57421875" style="1" bestFit="1" customWidth="1"/>
    <col min="10" max="10" width="10.00390625" style="1" bestFit="1" customWidth="1"/>
    <col min="11" max="16384" width="11.421875" style="1" customWidth="1"/>
  </cols>
  <sheetData>
    <row r="1" spans="1:48" ht="15.75">
      <c r="A1" s="110" t="s">
        <v>147</v>
      </c>
      <c r="B1" s="110"/>
      <c r="C1" s="110"/>
      <c r="D1" s="110"/>
      <c r="E1" s="110"/>
      <c r="F1" s="110"/>
      <c r="G1" s="11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5.75">
      <c r="A2" s="110" t="s">
        <v>162</v>
      </c>
      <c r="B2" s="110"/>
      <c r="C2" s="110"/>
      <c r="D2" s="110"/>
      <c r="E2" s="110"/>
      <c r="F2" s="110"/>
      <c r="G2" s="11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5.75">
      <c r="A3" s="3" t="s">
        <v>4</v>
      </c>
      <c r="B3" s="3" t="s">
        <v>86</v>
      </c>
      <c r="C3" s="5"/>
      <c r="D3" s="5"/>
      <c r="E3" s="3" t="s">
        <v>51</v>
      </c>
      <c r="F3" s="3" t="s">
        <v>88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4.25" customHeight="1">
      <c r="A4" s="18"/>
      <c r="B4" s="3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5.75">
      <c r="A5" s="17" t="s">
        <v>138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6.5" thickBot="1">
      <c r="A6" s="65"/>
      <c r="B6" s="20" t="s">
        <v>1</v>
      </c>
      <c r="C6" s="20"/>
      <c r="D6" s="20" t="s">
        <v>2</v>
      </c>
      <c r="E6" s="20" t="s">
        <v>7</v>
      </c>
      <c r="F6" s="20" t="s">
        <v>52</v>
      </c>
      <c r="G6" s="20" t="s">
        <v>53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45" customHeight="1">
      <c r="A7" s="94" t="s">
        <v>8</v>
      </c>
      <c r="B7" s="95" t="s">
        <v>11</v>
      </c>
      <c r="C7" s="95" t="s">
        <v>99</v>
      </c>
      <c r="D7" s="95" t="s">
        <v>97</v>
      </c>
      <c r="E7" s="96" t="s">
        <v>5</v>
      </c>
      <c r="F7" s="95" t="s">
        <v>98</v>
      </c>
      <c r="G7" s="97" t="s">
        <v>103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5">
      <c r="A8" s="104" t="s">
        <v>14</v>
      </c>
      <c r="B8" s="105">
        <v>505</v>
      </c>
      <c r="C8" s="106">
        <f>B8/$B$10</f>
        <v>0.9198542805100182</v>
      </c>
      <c r="D8" s="107">
        <v>0.7570800000000001</v>
      </c>
      <c r="E8" s="106">
        <v>0.65</v>
      </c>
      <c r="F8" s="108">
        <f>D8*E8</f>
        <v>0.4921020000000001</v>
      </c>
      <c r="G8" s="109">
        <f>B8/F8</f>
        <v>1026.2100133712115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5.75" thickBot="1">
      <c r="A9" s="81" t="s">
        <v>17</v>
      </c>
      <c r="B9" s="63">
        <v>44</v>
      </c>
      <c r="C9" s="82">
        <f>B9/$B$10</f>
        <v>0.08014571948998178</v>
      </c>
      <c r="D9" s="83">
        <v>1.1483999999999999</v>
      </c>
      <c r="E9" s="82">
        <v>0.65</v>
      </c>
      <c r="F9" s="84">
        <f>D9*E9</f>
        <v>0.7464599999999999</v>
      </c>
      <c r="G9" s="85">
        <f>B9/F9</f>
        <v>58.94488653109344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5">
      <c r="A10" s="11" t="s">
        <v>26</v>
      </c>
      <c r="B10" s="5">
        <f>SUM(B8:B9)</f>
        <v>549</v>
      </c>
      <c r="C10" s="4">
        <f>SUM(C8:C9)</f>
        <v>1</v>
      </c>
      <c r="D10" s="5"/>
      <c r="E10" s="5"/>
      <c r="F10" s="5"/>
      <c r="G10" s="13">
        <f>SUM(G8:G9)</f>
        <v>1085.154899902305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4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5.75">
      <c r="A12" s="117" t="s">
        <v>136</v>
      </c>
      <c r="B12" s="117"/>
      <c r="C12" s="117"/>
      <c r="D12" s="117"/>
      <c r="E12" s="117"/>
      <c r="F12" s="117"/>
      <c r="G12" s="117"/>
      <c r="H12" s="7"/>
      <c r="I12" s="7"/>
      <c r="J12" s="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4.25" customHeight="1">
      <c r="A13" s="17"/>
      <c r="B13" s="17"/>
      <c r="C13" s="17"/>
      <c r="D13" s="17"/>
      <c r="E13" s="17"/>
      <c r="F13" s="17"/>
      <c r="G13" s="17"/>
      <c r="H13" s="7"/>
      <c r="I13" s="7"/>
      <c r="J13" s="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5">
      <c r="A14" s="11" t="s">
        <v>36</v>
      </c>
      <c r="B14" s="5"/>
      <c r="C14" s="5">
        <v>672</v>
      </c>
      <c r="D14" s="21" t="s">
        <v>29</v>
      </c>
      <c r="E14" s="3"/>
      <c r="F14" s="3"/>
      <c r="G14" s="3"/>
      <c r="H14" s="5"/>
      <c r="I14" s="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5.75">
      <c r="A15" s="11" t="s">
        <v>37</v>
      </c>
      <c r="B15" s="2"/>
      <c r="C15" s="2"/>
      <c r="D15" s="2"/>
      <c r="E15" s="3"/>
      <c r="F15" s="2"/>
      <c r="G15" s="2"/>
      <c r="H15" s="2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5.75" thickBot="1">
      <c r="A16" s="21" t="s">
        <v>44</v>
      </c>
      <c r="B16" s="21" t="s">
        <v>45</v>
      </c>
      <c r="C16" s="21" t="s">
        <v>54</v>
      </c>
      <c r="D16" s="21" t="s">
        <v>112</v>
      </c>
      <c r="E16" s="22" t="s">
        <v>113</v>
      </c>
      <c r="F16" s="22"/>
      <c r="G16" s="5"/>
      <c r="H16" s="5"/>
      <c r="I16" s="5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8.5" customHeight="1">
      <c r="A17" s="53" t="s">
        <v>0</v>
      </c>
      <c r="B17" s="54" t="s">
        <v>55</v>
      </c>
      <c r="C17" s="58" t="s">
        <v>118</v>
      </c>
      <c r="D17" s="58" t="s">
        <v>56</v>
      </c>
      <c r="E17" s="55" t="s">
        <v>35</v>
      </c>
      <c r="F17" s="22"/>
      <c r="G17" s="5"/>
      <c r="H17" s="5"/>
      <c r="I17" s="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5.75" thickBot="1">
      <c r="A18" s="47">
        <v>6</v>
      </c>
      <c r="B18" s="51">
        <v>24</v>
      </c>
      <c r="C18" s="51">
        <v>31.8</v>
      </c>
      <c r="D18" s="91">
        <f>A18*B18-C18</f>
        <v>112.2</v>
      </c>
      <c r="E18" s="50">
        <f>G10*C18/D18</f>
        <v>307.5572710953057</v>
      </c>
      <c r="F18" s="3"/>
      <c r="G18" s="5"/>
      <c r="H18" s="5"/>
      <c r="I18" s="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5">
      <c r="A20" s="11" t="s">
        <v>104</v>
      </c>
      <c r="B20" s="3"/>
      <c r="C20" s="3"/>
      <c r="D20" s="13">
        <f>E18+C14</f>
        <v>979.5572710953056</v>
      </c>
      <c r="E20" s="21" t="s">
        <v>114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5">
      <c r="A21" s="3"/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6.5" thickBot="1">
      <c r="A22" s="17" t="s">
        <v>139</v>
      </c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6.5" thickBot="1">
      <c r="A23" s="11" t="s">
        <v>102</v>
      </c>
      <c r="B23" s="2"/>
      <c r="C23" s="2"/>
      <c r="D23" s="3"/>
      <c r="E23" s="3"/>
      <c r="F23" s="15">
        <f>G10+D20</f>
        <v>2064.712170997611</v>
      </c>
      <c r="G23" s="21" t="s">
        <v>30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5.75">
      <c r="A24" s="11"/>
      <c r="B24" s="2"/>
      <c r="C24" s="2"/>
      <c r="D24" s="3"/>
      <c r="E24" s="3"/>
      <c r="F24" s="35"/>
      <c r="G24" s="2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5.75">
      <c r="A25" s="17" t="s">
        <v>140</v>
      </c>
      <c r="B25" s="2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5.75">
      <c r="A26" s="17"/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5.75">
      <c r="A27" s="92" t="s">
        <v>59</v>
      </c>
      <c r="B27" s="2"/>
      <c r="C27" s="2"/>
      <c r="D27" s="2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5.75" thickBot="1">
      <c r="A28" s="66" t="s">
        <v>43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5.75" customHeight="1">
      <c r="A29" s="3" t="s">
        <v>42</v>
      </c>
      <c r="B29" s="5"/>
      <c r="C29" s="5">
        <f>'25 c maxima'!D11</f>
        <v>8544</v>
      </c>
      <c r="D29" s="21" t="s">
        <v>46</v>
      </c>
      <c r="E29" s="111" t="s">
        <v>107</v>
      </c>
      <c r="F29" s="116"/>
      <c r="G29" s="112">
        <f>C30/C29</f>
        <v>0.2416563870549638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5.75" thickBot="1">
      <c r="A30" s="3" t="s">
        <v>39</v>
      </c>
      <c r="B30" s="5"/>
      <c r="C30" s="13">
        <f>F23</f>
        <v>2064.712170997611</v>
      </c>
      <c r="D30" s="21" t="s">
        <v>30</v>
      </c>
      <c r="E30" s="111"/>
      <c r="F30" s="116"/>
      <c r="G30" s="11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5.75" thickBot="1">
      <c r="A31" s="3" t="s">
        <v>101</v>
      </c>
      <c r="B31" s="5"/>
      <c r="C31" s="16">
        <f>C29-C30</f>
        <v>6479.287829002389</v>
      </c>
      <c r="D31" s="21" t="s">
        <v>115</v>
      </c>
      <c r="E31" s="3"/>
      <c r="F31" s="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6.5" thickBot="1">
      <c r="A32" s="67" t="s">
        <v>61</v>
      </c>
      <c r="B32" s="5"/>
      <c r="C32" s="4"/>
      <c r="D32" s="13"/>
      <c r="E32" s="2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5.75" customHeight="1">
      <c r="A33" s="19" t="s">
        <v>62</v>
      </c>
      <c r="B33" s="3"/>
      <c r="C33" s="13">
        <f>'25 c maxima'!B26</f>
        <v>6297.6</v>
      </c>
      <c r="D33" s="21" t="s">
        <v>116</v>
      </c>
      <c r="E33" s="111" t="s">
        <v>108</v>
      </c>
      <c r="F33" s="116"/>
      <c r="G33" s="112">
        <f>C34/C33</f>
        <v>0.1723124523472918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6.5" customHeight="1" thickBot="1">
      <c r="A34" s="19" t="s">
        <v>6</v>
      </c>
      <c r="B34" s="5"/>
      <c r="C34" s="13">
        <f>G10</f>
        <v>1085.154899902305</v>
      </c>
      <c r="D34" s="21" t="s">
        <v>63</v>
      </c>
      <c r="E34" s="111"/>
      <c r="F34" s="116"/>
      <c r="G34" s="11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6.5" customHeight="1" thickBot="1">
      <c r="A35" s="19" t="s">
        <v>100</v>
      </c>
      <c r="B35" s="5"/>
      <c r="C35" s="16">
        <f>C33-C34</f>
        <v>5212.445100097695</v>
      </c>
      <c r="D35" s="23" t="s">
        <v>126</v>
      </c>
      <c r="E35" s="22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5.75">
      <c r="A36" s="3"/>
      <c r="B36" s="5"/>
      <c r="C36" s="5"/>
      <c r="D36" s="13"/>
      <c r="E36" s="2"/>
      <c r="F36" s="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5.75">
      <c r="A37" s="93" t="s">
        <v>60</v>
      </c>
      <c r="B37" s="5"/>
      <c r="C37" s="5"/>
      <c r="D37" s="13"/>
      <c r="E37" s="2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5.75" thickBot="1">
      <c r="A38" s="67" t="s">
        <v>64</v>
      </c>
      <c r="B38" s="5"/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5.75" customHeight="1">
      <c r="A39" s="3" t="s">
        <v>57</v>
      </c>
      <c r="B39" s="5"/>
      <c r="C39" s="5">
        <f>'26 c practica'!D11</f>
        <v>7392</v>
      </c>
      <c r="D39" s="21" t="s">
        <v>127</v>
      </c>
      <c r="E39" s="111" t="s">
        <v>105</v>
      </c>
      <c r="F39" s="111"/>
      <c r="G39" s="112">
        <f>C40/C39</f>
        <v>0.2793171226998932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5.75" thickBot="1">
      <c r="A40" s="3" t="s">
        <v>39</v>
      </c>
      <c r="B40" s="5"/>
      <c r="C40" s="13">
        <f>F23</f>
        <v>2064.712170997611</v>
      </c>
      <c r="D40" s="21" t="s">
        <v>30</v>
      </c>
      <c r="E40" s="111"/>
      <c r="F40" s="111"/>
      <c r="G40" s="11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29.25" customHeight="1" thickBot="1">
      <c r="A41" s="114" t="s">
        <v>58</v>
      </c>
      <c r="B41" s="115"/>
      <c r="C41" s="16">
        <f>C39-C40</f>
        <v>5327.287829002389</v>
      </c>
      <c r="D41" s="21" t="s">
        <v>128</v>
      </c>
      <c r="E41" s="2"/>
      <c r="F41" s="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6.5" thickBot="1">
      <c r="A42" s="67" t="s">
        <v>61</v>
      </c>
      <c r="B42" s="3"/>
      <c r="C42" s="3"/>
      <c r="D42" s="28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5.75" customHeight="1">
      <c r="A43" s="19" t="s">
        <v>65</v>
      </c>
      <c r="B43" s="3"/>
      <c r="C43" s="13">
        <f>'26 c practica'!B28</f>
        <v>5236</v>
      </c>
      <c r="D43" s="29" t="s">
        <v>129</v>
      </c>
      <c r="E43" s="111" t="s">
        <v>106</v>
      </c>
      <c r="F43" s="111"/>
      <c r="G43" s="112">
        <f>C44/C43</f>
        <v>0.20724883496988256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5.75" thickBot="1">
      <c r="A44" s="19" t="s">
        <v>6</v>
      </c>
      <c r="B44" s="3"/>
      <c r="C44" s="13">
        <f>G10</f>
        <v>1085.154899902305</v>
      </c>
      <c r="D44" s="29" t="s">
        <v>63</v>
      </c>
      <c r="E44" s="111"/>
      <c r="F44" s="111"/>
      <c r="G44" s="11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6.5" thickBot="1">
      <c r="A45" s="19" t="s">
        <v>109</v>
      </c>
      <c r="B45" s="3"/>
      <c r="C45" s="16">
        <f>C43-C44</f>
        <v>4150.845100097695</v>
      </c>
      <c r="D45" s="68" t="s">
        <v>130</v>
      </c>
      <c r="E45" s="3"/>
      <c r="F45" s="6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5">
      <c r="A46" s="3"/>
      <c r="B46" s="3"/>
      <c r="C46" s="3"/>
      <c r="D46" s="3"/>
      <c r="E46" s="3"/>
      <c r="F46" s="111"/>
      <c r="G46" s="11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28" ht="15">
      <c r="A47" s="3"/>
      <c r="B47" s="3"/>
      <c r="C47" s="3"/>
      <c r="D47" s="3"/>
      <c r="E47" s="3"/>
      <c r="F47" s="111"/>
      <c r="G47" s="11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</sheetData>
  <mergeCells count="13">
    <mergeCell ref="A1:G1"/>
    <mergeCell ref="E43:F44"/>
    <mergeCell ref="G43:G44"/>
    <mergeCell ref="A41:B41"/>
    <mergeCell ref="E29:F30"/>
    <mergeCell ref="E39:F40"/>
    <mergeCell ref="G39:G40"/>
    <mergeCell ref="G29:G30"/>
    <mergeCell ref="A2:G2"/>
    <mergeCell ref="E33:F34"/>
    <mergeCell ref="G33:G34"/>
    <mergeCell ref="F46:G47"/>
    <mergeCell ref="A12:G12"/>
  </mergeCells>
  <printOptions horizontalCentered="1" verticalCentered="1"/>
  <pageMargins left="1.5748031496062993" right="1.5748031496062993" top="1.5748031496062993" bottom="0.9448818897637796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Maritza_Quiroz</dc:creator>
  <cp:keywords/>
  <dc:description/>
  <cp:lastModifiedBy>Maritza_Quiroz</cp:lastModifiedBy>
  <cp:lastPrinted>2004-02-11T11:57:45Z</cp:lastPrinted>
  <dcterms:created xsi:type="dcterms:W3CDTF">2004-01-12T02:55:02Z</dcterms:created>
  <dcterms:modified xsi:type="dcterms:W3CDTF">2004-02-11T11:57:48Z</dcterms:modified>
  <cp:category/>
  <cp:version/>
  <cp:contentType/>
  <cp:contentStatus/>
</cp:coreProperties>
</file>