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8925" windowHeight="5955" firstSheet="28" activeTab="29"/>
  </bookViews>
  <sheets>
    <sheet name="Inversión Financiera" sheetId="1" r:id="rId1"/>
    <sheet name="Costos Variables" sheetId="2" r:id="rId2"/>
    <sheet name="Costos Operativos" sheetId="3" r:id="rId3"/>
    <sheet name="Depreciación-Amortización" sheetId="4" r:id="rId4"/>
    <sheet name="Flujo de caja" sheetId="5" r:id="rId5"/>
    <sheet name="Flujo de Efectivo" sheetId="6" r:id="rId6"/>
    <sheet name="Evaluación Financiera" sheetId="7" r:id="rId7"/>
    <sheet name="Ingresos Operativos" sheetId="8" r:id="rId8"/>
    <sheet name="Estad Resultados" sheetId="9" r:id="rId9"/>
    <sheet name="Balance General" sheetId="10" r:id="rId10"/>
    <sheet name="Promedio ponderad cost captl" sheetId="11" r:id="rId11"/>
    <sheet name="sensibil final" sheetId="12" r:id="rId12"/>
    <sheet name="Ayuda para Power point" sheetId="13" r:id="rId13"/>
    <sheet name="Sensibilidad" sheetId="14" r:id="rId14"/>
    <sheet name="Invers anexo1" sheetId="15" r:id="rId15"/>
    <sheet name="Costos Operat anex 1" sheetId="16" r:id="rId16"/>
    <sheet name="Costos de los procesos anex 1" sheetId="17" r:id="rId17"/>
    <sheet name="todas imprimir" sheetId="18" r:id="rId18"/>
    <sheet name="todas a imprimir" sheetId="19" r:id="rId19"/>
    <sheet name="todas b imprimir" sheetId="20" r:id="rId20"/>
    <sheet name="todas c imprimir" sheetId="21" r:id="rId21"/>
    <sheet name="Demanda pp imprimir" sheetId="22" r:id="rId22"/>
    <sheet name="demanda pad imprimir" sheetId="23" r:id="rId23"/>
    <sheet name="demanda papel imprimir" sheetId="24" r:id="rId24"/>
    <sheet name="demda papel 2 imprimir(no pag3)" sheetId="25" r:id="rId25"/>
    <sheet name="demda vidrio imprimir(no pag 4)" sheetId="26" r:id="rId26"/>
    <sheet name="demanda vidrio 2 imprimir" sheetId="27" r:id="rId27"/>
    <sheet name="importaciones Imprimir" sheetId="28" r:id="rId28"/>
    <sheet name="indices financieros imprimir" sheetId="29" r:id="rId29"/>
    <sheet name="Demda insatisfecha " sheetId="30" r:id="rId30"/>
  </sheets>
  <externalReferences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<sst xmlns="http://schemas.openxmlformats.org/spreadsheetml/2006/main" count="2285" uniqueCount="793">
  <si>
    <t>ANALISIS FINANCIERO</t>
  </si>
  <si>
    <t>Materiales Directos (M.D.)</t>
  </si>
  <si>
    <t>Concepto</t>
  </si>
  <si>
    <t>Valor Mensual USD</t>
  </si>
  <si>
    <t>Valor Anual USD</t>
  </si>
  <si>
    <t>Papel</t>
  </si>
  <si>
    <t>Hidróxido de sodio</t>
  </si>
  <si>
    <t>Mensual</t>
  </si>
  <si>
    <t>Silicato de sodio</t>
  </si>
  <si>
    <t>Peróxido de Hidrógeno</t>
  </si>
  <si>
    <t>Cloruro de calcio</t>
  </si>
  <si>
    <t>Nonil fenol etoxilado</t>
  </si>
  <si>
    <t>Cola</t>
  </si>
  <si>
    <t>Subtotal</t>
  </si>
  <si>
    <t>Plástico</t>
  </si>
  <si>
    <t>Detergente</t>
  </si>
  <si>
    <t>Vídrio</t>
  </si>
  <si>
    <t>Arena de cuarzo</t>
  </si>
  <si>
    <t>Soda</t>
  </si>
  <si>
    <t>Feldespato</t>
  </si>
  <si>
    <t>Carbonato de calcio</t>
  </si>
  <si>
    <t>Nitrato de Sodio</t>
  </si>
  <si>
    <t>Oxido de Hierro</t>
  </si>
  <si>
    <t>TOTAL</t>
  </si>
  <si>
    <t>Materiales Indirectos  (M.I.)</t>
  </si>
  <si>
    <t>Cantidad requerida</t>
  </si>
  <si>
    <t>mensual</t>
  </si>
  <si>
    <t>Sacos 25 Kg</t>
  </si>
  <si>
    <t>Hilo (carretes)</t>
  </si>
  <si>
    <t>MANO DE OBRA DIRECTA (M.O.D)</t>
  </si>
  <si>
    <t>CONCEPTO</t>
  </si>
  <si>
    <t>Cantidad</t>
  </si>
  <si>
    <t>Valor Mensual</t>
  </si>
  <si>
    <t>Valores Mensuales</t>
  </si>
  <si>
    <t>VALOR TOTAL USD</t>
  </si>
  <si>
    <t xml:space="preserve">Operadores </t>
  </si>
  <si>
    <t>Coordinador</t>
  </si>
  <si>
    <t>Auxiliar Operaciones</t>
  </si>
  <si>
    <t>Mant. Y Limpieza</t>
  </si>
  <si>
    <t>Vidrio</t>
  </si>
  <si>
    <t>Supervisor</t>
  </si>
  <si>
    <t>Mano Obra Indirecta ( M.O.I,), Mano Obra Administrativa ( M.O.A.)</t>
  </si>
  <si>
    <t>Sueldo mes</t>
  </si>
  <si>
    <t>Sueldos Mensuales</t>
  </si>
  <si>
    <t>Total Anual</t>
  </si>
  <si>
    <t>M.O.I.</t>
  </si>
  <si>
    <t>Obreros Recepción y Separación de Desechos</t>
  </si>
  <si>
    <t xml:space="preserve">Choferes Volquetas </t>
  </si>
  <si>
    <t xml:space="preserve">Conductores de Tractor </t>
  </si>
  <si>
    <t>M.O.A.</t>
  </si>
  <si>
    <t>Presidente</t>
  </si>
  <si>
    <t>Secretaria</t>
  </si>
  <si>
    <t>Asistente</t>
  </si>
  <si>
    <t>Gerente Operativo</t>
  </si>
  <si>
    <t>Gerente Financiero</t>
  </si>
  <si>
    <t>Contador</t>
  </si>
  <si>
    <t xml:space="preserve">Asist. Contable </t>
  </si>
  <si>
    <t>Vendedores</t>
  </si>
  <si>
    <t>Guardias</t>
  </si>
  <si>
    <t>Suministros y Servicios Básicos</t>
  </si>
  <si>
    <t>Energia</t>
  </si>
  <si>
    <t>Agua</t>
  </si>
  <si>
    <t>Teléfono</t>
  </si>
  <si>
    <t>Equipos de Seguridad</t>
  </si>
  <si>
    <t>Uniformes</t>
  </si>
  <si>
    <t>Escobas y Palas</t>
  </si>
  <si>
    <t>Combustible</t>
  </si>
  <si>
    <t>Papelería</t>
  </si>
  <si>
    <t>Limpieza</t>
  </si>
  <si>
    <t>Total</t>
  </si>
  <si>
    <t xml:space="preserve"> 2 Inversiones</t>
  </si>
  <si>
    <t>Inversión en miles de USD</t>
  </si>
  <si>
    <t xml:space="preserve">Proyecto </t>
  </si>
  <si>
    <t>Fase Preooperativa</t>
  </si>
  <si>
    <t>Fábrica</t>
  </si>
  <si>
    <t>Terrenos</t>
  </si>
  <si>
    <t>Vehículos</t>
  </si>
  <si>
    <t>Edificio</t>
  </si>
  <si>
    <t>Edificios</t>
  </si>
  <si>
    <t>Equipos</t>
  </si>
  <si>
    <t>Intangibles</t>
  </si>
  <si>
    <t>Proyecto Fase Preoperativa</t>
  </si>
  <si>
    <t>Gastos Preoperativos</t>
  </si>
  <si>
    <t>c Capital de Trabajo</t>
  </si>
  <si>
    <t>Comprende un 10% de los valores que se deben mantener para financiar el inicio</t>
  </si>
  <si>
    <t>de las actividades productivas: MD, MI, Suminstros y Servicios, MOD, MOI,MOA</t>
  </si>
  <si>
    <t>Inversión: Fase Preoperativa</t>
  </si>
  <si>
    <t>Activos Corrientes: Capital De Trabajo</t>
  </si>
  <si>
    <t>Costo de Innversión</t>
  </si>
  <si>
    <t xml:space="preserve"> ==&gt; A+B+C</t>
  </si>
  <si>
    <t>3 Financiamiento</t>
  </si>
  <si>
    <t>Capital Social:</t>
  </si>
  <si>
    <t>Fase Preoperativa</t>
  </si>
  <si>
    <t>Financiamiento</t>
  </si>
  <si>
    <t>Propio - IR</t>
  </si>
  <si>
    <t>Crédito</t>
  </si>
  <si>
    <t>Crédito Largo Plazo: Instuciones Financieras</t>
  </si>
  <si>
    <t xml:space="preserve">Monto </t>
  </si>
  <si>
    <t>Intereses del crédito a Largo Plazo (anual)</t>
  </si>
  <si>
    <t>Plazo (anual)</t>
  </si>
  <si>
    <t>Período de Gracia ( anual)</t>
  </si>
  <si>
    <t>Activos Fijos ( Propiedad, Planta y Equipos)</t>
  </si>
  <si>
    <t>Activos Diferidos</t>
  </si>
  <si>
    <t>Requerimientos de Insumos</t>
  </si>
  <si>
    <t>Plástico PEAD</t>
  </si>
  <si>
    <t>MD</t>
  </si>
  <si>
    <t>MOD</t>
  </si>
  <si>
    <t>CIF</t>
  </si>
  <si>
    <t>Incremento Producción</t>
  </si>
  <si>
    <t>Plástico PP</t>
  </si>
  <si>
    <t>Año</t>
  </si>
  <si>
    <t>4 Costos</t>
  </si>
  <si>
    <t>Mantenimentos y Seguros</t>
  </si>
  <si>
    <t>Mantenimiento</t>
  </si>
  <si>
    <t>Seguro</t>
  </si>
  <si>
    <t>Valor</t>
  </si>
  <si>
    <t>Seguros</t>
  </si>
  <si>
    <t>Porcentajes</t>
  </si>
  <si>
    <t>Costos Originales</t>
  </si>
  <si>
    <t>USD</t>
  </si>
  <si>
    <t>Costo de Producción</t>
  </si>
  <si>
    <t>Resumen de Costos y Gastos de Producción</t>
  </si>
  <si>
    <t>Costos Directos Producción</t>
  </si>
  <si>
    <t>M.O.D.</t>
  </si>
  <si>
    <t>M.D.</t>
  </si>
  <si>
    <t>Costos Indirectos Fabricación</t>
  </si>
  <si>
    <t>Representan desembolsos</t>
  </si>
  <si>
    <t>M.I.</t>
  </si>
  <si>
    <t>Suministros y Servicios</t>
  </si>
  <si>
    <t>Imprevistos</t>
  </si>
  <si>
    <t>No representan desembolsos</t>
  </si>
  <si>
    <t xml:space="preserve">Depreciaciones </t>
  </si>
  <si>
    <t>Costos de Venta</t>
  </si>
  <si>
    <t>Supuesto de Producción: No hay Inventarios iniciales ni finales de Producciòn en Proceso o Productos Terminados</t>
  </si>
  <si>
    <t>Supuesto: Papel consume 50% de CIF, Vidrio 30% de CIF y Plástico 20% de CIF</t>
  </si>
  <si>
    <t>Resumen de Gastos de Administración y Ventas</t>
  </si>
  <si>
    <t>Gastos de Administración</t>
  </si>
  <si>
    <t>Representan Desembolsos</t>
  </si>
  <si>
    <t>Sueldos</t>
  </si>
  <si>
    <t>Gastos de Oficina</t>
  </si>
  <si>
    <t>Movilización y Viáticos</t>
  </si>
  <si>
    <t>Imprevistos ( 5%)</t>
  </si>
  <si>
    <t>Depreciaciones</t>
  </si>
  <si>
    <t>Amortizaciones</t>
  </si>
  <si>
    <t>Gastos de Ventas</t>
  </si>
  <si>
    <t>Comisiones (1%)</t>
  </si>
  <si>
    <t>Publicidad</t>
  </si>
  <si>
    <t>NOTA 1: Los costos se incrementan proporcionalemnte al incremento productivo</t>
  </si>
  <si>
    <t>NOTA 2: No se considera el efecto inflacionario</t>
  </si>
  <si>
    <t>GASTOS financiero</t>
  </si>
  <si>
    <t>Crédito Largo Plazo</t>
  </si>
  <si>
    <t>Monto</t>
  </si>
  <si>
    <t>Plazo</t>
  </si>
  <si>
    <t>Gracia (años)</t>
  </si>
  <si>
    <t>Interés Anual</t>
  </si>
  <si>
    <t>Periodo</t>
  </si>
  <si>
    <t>Capital</t>
  </si>
  <si>
    <t>Interes</t>
  </si>
  <si>
    <t>Amortización</t>
  </si>
  <si>
    <t>Cuota</t>
  </si>
  <si>
    <t>Saldo</t>
  </si>
  <si>
    <t>Politica de Compras</t>
  </si>
  <si>
    <t>Años</t>
  </si>
  <si>
    <t>Compras</t>
  </si>
  <si>
    <t>Efectivo 50%</t>
  </si>
  <si>
    <t>Credito 50%</t>
  </si>
  <si>
    <t>Días de Crédito</t>
  </si>
  <si>
    <t>CxP</t>
  </si>
  <si>
    <t>Pagos efectivos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</si>
  <si>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</si>
  <si>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</si>
  <si>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</si>
  <si>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</si>
  <si>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</si>
  <si>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</si>
  <si>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</si>
  <si>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</si>
  <si>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</si>
  <si>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</si>
  <si>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FLUJO DE CAJA</t>
  </si>
  <si>
    <t>A. Entradas de Efectivo</t>
  </si>
  <si>
    <t xml:space="preserve">Ventas Contado </t>
  </si>
  <si>
    <t>Recuperación de Cartera</t>
  </si>
  <si>
    <t>Inversión</t>
  </si>
  <si>
    <t>Intereses ganados</t>
  </si>
  <si>
    <t>Total Entradas</t>
  </si>
  <si>
    <t>B. Salidas de Efectivo</t>
  </si>
  <si>
    <t>Proveedores efectivo (MD y MI)</t>
  </si>
  <si>
    <t>Proveedores Plazo (MD y MI)</t>
  </si>
  <si>
    <t>MOI</t>
  </si>
  <si>
    <t>Gastos de Adm. (no depreciaciones y no amortizaciones)</t>
  </si>
  <si>
    <t>Pago de Intereses (DLP)</t>
  </si>
  <si>
    <t>Pago de Capital (DLP)</t>
  </si>
  <si>
    <t>Total de Salidas</t>
  </si>
  <si>
    <t>Flujo Neto</t>
  </si>
  <si>
    <t>Financiamiento Social</t>
  </si>
  <si>
    <t>Saldo Inicial</t>
  </si>
  <si>
    <t>Disponible</t>
  </si>
  <si>
    <t>Inversiones CP</t>
  </si>
  <si>
    <t>Caja/Bancos</t>
  </si>
  <si>
    <t>ACTIVIDADES OPERATIVAS</t>
  </si>
  <si>
    <t>(+) Cobro Clientes</t>
  </si>
  <si>
    <t>(-)  Pago Proveedores</t>
  </si>
  <si>
    <t>Efectivo Recibido</t>
  </si>
  <si>
    <t>(-) Sueldos</t>
  </si>
  <si>
    <t>(-) Mantenimiento</t>
  </si>
  <si>
    <t>(-) Seguros</t>
  </si>
  <si>
    <t>(-) Servicios Básicos</t>
  </si>
  <si>
    <t>(-) Imprevistos</t>
  </si>
  <si>
    <t>(-) Intereses</t>
  </si>
  <si>
    <t>TOTAL ACTIVIDADES OPERATIVAS</t>
  </si>
  <si>
    <t>ACTIVIDADES DE INVERSIÓN</t>
  </si>
  <si>
    <t>(-) Inversiones Corto Plazo</t>
  </si>
  <si>
    <t>(+) Entradas por Intereses</t>
  </si>
  <si>
    <t>TOTAL ACTIVIDADES DE INVERSIÓN</t>
  </si>
  <si>
    <t>ACTIVIDADES DE FINANCIAMIENTO</t>
  </si>
  <si>
    <t>(-) Pago Préstamo</t>
  </si>
  <si>
    <t>TOTAL ACTIVIDADES DE FINANCIAMIENTO</t>
  </si>
  <si>
    <t>FLUJO DE CAJA DEL PROYECTO</t>
  </si>
  <si>
    <t>Conciliación Saldo Contable de Efectivo</t>
  </si>
  <si>
    <t>Flujo de caja del proyecto</t>
  </si>
  <si>
    <t>(-) Dividendos</t>
  </si>
  <si>
    <t>Saldo Efectivo Periodo</t>
  </si>
  <si>
    <t>Efectivo</t>
  </si>
  <si>
    <t>Inversiones</t>
  </si>
  <si>
    <t>Equivalentes de Efectivo</t>
  </si>
  <si>
    <t>AÑOS</t>
  </si>
  <si>
    <t># Tasa de descuento</t>
  </si>
  <si>
    <t>VAN</t>
  </si>
  <si>
    <t>TIR</t>
  </si>
  <si>
    <t>CALCULO DEL VAN Y LA TIR</t>
  </si>
  <si>
    <t xml:space="preserve">* Flujo de caja </t>
  </si>
  <si>
    <t>del proyecto</t>
  </si>
  <si>
    <t xml:space="preserve">Año </t>
  </si>
  <si>
    <t>* Flujos Descontados</t>
  </si>
  <si>
    <t># Periodo de Recuperación</t>
  </si>
  <si>
    <t>años</t>
  </si>
  <si>
    <t xml:space="preserve">Flujo de caja </t>
  </si>
  <si>
    <t xml:space="preserve">Recuperación </t>
  </si>
  <si>
    <t>de la Inversión</t>
  </si>
  <si>
    <t>PERIODO DE RECUPERACIÓN DESCONTADO</t>
  </si>
  <si>
    <t>INGRESOS POR VENTA</t>
  </si>
  <si>
    <t>VENTAS DE PAPEL</t>
  </si>
  <si>
    <t>Toneladas</t>
  </si>
  <si>
    <t>Costo Unitario</t>
  </si>
  <si>
    <t xml:space="preserve">% Margen Ganancia </t>
  </si>
  <si>
    <t>Precio *</t>
  </si>
  <si>
    <t>Ingresos</t>
  </si>
  <si>
    <t xml:space="preserve"> * Precio = Costo Unitario/(1-Margen de Ganancia)</t>
  </si>
  <si>
    <t>Nota: No se considera el efecto infalcionario en los preciso de mercado</t>
  </si>
  <si>
    <t>VENTAS DE VIDRIO</t>
  </si>
  <si>
    <t>VENTAS DE Polipropileno</t>
  </si>
  <si>
    <t>Efectivo 60%</t>
  </si>
  <si>
    <t>Credito 40%</t>
  </si>
  <si>
    <t>CxC</t>
  </si>
  <si>
    <t>VENTAS DE POLIETILENO DE ALTA DENSIDAD</t>
  </si>
  <si>
    <t>POLÍTICA DE COBROS A CLIENTES</t>
  </si>
  <si>
    <t>ESTADO DE RESULTADOS</t>
  </si>
  <si>
    <t>Ventas</t>
  </si>
  <si>
    <t>Costo de Venta ª</t>
  </si>
  <si>
    <t>Utilidad Bruta</t>
  </si>
  <si>
    <t>Gasto Administrativo</t>
  </si>
  <si>
    <t>Gasto de Venta</t>
  </si>
  <si>
    <t>Utilidad Operacional</t>
  </si>
  <si>
    <t>Gasto Financiero</t>
  </si>
  <si>
    <t>Otros Ingresos</t>
  </si>
  <si>
    <t>Utilidades Neta</t>
  </si>
  <si>
    <t>Nota: Las Fundaciones por Ley estan excentas del 15% de Participación a Trabajadores y del Pago del Impuesto a la renta</t>
  </si>
  <si>
    <t>Estado de Cambios en el Patrimonio</t>
  </si>
  <si>
    <t>Utilidad Presente Periodo</t>
  </si>
  <si>
    <t>(+) Utilidad Acum. Anterior</t>
  </si>
  <si>
    <t>(-)  Financiamiento Social</t>
  </si>
  <si>
    <t>Utilidad. Acum. Periodo</t>
  </si>
  <si>
    <t>Capital Social</t>
  </si>
  <si>
    <t>TIR del Financiamiento Propio</t>
  </si>
  <si>
    <t>Flujo</t>
  </si>
  <si>
    <t>TIR del Financiamiento</t>
  </si>
  <si>
    <t>ACTIVOS</t>
  </si>
  <si>
    <t>Circulantes</t>
  </si>
  <si>
    <t>Caja</t>
  </si>
  <si>
    <t>Ctas por cobrar</t>
  </si>
  <si>
    <t>Total Activos Circulantes</t>
  </si>
  <si>
    <t>Propiedad, Planta y Equipo</t>
  </si>
  <si>
    <t>Fábica</t>
  </si>
  <si>
    <t xml:space="preserve">Vehículos </t>
  </si>
  <si>
    <t>Total Propiedad, Planta y Equipo</t>
  </si>
  <si>
    <t>Activos No Corrientes</t>
  </si>
  <si>
    <t>G. Pre operativos</t>
  </si>
  <si>
    <t>Amort. Acumulada</t>
  </si>
  <si>
    <t>Total A. No Corrientes</t>
  </si>
  <si>
    <t>TOTAL DE ACTIVOS</t>
  </si>
  <si>
    <t>PASIVO Y PATRIMONIO</t>
  </si>
  <si>
    <t>PASIVO</t>
  </si>
  <si>
    <t>Circulante</t>
  </si>
  <si>
    <t>Ctas por Pagar</t>
  </si>
  <si>
    <t>Pasivo Largo Plazo</t>
  </si>
  <si>
    <t>Documentos por Pagar</t>
  </si>
  <si>
    <t>TOTAL DE PASIVOS</t>
  </si>
  <si>
    <t>PATRIMONIO</t>
  </si>
  <si>
    <t>Utilidades Acum.</t>
  </si>
  <si>
    <t>TOTAL PATRIMONIO</t>
  </si>
  <si>
    <t>TOTAL PASIVO + PATRIMONIO</t>
  </si>
  <si>
    <t>BALANCE GENERAL</t>
  </si>
  <si>
    <t>Costo</t>
  </si>
  <si>
    <t>Dep. anual</t>
  </si>
  <si>
    <t>Amort. Anual</t>
  </si>
  <si>
    <t>Tiempo (años)</t>
  </si>
  <si>
    <t>G. Preoperativos</t>
  </si>
  <si>
    <t>Activos depreciables</t>
  </si>
  <si>
    <t>Activos Amortizables</t>
  </si>
  <si>
    <t>Depreciación mensual</t>
  </si>
  <si>
    <t>Dep. Acumulada</t>
  </si>
  <si>
    <t xml:space="preserve">V.L. (5) </t>
  </si>
  <si>
    <t xml:space="preserve">V.L. (10) </t>
  </si>
  <si>
    <t>Total Depreciación</t>
  </si>
  <si>
    <t>Depreciación Acum.</t>
  </si>
  <si>
    <t>Total Amortización</t>
  </si>
  <si>
    <t>Amortización acumulada</t>
  </si>
  <si>
    <t>CÁLCULO DE DEPRECIACIÓN Y AMORTIZACIONES</t>
  </si>
  <si>
    <t>ESTADO DE FLUJOS DE EFECTIVO DEL PROYECTO</t>
  </si>
  <si>
    <t>FABRICA DE PLÁSTICO</t>
  </si>
  <si>
    <t>1Banda transportadora</t>
  </si>
  <si>
    <t xml:space="preserve">3 máquinas lavadoras de 120 kg/h   </t>
  </si>
  <si>
    <t xml:space="preserve">3 secadoras </t>
  </si>
  <si>
    <t xml:space="preserve">1 molino </t>
  </si>
  <si>
    <t>1 linea de recuperado, modelo SE/ WR 100 cd</t>
  </si>
  <si>
    <t>2 balanzas industriales</t>
  </si>
  <si>
    <t>1 Sistema analizador de gases y vapores</t>
  </si>
  <si>
    <t>1 Censor de gases o vapores con alarma auditiva y visual</t>
  </si>
  <si>
    <t>15 Rótulos de seguridad para la idetificación de los productos</t>
  </si>
  <si>
    <t>FABRICA DE PAPEL</t>
  </si>
  <si>
    <t>1 tanques para pulpeado</t>
  </si>
  <si>
    <t>1300 x 3</t>
  </si>
  <si>
    <t>1 tanques para la separación por tipo de calidad</t>
  </si>
  <si>
    <t>1 motor de caldera</t>
  </si>
  <si>
    <t xml:space="preserve">1 espesador de tornillo </t>
  </si>
  <si>
    <t>1 sedimentador</t>
  </si>
  <si>
    <t xml:space="preserve">1 limpiador de alta consistencia </t>
  </si>
  <si>
    <t>1 tamiz vibratorio</t>
  </si>
  <si>
    <t>1 filtro de alta consistencia giratorio con rejillas de agujeros de 1mm</t>
  </si>
  <si>
    <t>motor  42 kw.</t>
  </si>
  <si>
    <t>1 filtro de alta consistencia giratorio con rejillas de agujeros de 0,35mm</t>
  </si>
  <si>
    <t>motor  30 kw.</t>
  </si>
  <si>
    <t>20000 x 2</t>
  </si>
  <si>
    <t>1 tanques para transición de la materia prima</t>
  </si>
  <si>
    <t>1 tanque de dilución</t>
  </si>
  <si>
    <t xml:space="preserve">1 celda de flotación </t>
  </si>
  <si>
    <t>1000 x 6</t>
  </si>
  <si>
    <t>1 celda de flotación de espuma</t>
  </si>
  <si>
    <t>1000 x 2</t>
  </si>
  <si>
    <t>1 tanque de transición de la materia prima</t>
  </si>
  <si>
    <t>1300 x 5</t>
  </si>
  <si>
    <t xml:space="preserve">1 limpiadora centrífuga de baja consistencia  </t>
  </si>
  <si>
    <t>29659,774 x 5</t>
  </si>
  <si>
    <t xml:space="preserve">1 espesador de tela </t>
  </si>
  <si>
    <t>1 prensa de doble tela con rociadores para el lavado de la fibra</t>
  </si>
  <si>
    <t>1 transportadora de pulpa de alta consistencia y de tratamiento térmico</t>
  </si>
  <si>
    <t>1 desintegrador de doble disco</t>
  </si>
  <si>
    <t>1 mezclador de alta consistencia</t>
  </si>
  <si>
    <t>1 torre de blanqueo</t>
  </si>
  <si>
    <t xml:space="preserve">1 tanque de dilución </t>
  </si>
  <si>
    <t xml:space="preserve">1 secadora de pulpa </t>
  </si>
  <si>
    <t>1 tanque de almacenamiento</t>
  </si>
  <si>
    <t>3000 x 4</t>
  </si>
  <si>
    <t>1 balanza</t>
  </si>
  <si>
    <t xml:space="preserve">1 Censor de gases o vapores con alarma auditiva y visual  </t>
  </si>
  <si>
    <t>25 Rótulos de seguridad para la idetificación de los productos</t>
  </si>
  <si>
    <t>FABRICA DE VIDRIO</t>
  </si>
  <si>
    <t>1 cinta transportadora</t>
  </si>
  <si>
    <t>1 Horno</t>
  </si>
  <si>
    <t xml:space="preserve">1 balanza </t>
  </si>
  <si>
    <t>1 Equipo para control ambiental</t>
  </si>
  <si>
    <t>10 Rótulos de seguridad para la idetificación de los productos</t>
  </si>
  <si>
    <t>ETAPA PREVIA</t>
  </si>
  <si>
    <t>1 Banda transportadora con rodillo imantado</t>
  </si>
  <si>
    <t>1 Banda transportadora</t>
  </si>
  <si>
    <t xml:space="preserve">1 Tolva Industrial con </t>
  </si>
  <si>
    <t>1 Tolvas adyacentes a la banda transportadora</t>
  </si>
  <si>
    <t>13 x 256</t>
  </si>
  <si>
    <t>Total de la fábrica</t>
  </si>
  <si>
    <t>1 tractor de cuchara</t>
  </si>
  <si>
    <t>19894,666 x 3</t>
  </si>
  <si>
    <t>8 camiones volquetas</t>
  </si>
  <si>
    <t>4,7 toneladas</t>
  </si>
  <si>
    <t>65000 x 8</t>
  </si>
  <si>
    <t>1 camioneta</t>
  </si>
  <si>
    <t>16000 x 3</t>
  </si>
  <si>
    <t>Total vehículos</t>
  </si>
  <si>
    <t>Item</t>
  </si>
  <si>
    <t>N°</t>
  </si>
  <si>
    <t>P. Unitario</t>
  </si>
  <si>
    <t>Sillas sin brazo</t>
  </si>
  <si>
    <t>Escritorios</t>
  </si>
  <si>
    <t>Muebles de visita</t>
  </si>
  <si>
    <t>Mesa de Reuniones</t>
  </si>
  <si>
    <t>Computadora</t>
  </si>
  <si>
    <t>Impresora (Laser)</t>
  </si>
  <si>
    <t>Impresora (Matricial)</t>
  </si>
  <si>
    <t>Teléfonos</t>
  </si>
  <si>
    <t>Fax</t>
  </si>
  <si>
    <t>Archivadores</t>
  </si>
  <si>
    <t>Máquina de escribir (eléctrica)</t>
  </si>
  <si>
    <t>Manuales de proceso</t>
  </si>
  <si>
    <t xml:space="preserve">Manuales de linea de producción </t>
  </si>
  <si>
    <t>Manuales de reglamentación</t>
  </si>
  <si>
    <t>Pizarra líquida</t>
  </si>
  <si>
    <t>Aire Acondicionado</t>
  </si>
  <si>
    <t>Microondas</t>
  </si>
  <si>
    <t>Lámparas</t>
  </si>
  <si>
    <t>Sistema Adm-Contable</t>
  </si>
  <si>
    <t>Gastos Pre-Operativos</t>
  </si>
  <si>
    <t>Otros</t>
  </si>
  <si>
    <t>Imprevistos y Otros</t>
  </si>
  <si>
    <t>SUBDIVISIÓN POR TIPO DE MANO DE OBRA</t>
  </si>
  <si>
    <t>TOTAL SUELDOS Y</t>
  </si>
  <si>
    <t>CANTIDAD</t>
  </si>
  <si>
    <t>COSTO/Pers</t>
  </si>
  <si>
    <t>BENEFICIOS SOCIALES</t>
  </si>
  <si>
    <t>Administrativo</t>
  </si>
  <si>
    <t>Recepción de desechos</t>
  </si>
  <si>
    <t>Obreros</t>
  </si>
  <si>
    <t>Separación de desechos</t>
  </si>
  <si>
    <t>Cordinador</t>
  </si>
  <si>
    <t>Operadores</t>
  </si>
  <si>
    <t>Auxiliares de operación</t>
  </si>
  <si>
    <t>Mantenimiento y limpieza</t>
  </si>
  <si>
    <t>Supervisores</t>
  </si>
  <si>
    <t>Choferes</t>
  </si>
  <si>
    <t>Conductores volquetas</t>
  </si>
  <si>
    <t xml:space="preserve">Conductores montacargas con cuchara </t>
  </si>
  <si>
    <t>Personal de Seguridad</t>
  </si>
  <si>
    <t>Pago de Sueldos</t>
  </si>
  <si>
    <t>44 trabajadores</t>
  </si>
  <si>
    <t>Etapa Previa</t>
  </si>
  <si>
    <t>Costos de Materiales</t>
  </si>
  <si>
    <t>Precio</t>
  </si>
  <si>
    <t>N. unidades</t>
  </si>
  <si>
    <t>Valor Total</t>
  </si>
  <si>
    <t>Unitario</t>
  </si>
  <si>
    <t>año</t>
  </si>
  <si>
    <t>Dólares</t>
  </si>
  <si>
    <t>Consumo</t>
  </si>
  <si>
    <t>1.- Equipo de seguridad</t>
  </si>
  <si>
    <t>Guantes</t>
  </si>
  <si>
    <t>Cascos</t>
  </si>
  <si>
    <t>Anual</t>
  </si>
  <si>
    <t>Lentes</t>
  </si>
  <si>
    <t>Semestral</t>
  </si>
  <si>
    <t>Botas de seguridad</t>
  </si>
  <si>
    <t>Mascarilla</t>
  </si>
  <si>
    <t>Filtros para las mascarillas</t>
  </si>
  <si>
    <t>Trimestral</t>
  </si>
  <si>
    <t>Mangueras</t>
  </si>
  <si>
    <t>1.2.- Escobas y palas</t>
  </si>
  <si>
    <t>Palas</t>
  </si>
  <si>
    <t>Picos</t>
  </si>
  <si>
    <t>Machetes</t>
  </si>
  <si>
    <t>Carretillas</t>
  </si>
  <si>
    <t>Escobas</t>
  </si>
  <si>
    <t>Bimestral</t>
  </si>
  <si>
    <t>Escobillas</t>
  </si>
  <si>
    <t>1.3.- Uniformes</t>
  </si>
  <si>
    <t>Camisas / obreros</t>
  </si>
  <si>
    <t>Pantalones Jeans</t>
  </si>
  <si>
    <t>Delantal de cuero</t>
  </si>
  <si>
    <t>Valor Anual</t>
  </si>
  <si>
    <t xml:space="preserve">1.- Agua </t>
  </si>
  <si>
    <t>2.- Luz</t>
  </si>
  <si>
    <t>4.- Mantenimiento (Bandas Transportadoras)</t>
  </si>
  <si>
    <t>Repuestos varios</t>
  </si>
  <si>
    <t>5.- Limpieza</t>
  </si>
  <si>
    <t>30 trabajadores</t>
  </si>
  <si>
    <t>Camisas / Coordinador</t>
  </si>
  <si>
    <t>Costos Operativos Plástico</t>
  </si>
  <si>
    <t>3.- Teléfono</t>
  </si>
  <si>
    <t>4.- Mantenimiento Maquinaria</t>
  </si>
  <si>
    <t>Cambio de aceite,cuchillas de la</t>
  </si>
  <si>
    <t>pelletizadora y molino</t>
  </si>
  <si>
    <t>5.- Insumo proceso productivo</t>
  </si>
  <si>
    <t>Sacos 25 kg</t>
  </si>
  <si>
    <t>Hilo</t>
  </si>
  <si>
    <t>6.- Limpieza del material a reciclarse</t>
  </si>
  <si>
    <t>26 trabajadores</t>
  </si>
  <si>
    <t>Delantal de Cuero</t>
  </si>
  <si>
    <t>Costos Operativos Vidrio</t>
  </si>
  <si>
    <t>6.- Insumo</t>
  </si>
  <si>
    <t>32 trabajadores</t>
  </si>
  <si>
    <t>Tijeras de metal</t>
  </si>
  <si>
    <t>Camisas / Supervisor</t>
  </si>
  <si>
    <t>Costos Operativos Papel</t>
  </si>
  <si>
    <t>Cambio de aceite,</t>
  </si>
  <si>
    <t>6.- Limpieza</t>
  </si>
  <si>
    <t>7.- Reactivos Quimicos</t>
  </si>
  <si>
    <t>8.- Blanqueo</t>
  </si>
  <si>
    <t>Costos Operativos Etapa Previa</t>
  </si>
  <si>
    <t>Tasa de descuento</t>
  </si>
  <si>
    <t>INGRESO</t>
  </si>
  <si>
    <t>INVERSION</t>
  </si>
  <si>
    <t>COSTOS VARIABLES</t>
  </si>
  <si>
    <t>Costos Variab Unitarios</t>
  </si>
  <si>
    <t>COSTOS FIJOS</t>
  </si>
  <si>
    <t>DEPRECIACION</t>
  </si>
  <si>
    <t>VALOR EN LIBROS</t>
  </si>
  <si>
    <t>CAPITAL DE TRABAJO</t>
  </si>
  <si>
    <t>VD</t>
  </si>
  <si>
    <t>Cuadro 5.2</t>
  </si>
  <si>
    <t>Cuadro 5.3</t>
  </si>
  <si>
    <t>Cuadro 5.4</t>
  </si>
  <si>
    <t>Cuadro 5.5</t>
  </si>
  <si>
    <t>Cuadro 5.</t>
  </si>
  <si>
    <t>Cuadro 5.7</t>
  </si>
  <si>
    <t>Cantidad Requerida</t>
  </si>
  <si>
    <t>Cuadro 5.8</t>
  </si>
  <si>
    <t>Cuadro 5.9</t>
  </si>
  <si>
    <t>Cuadro 5.10</t>
  </si>
  <si>
    <t>Cuadro 5.11</t>
  </si>
  <si>
    <t>Cuadro 5.12</t>
  </si>
  <si>
    <t>Cuadro 5.13</t>
  </si>
  <si>
    <t>Cuadro 5.14</t>
  </si>
  <si>
    <t>Cuadro 5.15</t>
  </si>
  <si>
    <t>Cuadro 5.16</t>
  </si>
  <si>
    <t>Cuadro 5.17</t>
  </si>
  <si>
    <t>Cuadro 5.18</t>
  </si>
  <si>
    <t>Cuadro 5.19</t>
  </si>
  <si>
    <t>Cuadro 5.20</t>
  </si>
  <si>
    <t>Cuadro 5.21</t>
  </si>
  <si>
    <t>Cuadro 5.22</t>
  </si>
  <si>
    <t>Cuadro 5.23</t>
  </si>
  <si>
    <t>Utilidad Antes de Impuestos</t>
  </si>
  <si>
    <t>Cuadro 5.24</t>
  </si>
  <si>
    <t>Cuadro 5.25</t>
  </si>
  <si>
    <t>Cuadro 5.26</t>
  </si>
  <si>
    <t>CALCULO DEL PROMEDIO PONDERADO DEL COSTO DEL CAPITAL (PPCC)</t>
  </si>
  <si>
    <t>Costos para financiar la inversión inicial</t>
  </si>
  <si>
    <t>Deuda</t>
  </si>
  <si>
    <t>Tasa de deuda</t>
  </si>
  <si>
    <t>* Tasa de Impuestos</t>
  </si>
  <si>
    <t>Costo Neto de la deuda</t>
  </si>
  <si>
    <t>Estructura de capital</t>
  </si>
  <si>
    <t>Proporción</t>
  </si>
  <si>
    <t>Costo (%)</t>
  </si>
  <si>
    <t>PPCC</t>
  </si>
  <si>
    <t>Pasivo</t>
  </si>
  <si>
    <t>Costo del Capital</t>
  </si>
  <si>
    <t>* Combinación de 15% Participación de Trabajadores y 25% de Impuesto a la Renta.</t>
  </si>
  <si>
    <t xml:space="preserve">   Para calcularlo, suponemos una Base Imponible de 100, a la cual descontando $15 de Participación de </t>
  </si>
  <si>
    <t xml:space="preserve">   Trabajadores, y $21.25 de Impuesto a la Renta (0.25x(100-15)), tenemos $63.70. Por tanto, la tasa </t>
  </si>
  <si>
    <t xml:space="preserve">   impositiva en conjunto es $100-100X=$63.70. Despejando "X" tenemos que la tasa impositiva es de 36.25%.</t>
  </si>
  <si>
    <t># Ver cálculo del Costo del Capital Contable</t>
  </si>
  <si>
    <t>Costo del capital contable</t>
  </si>
  <si>
    <t>Cuadro 5.27</t>
  </si>
  <si>
    <t>Cuadro 5.28</t>
  </si>
  <si>
    <t>Depreciación Acumulada</t>
  </si>
  <si>
    <t xml:space="preserve">Amortización </t>
  </si>
  <si>
    <t xml:space="preserve">Depreciación </t>
  </si>
  <si>
    <t>Utilidad Antes Imptos</t>
  </si>
  <si>
    <t>ACTIVIDADES DE FINANCTO</t>
  </si>
  <si>
    <t>Conciliación Saldo Contable Efectvo</t>
  </si>
  <si>
    <t>Gastos de Adm. (no deprec amortizac)</t>
  </si>
  <si>
    <t>Costo Producción</t>
  </si>
  <si>
    <t>Total Amort.</t>
  </si>
  <si>
    <t>Cuadro 5.6</t>
  </si>
  <si>
    <t>TOTAL ACTIDES OPERATIVAS</t>
  </si>
  <si>
    <t>TOTAL ACTIDES DE INVERSIÓN</t>
  </si>
  <si>
    <t>TOTAL ACTIDES FINANCTO</t>
  </si>
  <si>
    <t>FLUJO DE CAJA  PROYECTO</t>
  </si>
  <si>
    <t>FLUJO DE CAJA PROYECTO</t>
  </si>
  <si>
    <t>T. Activos Circul.</t>
  </si>
  <si>
    <t>Propdad, Planta y Equipo</t>
  </si>
  <si>
    <t>Depreción Acumulada</t>
  </si>
  <si>
    <t>T. Propdad, Planta y Equipo</t>
  </si>
  <si>
    <t>T. A. No Corrientes</t>
  </si>
  <si>
    <t>T. DE ACTIVOS</t>
  </si>
  <si>
    <t>Documtos por Pagar</t>
  </si>
  <si>
    <t>T. DE PASIVOS</t>
  </si>
  <si>
    <t>T. PATRIMONIO</t>
  </si>
  <si>
    <t>T. PASIVO,PATRIMONIO</t>
  </si>
  <si>
    <t>CREDITO LARGO PLAZO</t>
  </si>
  <si>
    <t>DEPRECIACIÓNES Y AMORTIZACIONES</t>
  </si>
  <si>
    <t>CALCULO DE DEPRECIACIONES Y AMORTIZACIONES</t>
  </si>
  <si>
    <t>INGRESOS Y COSTOS POR VENTAS DE PAPEL</t>
  </si>
  <si>
    <t>INGRESOS Y COSTOS POR VENTAS DE VIDRIO</t>
  </si>
  <si>
    <t>INGRESOS Y COSTOS POR VENTAS DE POLIETILENO DE ALTA DENSIDAD</t>
  </si>
  <si>
    <t>INGRESOS Y COSTOS POR VENTAS DE POLIPROPILENO</t>
  </si>
  <si>
    <t>CALCULO DE DEPRECIACIONES Y AMORTIZACIONES ACUMULADAS</t>
  </si>
  <si>
    <t>Valor USD</t>
  </si>
  <si>
    <t>Obreros Recepción,Separación Desechos</t>
  </si>
  <si>
    <t>-</t>
  </si>
  <si>
    <t>Sacos 50 Kg y</t>
  </si>
  <si>
    <t>empaquetamiento</t>
  </si>
  <si>
    <t>*Flujo de efectivo</t>
  </si>
  <si>
    <t>PRECIO</t>
  </si>
  <si>
    <t>Representación gráfica de la serie de tiempo del volumen de importaciones</t>
  </si>
  <si>
    <t>del vidrio proyectada 10 años</t>
  </si>
  <si>
    <t>DEMANDA INSATISFECHA DE PULPA CELULOSA DE PAPEL</t>
  </si>
  <si>
    <t>del papel proyectada 10 años</t>
  </si>
  <si>
    <t>Gráfico 5a</t>
  </si>
  <si>
    <t>Gráfico 5b</t>
  </si>
  <si>
    <t>del polietileno proyectada 10 años</t>
  </si>
  <si>
    <t>DEMANDA INSATISFECHA DE POLIETILENO DE ALTA DENSIDAD</t>
  </si>
  <si>
    <t>DEMANDA INSATISFECHA DE POLIPROPILENO</t>
  </si>
  <si>
    <t>del polipropileno proyectada 10 años</t>
  </si>
  <si>
    <t>Gráfico 5c</t>
  </si>
  <si>
    <t>Gráfico 5d</t>
  </si>
  <si>
    <t>Gráfico 5e</t>
  </si>
  <si>
    <t>* La tasa de descuento es el Costo del Capital.</t>
  </si>
  <si>
    <t># PR=(Número de años antes de recuperación total)+</t>
  </si>
  <si>
    <t>(Faltante de recuperación)/(Flujo del año en que se recupera la inversión)</t>
  </si>
  <si>
    <t>* Flujos</t>
  </si>
  <si>
    <t xml:space="preserve"> Descontados</t>
  </si>
  <si>
    <t>Inversión en USD</t>
  </si>
  <si>
    <t>Valores en USD</t>
  </si>
  <si>
    <t>dolares</t>
  </si>
  <si>
    <t>Capital USD</t>
  </si>
  <si>
    <t>Interes USD</t>
  </si>
  <si>
    <t>Saldo USD</t>
  </si>
  <si>
    <t>Costo USD</t>
  </si>
  <si>
    <t>Amort. Anual USD</t>
  </si>
  <si>
    <t>Dep. anual  USD</t>
  </si>
  <si>
    <t>Activos Depreciables USD</t>
  </si>
  <si>
    <t>Activos Amortizables USD</t>
  </si>
  <si>
    <t>Total Deprec.USD</t>
  </si>
  <si>
    <t>Acumulada USD</t>
  </si>
  <si>
    <t xml:space="preserve">Cantidad </t>
  </si>
  <si>
    <t>requerida USD</t>
  </si>
  <si>
    <t xml:space="preserve">Valor Mensual </t>
  </si>
  <si>
    <t>NOTA 1: Los costos se incrementan proporcionalemnte al incremento productivo.</t>
  </si>
  <si>
    <t>Valores en USD.</t>
  </si>
  <si>
    <t>CxC.  USD</t>
  </si>
  <si>
    <t>CxP.   USD</t>
  </si>
  <si>
    <t>Compras. USD</t>
  </si>
  <si>
    <t>Ingresos. USD</t>
  </si>
  <si>
    <t>Sueldos Mes</t>
  </si>
  <si>
    <t>Total en USD</t>
  </si>
  <si>
    <t>Sueldo Mes</t>
  </si>
  <si>
    <t>Cuadro 5.1</t>
  </si>
  <si>
    <t>Frita de vidrio</t>
  </si>
  <si>
    <t>Guata de celulosa</t>
  </si>
  <si>
    <t>Polietileno</t>
  </si>
  <si>
    <t>Polipropileno</t>
  </si>
  <si>
    <t>papel</t>
  </si>
  <si>
    <t>Alta Densidad</t>
  </si>
  <si>
    <t xml:space="preserve">Cuadro de Importaciones del Ecuador por Tipo de Producto </t>
  </si>
  <si>
    <t>DEMANDA INSATISFECHA DE FRITA DE VIDRIO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</si>
  <si>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</si>
  <si>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</si>
  <si>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</si>
  <si>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</si>
  <si>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</si>
  <si>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</si>
  <si>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Intercepción</t>
  </si>
  <si>
    <t>Coeficientes</t>
  </si>
  <si>
    <t>Variable X 1</t>
  </si>
  <si>
    <t>Indice de ciclo</t>
  </si>
  <si>
    <t>Promedio</t>
  </si>
  <si>
    <t>Año Ciclo 1</t>
  </si>
  <si>
    <t>Año Ciclo 2</t>
  </si>
  <si>
    <t>Año Ciclo 3</t>
  </si>
  <si>
    <t>Resultado</t>
  </si>
  <si>
    <t>Ecuación de la regresión</t>
  </si>
  <si>
    <t>AJUSTE</t>
  </si>
  <si>
    <t xml:space="preserve">FACTOR DE </t>
  </si>
  <si>
    <t>Año Ciclo 4</t>
  </si>
  <si>
    <t>Variables y observaciones</t>
  </si>
  <si>
    <t>Suma</t>
  </si>
  <si>
    <t>OBTENCION DE PROMEDIOS MÓVILES</t>
  </si>
  <si>
    <t>Indice de Ciclo*</t>
  </si>
  <si>
    <t>*El índice de ciclo identifica el componente estacional e irregular de la serie de tiempo</t>
  </si>
  <si>
    <t>FACTOR DE AJUSTE PARA LA ECUACIÓN DE MINIMOS CUADRADOS*</t>
  </si>
  <si>
    <t>*dicho factor de ajuste se lo conoce como índice estacional</t>
  </si>
  <si>
    <t>ESTACIONAL</t>
  </si>
  <si>
    <t>indice estacional</t>
  </si>
  <si>
    <t>ANÁLISIS DE VARIANZA</t>
  </si>
  <si>
    <t>Regresión</t>
  </si>
  <si>
    <t>Residuos</t>
  </si>
  <si>
    <t>Grados de libertad</t>
  </si>
  <si>
    <t>Suma de cuadrados</t>
  </si>
  <si>
    <t>Promedio de los cuadrados</t>
  </si>
  <si>
    <t>F</t>
  </si>
  <si>
    <t>Valor crítico de F</t>
  </si>
  <si>
    <t>Estadístico t</t>
  </si>
  <si>
    <t>Probabilidad</t>
  </si>
  <si>
    <t>Inferior 95%</t>
  </si>
  <si>
    <t>Superior 95%</t>
  </si>
  <si>
    <t>Inferior 95,0%</t>
  </si>
  <si>
    <t>Superior 95,0%</t>
  </si>
  <si>
    <t>DESESTACIONALIZACION DE LA SERIE DE TIEMPO</t>
  </si>
  <si>
    <t>número de datos</t>
  </si>
  <si>
    <t>t</t>
  </si>
  <si>
    <t>en donde:</t>
  </si>
  <si>
    <r>
      <t>b</t>
    </r>
    <r>
      <rPr>
        <sz val="10"/>
        <rFont val="Arial"/>
        <family val="0"/>
      </rPr>
      <t>o = intercepción vertical en la recta de tendencia</t>
    </r>
  </si>
  <si>
    <r>
      <t xml:space="preserve">t </t>
    </r>
    <r>
      <rPr>
        <sz val="10"/>
        <rFont val="Arial"/>
        <family val="0"/>
      </rPr>
      <t xml:space="preserve"> =  punto en el tiempo</t>
    </r>
  </si>
  <si>
    <t>ciclos</t>
  </si>
  <si>
    <t>PRONOSTICO</t>
  </si>
  <si>
    <t>TENDENCIA</t>
  </si>
  <si>
    <t>REGRESIÓN POR MÍNIMOS CUADRADOS PARA IDENTIFICAR LA TENDENCIA</t>
  </si>
  <si>
    <t>Total Móvil de 2 periodos</t>
  </si>
  <si>
    <t>Promedio móvil centrado</t>
  </si>
  <si>
    <t>Total Móvil de 4 periodos</t>
  </si>
  <si>
    <t>Prom. móvil de 4 periodos</t>
  </si>
  <si>
    <t xml:space="preserve">Representación gráfica de la serie de tiempo del volumen de importaciones </t>
  </si>
  <si>
    <t>del polipropileno y de los pronósticos con  promedios móviles de 4 años</t>
  </si>
  <si>
    <t>toneladas desestacio nalizados</t>
  </si>
  <si>
    <t>volumen toneladas importadas</t>
  </si>
  <si>
    <t>VOLUMEN DE</t>
  </si>
  <si>
    <t>IMPORTACIONES</t>
  </si>
  <si>
    <t>PROYECTADAS</t>
  </si>
  <si>
    <t>VOLUMEN DE IMPORTACIONES PROYECTADAS</t>
  </si>
  <si>
    <t>del polietileno y de los pronósticos con  promedios móviles de 4 años</t>
  </si>
  <si>
    <t>Total Móvil de 5 periodos</t>
  </si>
  <si>
    <t>Prom. móvil de 5 periodos</t>
  </si>
  <si>
    <t>Año Ciclo 5</t>
  </si>
  <si>
    <t>del papel desestacionalizada</t>
  </si>
  <si>
    <t>Total Móvil de 3 periodos</t>
  </si>
  <si>
    <t>Prom. móvil de 3 periodos</t>
  </si>
  <si>
    <r>
      <t>T</t>
    </r>
    <r>
      <rPr>
        <sz val="8"/>
        <rFont val="Arial"/>
        <family val="2"/>
      </rPr>
      <t xml:space="preserve">t = </t>
    </r>
    <r>
      <rPr>
        <sz val="12"/>
        <rFont val="Arial"/>
        <family val="2"/>
      </rPr>
      <t>b</t>
    </r>
    <r>
      <rPr>
        <sz val="10"/>
        <rFont val="Arial"/>
        <family val="2"/>
      </rPr>
      <t>o</t>
    </r>
    <r>
      <rPr>
        <sz val="8"/>
        <rFont val="Arial"/>
        <family val="2"/>
      </rPr>
      <t xml:space="preserve"> +</t>
    </r>
    <r>
      <rPr>
        <sz val="12"/>
        <rFont val="Arial"/>
        <family val="2"/>
      </rPr>
      <t xml:space="preserve"> b</t>
    </r>
    <r>
      <rPr>
        <sz val="8"/>
        <rFont val="Arial"/>
        <family val="2"/>
      </rPr>
      <t>1</t>
    </r>
    <r>
      <rPr>
        <sz val="12"/>
        <rFont val="Arial"/>
        <family val="2"/>
      </rPr>
      <t>t</t>
    </r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</si>
  <si>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>valor del pronóstico (basado en la tendencia) del volumen de importaciones del polipropileno en el periodo t</t>
    </r>
  </si>
  <si>
    <r>
      <t>b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pendiente de la recta de tendencia</t>
    </r>
  </si>
  <si>
    <r>
      <t>T</t>
    </r>
    <r>
      <rPr>
        <sz val="8"/>
        <rFont val="Arial"/>
        <family val="2"/>
      </rPr>
      <t>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</si>
  <si>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10.325,92 + 670,82 </t>
    </r>
    <r>
      <rPr>
        <sz val="11"/>
        <rFont val="Arial"/>
        <family val="2"/>
      </rPr>
      <t>t</t>
    </r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</si>
  <si>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>valor del pronóstico (basado en la tendencia) del volumen de importaciones del polietileno en el periodo 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</si>
  <si>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9.545,88 + 956,59 </t>
    </r>
    <r>
      <rPr>
        <sz val="11"/>
        <rFont val="Arial"/>
        <family val="2"/>
      </rPr>
      <t>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</si>
  <si>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13.562,56 + 264,79 </t>
    </r>
    <r>
      <rPr>
        <sz val="11"/>
        <rFont val="Arial"/>
        <family val="2"/>
      </rPr>
      <t>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</si>
  <si>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6.918,57 + 84,61 </t>
    </r>
    <r>
      <rPr>
        <sz val="11"/>
        <rFont val="Arial"/>
        <family val="2"/>
      </rPr>
      <t>t</t>
    </r>
  </si>
  <si>
    <t>DEMANDA DEL POLIPROPILENO</t>
  </si>
  <si>
    <t xml:space="preserve">     Representación gráfica de la serie de tiempo del volumen de </t>
  </si>
  <si>
    <t xml:space="preserve">     importaciones del polipropileno proyectada 10 años</t>
  </si>
  <si>
    <t xml:space="preserve">     Representación gráfica de la serie de tiempo del volumen de importaciones </t>
  </si>
  <si>
    <t xml:space="preserve">     del polipropileno desestacionalizada</t>
  </si>
  <si>
    <t>Número de datos</t>
  </si>
  <si>
    <t>Volumen toneladas importadas</t>
  </si>
  <si>
    <t>Indice estacional</t>
  </si>
  <si>
    <t>Toneladas desestacio nalizados</t>
  </si>
  <si>
    <t xml:space="preserve"> DEMANDA DEL POLIETILENO</t>
  </si>
  <si>
    <t xml:space="preserve">        Representación gráfica de la serie de tiempo del volumen de importaciones </t>
  </si>
  <si>
    <t xml:space="preserve">        del polietileno desestacionalizada</t>
  </si>
  <si>
    <t xml:space="preserve">     importaciones del polietileno proyectada 10 años</t>
  </si>
  <si>
    <t xml:space="preserve">    Representación gráfica de la serie de tiempo del volumen de importaciones </t>
  </si>
  <si>
    <t xml:space="preserve">    del papel y de los pronósticos con  promedios móviles de 5 años</t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</si>
  <si>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 xml:space="preserve">valor del pronóstico (basado en la tendencia) del volumen de importaciones del </t>
    </r>
  </si>
  <si>
    <t xml:space="preserve">      papel en el periodo t</t>
  </si>
  <si>
    <t>Elaborado por: Los Autores.</t>
  </si>
  <si>
    <t>Fuente: Programa Excel</t>
  </si>
  <si>
    <t>*El índice de ciclo identifica el componente estacional e irregular de la serie de tiempo.</t>
  </si>
  <si>
    <t xml:space="preserve">      Elaborado por: Los Autores.</t>
  </si>
  <si>
    <t>Fuente: Banco Central del Ecuador.</t>
  </si>
  <si>
    <t>Elaborado por:Los Autores.</t>
  </si>
  <si>
    <t xml:space="preserve">       Representación gráfica de la serie de tiempo del volumen de </t>
  </si>
  <si>
    <t>Fuente: Excel.</t>
  </si>
  <si>
    <t xml:space="preserve"> DEMANDA DE PULPA DE PAPEL</t>
  </si>
  <si>
    <t xml:space="preserve">       importaciones de pulpa de papel proyectada 10 años</t>
  </si>
  <si>
    <t>Cuadro 5.23 (Continuación)</t>
  </si>
  <si>
    <t>Cuadro 5.24 (Continuación)</t>
  </si>
  <si>
    <t>Cuadro 5.20 (continuación)</t>
  </si>
  <si>
    <t>Cuadro 5.29</t>
  </si>
  <si>
    <t xml:space="preserve">       importaciones de Frita de Vidrio proyectada 10 años</t>
  </si>
  <si>
    <t xml:space="preserve"> DEMANDA DE FRITA DE VIDRIO</t>
  </si>
  <si>
    <t>de frita de vidrio y de los pronósticos con  promedios móviles de 5 años</t>
  </si>
  <si>
    <t>de frita de vidrio desestacionalizada</t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</si>
  <si>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>valor del pronóstico (basado en la tendencia) del volumen de importaciones de</t>
    </r>
  </si>
  <si>
    <t xml:space="preserve">      frita de vidrio en el periodo t</t>
  </si>
  <si>
    <t>Cuadro 5.38</t>
  </si>
  <si>
    <t>CÁLCULOS DE ÍNDICES FINANCIEROS</t>
  </si>
  <si>
    <t>Administración</t>
  </si>
  <si>
    <t>Liquidez</t>
  </si>
  <si>
    <t>De Activos</t>
  </si>
  <si>
    <t>De deuda</t>
  </si>
  <si>
    <t>Rentabilidad</t>
  </si>
  <si>
    <t>Razón</t>
  </si>
  <si>
    <t>Días de Venta pendientes de cobro</t>
  </si>
  <si>
    <t>Rotación de Activos Fijos</t>
  </si>
  <si>
    <t>Rotación de activos totales</t>
  </si>
  <si>
    <t>Días de Compras pendientes de pago</t>
  </si>
  <si>
    <t>Razón de Endeudamiento</t>
  </si>
  <si>
    <t>Margen de Utilidad sobre ventas</t>
  </si>
  <si>
    <t>Rendimiento sobre los activos totales</t>
  </si>
  <si>
    <t>Rendimiento sobre el capital contable</t>
  </si>
  <si>
    <t>Fórmula</t>
  </si>
  <si>
    <t>Activo Circulante</t>
  </si>
  <si>
    <t>Cuentas por Cobrar</t>
  </si>
  <si>
    <t>Cuentas por Pagar</t>
  </si>
  <si>
    <t>Pasivos Totales</t>
  </si>
  <si>
    <t>Utilidad Neta</t>
  </si>
  <si>
    <t>Utilidad neta disponible para accionistas</t>
  </si>
  <si>
    <t>Pasivo Circulante</t>
  </si>
  <si>
    <t>Ventas Anuales / 360</t>
  </si>
  <si>
    <t>Activos Fijos Netos</t>
  </si>
  <si>
    <t>Activos Totales</t>
  </si>
  <si>
    <t>Compras Anuales / 360</t>
  </si>
  <si>
    <t>Capital Contable común</t>
  </si>
  <si>
    <t>Elaborado por: Los Autores</t>
  </si>
  <si>
    <t>Total de Activos</t>
  </si>
  <si>
    <t>Balance General Pasivo y patrimonio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</si>
</sst>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\-#,##0.00\ "/>
    <numFmt numFmtId="165" formatCode="#,##0_ ;\-#,##0\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_ ;[Red]\-#,##0.00\ "/>
    <numFmt numFmtId="173" formatCode="0.0%"/>
    <numFmt numFmtId="174" formatCode="#,##0_ ;[Red]\-#,##0\ "/>
    <numFmt numFmtId="175" formatCode="&quot;S/.&quot;\ #,##0;&quot;S/.&quot;\ \-#,##0"/>
    <numFmt numFmtId="176" formatCode="&quot;S/.&quot;\ #,##0;[Red]&quot;S/.&quot;\ \-#,##0"/>
    <numFmt numFmtId="177" formatCode="&quot;S/.&quot;\ #,##0.00;&quot;S/.&quot;\ \-#,##0.00"/>
    <numFmt numFmtId="178" formatCode="&quot;S/.&quot;\ #,##0.00;[Red]&quot;S/.&quot;\ \-#,##0.00"/>
    <numFmt numFmtId="179" formatCode="_ &quot;S/.&quot;\ * #,##0_ ;_ &quot;S/.&quot;\ * \-#,##0_ ;_ &quot;S/.&quot;\ * &quot;-&quot;_ ;_ @_ "/>
    <numFmt numFmtId="180" formatCode="_ &quot;S/.&quot;\ * #,##0.00_ ;_ &quot;S/.&quot;\ * \-#,##0.00_ ;_ &quot;S/.&quot;\ * &quot;-&quot;??_ ;_ @_ "/>
    <numFmt numFmtId="181" formatCode="#,##0.00000_ ;\-#,##0.00000\ "/>
    <numFmt numFmtId="182" formatCode="#,##0.000000_ ;\-#,##0.000000\ "/>
    <numFmt numFmtId="183" formatCode="0.000000000"/>
    <numFmt numFmtId="184" formatCode="0.0000000000"/>
    <numFmt numFmtId="185" formatCode="_ * #,##0.000_ ;_ * \-#,##0.000_ ;_ * &quot;-&quot;??_ ;_ @_ "/>
    <numFmt numFmtId="186" formatCode="0.000E+00"/>
    <numFmt numFmtId="187" formatCode="0.0000E+00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0"/>
    </font>
    <font>
      <sz val="6"/>
      <name val="Arial"/>
      <family val="0"/>
    </font>
    <font>
      <b/>
      <sz val="5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8"/>
      <name val="Times New Roman Greek"/>
      <family val="1"/>
    </font>
    <font>
      <b/>
      <sz val="8"/>
      <name val="Times New Roman Greek"/>
      <family val="1"/>
    </font>
    <font>
      <sz val="5.75"/>
      <name val="Times New Roman Greek"/>
      <family val="1"/>
    </font>
    <font>
      <b/>
      <sz val="5.75"/>
      <name val="Times New Roman Greek"/>
      <family val="1"/>
    </font>
    <font>
      <sz val="5.5"/>
      <name val="Times New Roman Greek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 TUR"/>
      <family val="1"/>
    </font>
    <font>
      <b/>
      <sz val="8"/>
      <name val="Times New Roman TUR"/>
      <family val="1"/>
    </font>
    <font>
      <i/>
      <sz val="8"/>
      <name val="Arial"/>
      <family val="0"/>
    </font>
    <font>
      <i/>
      <sz val="7"/>
      <name val="Arial"/>
      <family val="2"/>
    </font>
    <font>
      <b/>
      <i/>
      <sz val="10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7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43" fontId="1" fillId="0" borderId="1" xfId="17" applyFont="1" applyBorder="1" applyAlignment="1">
      <alignment/>
    </xf>
    <xf numFmtId="43" fontId="2" fillId="0" borderId="1" xfId="17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43" fontId="1" fillId="0" borderId="2" xfId="17" applyFont="1" applyBorder="1" applyAlignment="1">
      <alignment/>
    </xf>
    <xf numFmtId="43" fontId="2" fillId="0" borderId="5" xfId="17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2" xfId="17" applyFont="1" applyBorder="1" applyAlignment="1">
      <alignment/>
    </xf>
    <xf numFmtId="43" fontId="1" fillId="0" borderId="0" xfId="17" applyFont="1" applyBorder="1" applyAlignment="1">
      <alignment/>
    </xf>
    <xf numFmtId="43" fontId="2" fillId="0" borderId="0" xfId="17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9" fontId="1" fillId="0" borderId="12" xfId="0" applyNumberFormat="1" applyFont="1" applyBorder="1" applyAlignment="1">
      <alignment/>
    </xf>
    <xf numFmtId="43" fontId="1" fillId="0" borderId="5" xfId="17" applyFont="1" applyBorder="1" applyAlignment="1">
      <alignment/>
    </xf>
    <xf numFmtId="165" fontId="1" fillId="0" borderId="2" xfId="17" applyNumberFormat="1" applyFont="1" applyBorder="1" applyAlignment="1">
      <alignment/>
    </xf>
    <xf numFmtId="165" fontId="1" fillId="0" borderId="5" xfId="17" applyNumberFormat="1" applyFont="1" applyBorder="1" applyAlignment="1">
      <alignment/>
    </xf>
    <xf numFmtId="9" fontId="1" fillId="0" borderId="2" xfId="17" applyNumberFormat="1" applyFont="1" applyBorder="1" applyAlignment="1">
      <alignment/>
    </xf>
    <xf numFmtId="43" fontId="3" fillId="0" borderId="0" xfId="17" applyFont="1" applyAlignment="1">
      <alignment/>
    </xf>
    <xf numFmtId="10" fontId="1" fillId="0" borderId="0" xfId="17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2" xfId="17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10" fontId="1" fillId="0" borderId="5" xfId="17" applyNumberFormat="1" applyFont="1" applyBorder="1" applyAlignment="1">
      <alignment/>
    </xf>
    <xf numFmtId="0" fontId="0" fillId="0" borderId="1" xfId="0" applyBorder="1" applyAlignment="1">
      <alignment/>
    </xf>
    <xf numFmtId="9" fontId="1" fillId="0" borderId="5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10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0" xfId="17" applyFont="1" applyBorder="1" applyAlignment="1">
      <alignment horizontal="right"/>
    </xf>
    <xf numFmtId="43" fontId="1" fillId="0" borderId="1" xfId="17" applyFont="1" applyBorder="1" applyAlignment="1">
      <alignment horizontal="right"/>
    </xf>
    <xf numFmtId="43" fontId="1" fillId="0" borderId="2" xfId="17" applyFont="1" applyBorder="1" applyAlignment="1">
      <alignment horizontal="right"/>
    </xf>
    <xf numFmtId="43" fontId="1" fillId="0" borderId="5" xfId="17" applyFont="1" applyBorder="1" applyAlignment="1">
      <alignment horizontal="center"/>
    </xf>
    <xf numFmtId="0" fontId="2" fillId="0" borderId="4" xfId="0" applyFont="1" applyBorder="1" applyAlignment="1">
      <alignment/>
    </xf>
    <xf numFmtId="43" fontId="2" fillId="0" borderId="0" xfId="17" applyFont="1" applyAlignment="1">
      <alignment/>
    </xf>
    <xf numFmtId="43" fontId="0" fillId="0" borderId="0" xfId="17" applyAlignment="1">
      <alignment/>
    </xf>
    <xf numFmtId="43" fontId="1" fillId="0" borderId="12" xfId="17" applyFont="1" applyBorder="1" applyAlignment="1">
      <alignment/>
    </xf>
    <xf numFmtId="43" fontId="1" fillId="0" borderId="4" xfId="17" applyFont="1" applyBorder="1" applyAlignment="1">
      <alignment/>
    </xf>
    <xf numFmtId="43" fontId="2" fillId="0" borderId="12" xfId="17" applyFont="1" applyBorder="1" applyAlignment="1">
      <alignment/>
    </xf>
    <xf numFmtId="43" fontId="2" fillId="0" borderId="4" xfId="17" applyFont="1" applyBorder="1" applyAlignment="1">
      <alignment/>
    </xf>
    <xf numFmtId="43" fontId="2" fillId="0" borderId="9" xfId="17" applyFont="1" applyBorder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7" fillId="0" borderId="9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43" fontId="1" fillId="2" borderId="0" xfId="17" applyFont="1" applyFill="1" applyAlignment="1">
      <alignment/>
    </xf>
    <xf numFmtId="10" fontId="0" fillId="0" borderId="0" xfId="0" applyNumberFormat="1" applyAlignment="1">
      <alignment/>
    </xf>
    <xf numFmtId="43" fontId="0" fillId="0" borderId="13" xfId="17" applyBorder="1" applyAlignment="1">
      <alignment/>
    </xf>
    <xf numFmtId="9" fontId="0" fillId="0" borderId="13" xfId="0" applyNumberFormat="1" applyBorder="1" applyAlignment="1">
      <alignment/>
    </xf>
    <xf numFmtId="0" fontId="4" fillId="0" borderId="9" xfId="0" applyFont="1" applyBorder="1" applyAlignment="1">
      <alignment/>
    </xf>
    <xf numFmtId="43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0" fontId="0" fillId="0" borderId="2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4" fillId="0" borderId="3" xfId="0" applyFont="1" applyBorder="1" applyAlignment="1">
      <alignment/>
    </xf>
    <xf numFmtId="10" fontId="0" fillId="0" borderId="5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43" fontId="1" fillId="0" borderId="0" xfId="0" applyNumberFormat="1" applyFont="1" applyAlignment="1">
      <alignment/>
    </xf>
    <xf numFmtId="164" fontId="1" fillId="0" borderId="0" xfId="17" applyNumberFormat="1" applyFont="1" applyBorder="1" applyAlignment="1">
      <alignment horizontal="center"/>
    </xf>
    <xf numFmtId="164" fontId="1" fillId="0" borderId="1" xfId="17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2" xfId="17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Fill="1" applyAlignment="1">
      <alignment/>
    </xf>
    <xf numFmtId="164" fontId="2" fillId="0" borderId="5" xfId="17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17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3" fontId="0" fillId="0" borderId="0" xfId="17" applyFont="1" applyBorder="1" applyAlignment="1">
      <alignment/>
    </xf>
    <xf numFmtId="9" fontId="0" fillId="0" borderId="0" xfId="21" applyBorder="1" applyAlignment="1">
      <alignment/>
    </xf>
    <xf numFmtId="9" fontId="0" fillId="0" borderId="0" xfId="21" applyBorder="1" applyAlignment="1">
      <alignment horizontal="center"/>
    </xf>
    <xf numFmtId="9" fontId="0" fillId="0" borderId="0" xfId="21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2" xfId="17" applyNumberFormat="1" applyFont="1" applyBorder="1" applyAlignment="1">
      <alignment horizontal="right"/>
    </xf>
    <xf numFmtId="164" fontId="2" fillId="0" borderId="5" xfId="17" applyNumberFormat="1" applyFont="1" applyBorder="1" applyAlignment="1">
      <alignment horizontal="right"/>
    </xf>
    <xf numFmtId="0" fontId="0" fillId="0" borderId="5" xfId="0" applyBorder="1" applyAlignment="1">
      <alignment/>
    </xf>
    <xf numFmtId="43" fontId="0" fillId="0" borderId="2" xfId="17" applyBorder="1" applyAlignment="1">
      <alignment/>
    </xf>
    <xf numFmtId="164" fontId="0" fillId="0" borderId="0" xfId="17" applyNumberForma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0" fillId="3" borderId="0" xfId="17" applyNumberFormat="1" applyFill="1" applyBorder="1" applyAlignment="1">
      <alignment horizontal="center"/>
    </xf>
    <xf numFmtId="43" fontId="0" fillId="3" borderId="2" xfId="17" applyFill="1" applyBorder="1" applyAlignment="1">
      <alignment/>
    </xf>
    <xf numFmtId="43" fontId="1" fillId="0" borderId="0" xfId="17" applyFont="1" applyFill="1" applyBorder="1" applyAlignment="1">
      <alignment/>
    </xf>
    <xf numFmtId="8" fontId="1" fillId="0" borderId="0" xfId="17" applyNumberFormat="1" applyFont="1" applyFill="1" applyBorder="1" applyAlignment="1">
      <alignment/>
    </xf>
    <xf numFmtId="43" fontId="1" fillId="0" borderId="1" xfId="17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/>
    </xf>
    <xf numFmtId="43" fontId="1" fillId="0" borderId="12" xfId="17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2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43" fontId="1" fillId="4" borderId="0" xfId="17" applyFont="1" applyFill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textRotation="90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43" fontId="1" fillId="0" borderId="2" xfId="17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174" fontId="1" fillId="0" borderId="2" xfId="17" applyNumberFormat="1" applyFont="1" applyFill="1" applyBorder="1" applyAlignment="1">
      <alignment/>
    </xf>
    <xf numFmtId="43" fontId="1" fillId="0" borderId="2" xfId="17" applyFont="1" applyFill="1" applyBorder="1" applyAlignment="1">
      <alignment/>
    </xf>
    <xf numFmtId="43" fontId="1" fillId="0" borderId="0" xfId="17" applyFont="1" applyFill="1" applyBorder="1" applyAlignment="1">
      <alignment horizontal="center"/>
    </xf>
    <xf numFmtId="164" fontId="1" fillId="0" borderId="0" xfId="17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5" xfId="17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3" fontId="1" fillId="0" borderId="5" xfId="17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0" fontId="1" fillId="0" borderId="4" xfId="0" applyNumberFormat="1" applyFont="1" applyFill="1" applyBorder="1" applyAlignment="1">
      <alignment/>
    </xf>
    <xf numFmtId="8" fontId="1" fillId="0" borderId="2" xfId="17" applyNumberFormat="1" applyFont="1" applyFill="1" applyBorder="1" applyAlignment="1">
      <alignment/>
    </xf>
    <xf numFmtId="9" fontId="1" fillId="0" borderId="5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10" xfId="0" applyFill="1" applyBorder="1" applyAlignment="1">
      <alignment/>
    </xf>
    <xf numFmtId="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43" fontId="1" fillId="0" borderId="5" xfId="17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0" fillId="0" borderId="0" xfId="17" applyNumberFormat="1" applyFill="1" applyBorder="1" applyAlignment="1">
      <alignment horizontal="center"/>
    </xf>
    <xf numFmtId="43" fontId="0" fillId="0" borderId="2" xfId="17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17" applyNumberFormat="1" applyFont="1" applyFill="1" applyAlignment="1">
      <alignment horizontal="center"/>
    </xf>
    <xf numFmtId="164" fontId="1" fillId="0" borderId="2" xfId="17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164" fontId="2" fillId="0" borderId="2" xfId="17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17" applyNumberFormat="1" applyFont="1" applyFill="1" applyBorder="1" applyAlignment="1">
      <alignment horizontal="center"/>
    </xf>
    <xf numFmtId="164" fontId="2" fillId="0" borderId="5" xfId="17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0" fillId="0" borderId="0" xfId="17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43" fontId="1" fillId="0" borderId="0" xfId="17" applyFont="1" applyFill="1" applyAlignment="1">
      <alignment/>
    </xf>
    <xf numFmtId="9" fontId="1" fillId="0" borderId="1" xfId="0" applyNumberFormat="1" applyFont="1" applyFill="1" applyBorder="1" applyAlignment="1">
      <alignment/>
    </xf>
    <xf numFmtId="9" fontId="0" fillId="0" borderId="13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1" fillId="0" borderId="0" xfId="17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43" fontId="0" fillId="0" borderId="13" xfId="17" applyFill="1" applyBorder="1" applyAlignment="1">
      <alignment/>
    </xf>
    <xf numFmtId="9" fontId="0" fillId="0" borderId="13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14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10" fontId="0" fillId="0" borderId="5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ill="1" applyBorder="1" applyAlignment="1">
      <alignment horizontal="center"/>
    </xf>
    <xf numFmtId="164" fontId="2" fillId="0" borderId="0" xfId="17" applyNumberFormat="1" applyFont="1" applyFill="1" applyBorder="1" applyAlignment="1">
      <alignment horizontal="center"/>
    </xf>
    <xf numFmtId="43" fontId="2" fillId="0" borderId="0" xfId="17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3" fontId="2" fillId="0" borderId="1" xfId="17" applyFont="1" applyFill="1" applyBorder="1" applyAlignment="1">
      <alignment/>
    </xf>
    <xf numFmtId="43" fontId="2" fillId="0" borderId="5" xfId="17" applyFont="1" applyFill="1" applyBorder="1" applyAlignment="1">
      <alignment/>
    </xf>
    <xf numFmtId="43" fontId="2" fillId="0" borderId="2" xfId="17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0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43" fontId="1" fillId="0" borderId="0" xfId="17" applyFont="1" applyFill="1" applyAlignment="1">
      <alignment horizontal="center"/>
    </xf>
    <xf numFmtId="0" fontId="0" fillId="0" borderId="12" xfId="0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3" fontId="1" fillId="0" borderId="1" xfId="17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164" fontId="2" fillId="0" borderId="1" xfId="17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0" borderId="1" xfId="17" applyNumberFormat="1" applyFont="1" applyFill="1" applyBorder="1" applyAlignment="1">
      <alignment horizontal="center"/>
    </xf>
    <xf numFmtId="164" fontId="1" fillId="0" borderId="1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" fillId="0" borderId="5" xfId="17" applyNumberFormat="1" applyFont="1" applyFill="1" applyBorder="1" applyAlignment="1">
      <alignment horizontal="center"/>
    </xf>
    <xf numFmtId="43" fontId="0" fillId="0" borderId="0" xfId="17" applyFill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43" fontId="9" fillId="0" borderId="0" xfId="17" applyFont="1" applyFill="1" applyBorder="1" applyAlignment="1">
      <alignment/>
    </xf>
    <xf numFmtId="43" fontId="9" fillId="0" borderId="2" xfId="17" applyFont="1" applyFill="1" applyBorder="1" applyAlignment="1">
      <alignment/>
    </xf>
    <xf numFmtId="43" fontId="11" fillId="0" borderId="0" xfId="17" applyFont="1" applyFill="1" applyBorder="1" applyAlignment="1">
      <alignment/>
    </xf>
    <xf numFmtId="43" fontId="11" fillId="0" borderId="2" xfId="17" applyFont="1" applyFill="1" applyBorder="1" applyAlignment="1">
      <alignment/>
    </xf>
    <xf numFmtId="0" fontId="8" fillId="0" borderId="9" xfId="0" applyFont="1" applyFill="1" applyBorder="1" applyAlignment="1">
      <alignment/>
    </xf>
    <xf numFmtId="43" fontId="9" fillId="0" borderId="0" xfId="17" applyFont="1" applyFill="1" applyBorder="1" applyAlignment="1">
      <alignment/>
    </xf>
    <xf numFmtId="43" fontId="9" fillId="0" borderId="2" xfId="17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43" fontId="9" fillId="0" borderId="1" xfId="17" applyFont="1" applyFill="1" applyBorder="1" applyAlignment="1">
      <alignment/>
    </xf>
    <xf numFmtId="43" fontId="9" fillId="0" borderId="5" xfId="17" applyFont="1" applyFill="1" applyBorder="1" applyAlignment="1">
      <alignment/>
    </xf>
    <xf numFmtId="0" fontId="8" fillId="0" borderId="3" xfId="0" applyFont="1" applyFill="1" applyBorder="1" applyAlignment="1">
      <alignment/>
    </xf>
    <xf numFmtId="10" fontId="9" fillId="0" borderId="1" xfId="17" applyNumberFormat="1" applyFont="1" applyFill="1" applyBorder="1" applyAlignment="1">
      <alignment/>
    </xf>
    <xf numFmtId="43" fontId="9" fillId="0" borderId="1" xfId="17" applyFont="1" applyFill="1" applyBorder="1" applyAlignment="1">
      <alignment/>
    </xf>
    <xf numFmtId="43" fontId="9" fillId="0" borderId="5" xfId="17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43" fontId="9" fillId="0" borderId="0" xfId="17" applyFont="1" applyFill="1" applyAlignment="1">
      <alignment/>
    </xf>
    <xf numFmtId="43" fontId="11" fillId="0" borderId="1" xfId="17" applyFont="1" applyFill="1" applyBorder="1" applyAlignment="1">
      <alignment/>
    </xf>
    <xf numFmtId="43" fontId="11" fillId="0" borderId="5" xfId="17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17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43" fontId="1" fillId="0" borderId="1" xfId="17" applyFont="1" applyFill="1" applyBorder="1" applyAlignment="1">
      <alignment horizontal="right"/>
    </xf>
    <xf numFmtId="44" fontId="1" fillId="0" borderId="5" xfId="17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181" fontId="0" fillId="0" borderId="24" xfId="0" applyNumberFormat="1" applyBorder="1" applyAlignment="1">
      <alignment/>
    </xf>
    <xf numFmtId="0" fontId="4" fillId="0" borderId="24" xfId="0" applyFont="1" applyBorder="1" applyAlignment="1">
      <alignment/>
    </xf>
    <xf numFmtId="169" fontId="0" fillId="0" borderId="24" xfId="0" applyNumberFormat="1" applyBorder="1" applyAlignment="1">
      <alignment/>
    </xf>
    <xf numFmtId="182" fontId="0" fillId="0" borderId="24" xfId="0" applyNumberFormat="1" applyBorder="1" applyAlignment="1">
      <alignment/>
    </xf>
    <xf numFmtId="168" fontId="0" fillId="0" borderId="24" xfId="0" applyNumberFormat="1" applyBorder="1" applyAlignment="1">
      <alignment/>
    </xf>
    <xf numFmtId="181" fontId="0" fillId="0" borderId="22" xfId="0" applyNumberFormat="1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 horizontal="center"/>
    </xf>
    <xf numFmtId="169" fontId="0" fillId="0" borderId="22" xfId="0" applyNumberFormat="1" applyBorder="1" applyAlignment="1">
      <alignment/>
    </xf>
    <xf numFmtId="182" fontId="0" fillId="0" borderId="22" xfId="0" applyNumberFormat="1" applyBorder="1" applyAlignment="1">
      <alignment/>
    </xf>
    <xf numFmtId="182" fontId="0" fillId="0" borderId="22" xfId="0" applyNumberFormat="1" applyBorder="1" applyAlignment="1">
      <alignment/>
    </xf>
    <xf numFmtId="43" fontId="4" fillId="0" borderId="26" xfId="0" applyNumberFormat="1" applyFont="1" applyBorder="1" applyAlignment="1">
      <alignment/>
    </xf>
    <xf numFmtId="181" fontId="4" fillId="0" borderId="23" xfId="0" applyNumberFormat="1" applyFont="1" applyBorder="1" applyAlignment="1">
      <alignment/>
    </xf>
    <xf numFmtId="43" fontId="4" fillId="0" borderId="23" xfId="0" applyNumberFormat="1" applyFont="1" applyBorder="1" applyAlignment="1">
      <alignment/>
    </xf>
    <xf numFmtId="169" fontId="4" fillId="0" borderId="23" xfId="0" applyNumberFormat="1" applyFont="1" applyBorder="1" applyAlignment="1">
      <alignment/>
    </xf>
    <xf numFmtId="182" fontId="4" fillId="0" borderId="23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7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30" xfId="0" applyBorder="1" applyAlignment="1">
      <alignment/>
    </xf>
    <xf numFmtId="0" fontId="23" fillId="0" borderId="31" xfId="0" applyFont="1" applyFill="1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/>
    </xf>
    <xf numFmtId="0" fontId="23" fillId="0" borderId="3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32" xfId="0" applyNumberFormat="1" applyBorder="1" applyAlignment="1">
      <alignment/>
    </xf>
    <xf numFmtId="168" fontId="4" fillId="0" borderId="33" xfId="0" applyNumberFormat="1" applyFont="1" applyBorder="1" applyAlignment="1">
      <alignment/>
    </xf>
    <xf numFmtId="182" fontId="0" fillId="0" borderId="34" xfId="0" applyNumberFormat="1" applyBorder="1" applyAlignment="1">
      <alignment/>
    </xf>
    <xf numFmtId="182" fontId="4" fillId="0" borderId="35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169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/>
    </xf>
    <xf numFmtId="43" fontId="0" fillId="0" borderId="0" xfId="17" applyFill="1" applyBorder="1" applyAlignment="1">
      <alignment/>
    </xf>
    <xf numFmtId="43" fontId="0" fillId="0" borderId="30" xfId="17" applyFill="1" applyBorder="1" applyAlignment="1">
      <alignment/>
    </xf>
    <xf numFmtId="0" fontId="28" fillId="0" borderId="3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Continuous"/>
    </xf>
    <xf numFmtId="0" fontId="4" fillId="0" borderId="31" xfId="0" applyFont="1" applyBorder="1" applyAlignment="1">
      <alignment/>
    </xf>
    <xf numFmtId="169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3" borderId="22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169" fontId="1" fillId="0" borderId="37" xfId="0" applyNumberFormat="1" applyFont="1" applyBorder="1" applyAlignment="1">
      <alignment horizontal="center"/>
    </xf>
    <xf numFmtId="169" fontId="1" fillId="0" borderId="28" xfId="0" applyNumberFormat="1" applyFont="1" applyBorder="1" applyAlignment="1">
      <alignment horizontal="center"/>
    </xf>
    <xf numFmtId="169" fontId="1" fillId="0" borderId="26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" fontId="0" fillId="0" borderId="0" xfId="0" applyNumberFormat="1" applyBorder="1" applyAlignment="1">
      <alignment horizontal="right"/>
    </xf>
    <xf numFmtId="169" fontId="1" fillId="0" borderId="22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/>
    </xf>
    <xf numFmtId="169" fontId="1" fillId="3" borderId="28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169" fontId="1" fillId="3" borderId="26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170" fontId="0" fillId="0" borderId="30" xfId="0" applyNumberForma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169" fontId="1" fillId="0" borderId="24" xfId="0" applyNumberFormat="1" applyFont="1" applyFill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/>
    </xf>
    <xf numFmtId="169" fontId="1" fillId="0" borderId="22" xfId="0" applyNumberFormat="1" applyFont="1" applyFill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169" fontId="1" fillId="0" borderId="37" xfId="0" applyNumberFormat="1" applyFont="1" applyFill="1" applyBorder="1" applyAlignment="1">
      <alignment horizontal="center" vertical="center" wrapText="1"/>
    </xf>
    <xf numFmtId="169" fontId="1" fillId="0" borderId="28" xfId="0" applyNumberFormat="1" applyFont="1" applyFill="1" applyBorder="1" applyAlignment="1">
      <alignment horizontal="center" vertical="center" wrapText="1"/>
    </xf>
    <xf numFmtId="4" fontId="1" fillId="3" borderId="28" xfId="0" applyNumberFormat="1" applyFont="1" applyFill="1" applyBorder="1" applyAlignment="1">
      <alignment horizontal="center"/>
    </xf>
    <xf numFmtId="169" fontId="1" fillId="3" borderId="28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71" fontId="0" fillId="0" borderId="30" xfId="0" applyNumberFormat="1" applyFill="1" applyBorder="1" applyAlignment="1">
      <alignment/>
    </xf>
    <xf numFmtId="185" fontId="0" fillId="0" borderId="0" xfId="17" applyNumberFormat="1" applyFill="1" applyBorder="1" applyAlignment="1">
      <alignment/>
    </xf>
    <xf numFmtId="185" fontId="0" fillId="0" borderId="30" xfId="17" applyNumberFormat="1" applyFill="1" applyBorder="1" applyAlignment="1">
      <alignment/>
    </xf>
    <xf numFmtId="4" fontId="1" fillId="0" borderId="2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7" fontId="0" fillId="0" borderId="3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0" xfId="0" applyNumberFormat="1" applyFont="1" applyBorder="1" applyAlignment="1">
      <alignment/>
    </xf>
    <xf numFmtId="169" fontId="1" fillId="0" borderId="24" xfId="0" applyNumberFormat="1" applyFont="1" applyFill="1" applyBorder="1" applyAlignment="1">
      <alignment horizontal="center" vertical="center" wrapText="1"/>
    </xf>
    <xf numFmtId="169" fontId="1" fillId="0" borderId="22" xfId="0" applyNumberFormat="1" applyFont="1" applyFill="1" applyBorder="1" applyAlignment="1">
      <alignment horizontal="center" vertical="center" wrapText="1"/>
    </xf>
    <xf numFmtId="169" fontId="1" fillId="3" borderId="22" xfId="0" applyNumberFormat="1" applyFont="1" applyFill="1" applyBorder="1" applyAlignment="1">
      <alignment horizontal="center"/>
    </xf>
    <xf numFmtId="169" fontId="1" fillId="3" borderId="22" xfId="0" applyNumberFormat="1" applyFont="1" applyFill="1" applyBorder="1" applyAlignment="1">
      <alignment horizontal="center" vertical="center" wrapText="1"/>
    </xf>
    <xf numFmtId="169" fontId="1" fillId="3" borderId="23" xfId="0" applyNumberFormat="1" applyFont="1" applyFill="1" applyBorder="1" applyAlignment="1">
      <alignment horizontal="center"/>
    </xf>
    <xf numFmtId="4" fontId="1" fillId="0" borderId="24" xfId="0" applyNumberFormat="1" applyFont="1" applyBorder="1" applyAlignment="1">
      <alignment/>
    </xf>
    <xf numFmtId="169" fontId="1" fillId="0" borderId="37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>
      <alignment/>
    </xf>
    <xf numFmtId="169" fontId="1" fillId="0" borderId="2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169" fontId="1" fillId="0" borderId="28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169" fontId="1" fillId="0" borderId="26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0" fillId="0" borderId="4" xfId="0" applyFill="1" applyBorder="1" applyAlignment="1">
      <alignment/>
    </xf>
    <xf numFmtId="0" fontId="14" fillId="0" borderId="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43" fontId="0" fillId="0" borderId="0" xfId="17" applyFill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/>
    </xf>
    <xf numFmtId="43" fontId="0" fillId="0" borderId="49" xfId="17" applyFont="1" applyFill="1" applyBorder="1" applyAlignment="1">
      <alignment/>
    </xf>
    <xf numFmtId="43" fontId="0" fillId="0" borderId="49" xfId="17" applyFill="1" applyBorder="1" applyAlignment="1">
      <alignment/>
    </xf>
    <xf numFmtId="9" fontId="0" fillId="0" borderId="49" xfId="21" applyFill="1" applyBorder="1" applyAlignment="1">
      <alignment/>
    </xf>
    <xf numFmtId="9" fontId="0" fillId="0" borderId="50" xfId="21" applyFill="1" applyBorder="1" applyAlignment="1">
      <alignment horizontal="center"/>
    </xf>
    <xf numFmtId="9" fontId="0" fillId="0" borderId="0" xfId="21" applyFill="1" applyAlignment="1">
      <alignment/>
    </xf>
    <xf numFmtId="0" fontId="0" fillId="0" borderId="46" xfId="0" applyFill="1" applyBorder="1" applyAlignment="1">
      <alignment horizontal="center"/>
    </xf>
    <xf numFmtId="43" fontId="0" fillId="0" borderId="47" xfId="17" applyFont="1" applyFill="1" applyBorder="1" applyAlignment="1">
      <alignment/>
    </xf>
    <xf numFmtId="43" fontId="0" fillId="0" borderId="47" xfId="17" applyFill="1" applyBorder="1" applyAlignment="1">
      <alignment/>
    </xf>
    <xf numFmtId="9" fontId="0" fillId="0" borderId="47" xfId="21" applyFill="1" applyBorder="1" applyAlignment="1">
      <alignment/>
    </xf>
    <xf numFmtId="9" fontId="0" fillId="0" borderId="51" xfId="21" applyFill="1" applyBorder="1" applyAlignment="1">
      <alignment horizontal="center"/>
    </xf>
    <xf numFmtId="9" fontId="0" fillId="0" borderId="47" xfId="21" applyNumberFormat="1" applyFill="1" applyBorder="1" applyAlignment="1">
      <alignment/>
    </xf>
    <xf numFmtId="0" fontId="0" fillId="0" borderId="52" xfId="0" applyFill="1" applyBorder="1" applyAlignment="1">
      <alignment horizontal="center"/>
    </xf>
    <xf numFmtId="43" fontId="0" fillId="0" borderId="53" xfId="17" applyFont="1" applyFill="1" applyBorder="1" applyAlignment="1">
      <alignment/>
    </xf>
    <xf numFmtId="43" fontId="0" fillId="0" borderId="53" xfId="17" applyFill="1" applyBorder="1" applyAlignment="1">
      <alignment/>
    </xf>
    <xf numFmtId="9" fontId="0" fillId="0" borderId="53" xfId="21" applyFill="1" applyBorder="1" applyAlignment="1">
      <alignment/>
    </xf>
    <xf numFmtId="9" fontId="0" fillId="0" borderId="54" xfId="21" applyFill="1" applyBorder="1" applyAlignment="1">
      <alignment horizontal="center"/>
    </xf>
    <xf numFmtId="43" fontId="0" fillId="0" borderId="0" xfId="0" applyNumberFormat="1" applyFill="1" applyAlignment="1">
      <alignment/>
    </xf>
    <xf numFmtId="9" fontId="0" fillId="0" borderId="0" xfId="2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2" fillId="0" borderId="0" xfId="17" applyNumberFormat="1" applyFont="1" applyFill="1" applyBorder="1" applyAlignment="1">
      <alignment horizontal="center"/>
    </xf>
    <xf numFmtId="43" fontId="2" fillId="0" borderId="4" xfId="17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2" xfId="17" applyNumberFormat="1" applyFont="1" applyFill="1" applyBorder="1" applyAlignment="1">
      <alignment/>
    </xf>
    <xf numFmtId="43" fontId="2" fillId="0" borderId="5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6" xfId="0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Resumen Estado de Pérdidas y Ganancias</a:t>
            </a:r>
          </a:p>
        </c:rich>
      </c:tx>
      <c:layout>
        <c:manualLayout>
          <c:xMode val="factor"/>
          <c:yMode val="factor"/>
          <c:x val="0.005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33225"/>
          <c:w val="0.679"/>
          <c:h val="0.505"/>
        </c:manualLayout>
      </c:layout>
      <c:lineChart>
        <c:grouping val="standard"/>
        <c:varyColors val="0"/>
        <c:ser>
          <c:idx val="0"/>
          <c:order val="0"/>
          <c:tx>
            <c:v>Utilidad Bruta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'Ayuda para Power point'!$H$5:$Q$5</c:f>
              <c:numCache/>
            </c:numRef>
          </c:cat>
          <c:val>
            <c:numRef>
              <c:f>'Ayuda para Power point'!$H$8:$Q$8</c:f>
              <c:numCache/>
            </c:numRef>
          </c:val>
          <c:smooth val="0"/>
        </c:ser>
        <c:ser>
          <c:idx val="1"/>
          <c:order val="1"/>
          <c:tx>
            <c:v>Utilidad Ants. Impts.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'Ayuda para Power point'!$H$5:$Q$5</c:f>
              <c:numCache/>
            </c:numRef>
          </c:cat>
          <c:val>
            <c:numRef>
              <c:f>'Ayuda para Power point'!$H$14:$Q$14</c:f>
              <c:numCache/>
            </c:numRef>
          </c:val>
          <c:smooth val="0"/>
        </c:ser>
        <c:ser>
          <c:idx val="2"/>
          <c:order val="2"/>
          <c:tx>
            <c:v>Utilidad Neta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'Ayuda para Power point'!$H$5:$Q$5</c:f>
              <c:numCache/>
            </c:numRef>
          </c:cat>
          <c:val>
            <c:numRef>
              <c:f>'Ayuda para Power point'!$H$16:$Q$16</c:f>
              <c:numCache/>
            </c:numRef>
          </c:val>
          <c:smooth val="0"/>
        </c:ser>
        <c:axId val="46382779"/>
        <c:axId val="14791828"/>
      </c:lineChart>
      <c:catAx>
        <c:axId val="46382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1828"/>
        <c:crosses val="autoZero"/>
        <c:auto val="1"/>
        <c:lblOffset val="100"/>
        <c:noMultiLvlLbl val="0"/>
      </c:catAx>
      <c:valAx>
        <c:axId val="14791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575"/>
          <c:w val="0.64"/>
          <c:h val="0.8502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PAPEL'!$C$43:$C$55</c:f>
              <c:numCache>
                <c:ptCount val="1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15590.329000000009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PAPEL'!$D$43:$D$55</c:f>
              <c:numCache>
                <c:ptCount val="13"/>
                <c:pt idx="2">
                  <c:v>14708.0114</c:v>
                </c:pt>
                <c:pt idx="3">
                  <c:v>14383.8756</c:v>
                </c:pt>
                <c:pt idx="4">
                  <c:v>14458.454399999999</c:v>
                </c:pt>
                <c:pt idx="5">
                  <c:v>14730.9476</c:v>
                </c:pt>
                <c:pt idx="6">
                  <c:v>14578.945200000002</c:v>
                </c:pt>
                <c:pt idx="7">
                  <c:v>14080.213200000004</c:v>
                </c:pt>
                <c:pt idx="8">
                  <c:v>14447.812600000005</c:v>
                </c:pt>
                <c:pt idx="9">
                  <c:v>15107.915200000007</c:v>
                </c:pt>
                <c:pt idx="10">
                  <c:v>15723.518600000005</c:v>
                </c:pt>
              </c:numCache>
            </c:numRef>
          </c:val>
          <c:smooth val="0"/>
        </c:ser>
        <c:marker val="1"/>
        <c:axId val="28348805"/>
        <c:axId val="53812654"/>
      </c:lineChart>
      <c:catAx>
        <c:axId val="2834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12654"/>
        <c:crosses val="autoZero"/>
        <c:auto val="1"/>
        <c:lblOffset val="100"/>
        <c:noMultiLvlLbl val="0"/>
      </c:catAx>
      <c:valAx>
        <c:axId val="53812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34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305"/>
          <c:w val="0.28025"/>
          <c:h val="0.2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5"/>
          <c:w val="0.672"/>
          <c:h val="0.8527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PAPEL'!$C$105:$C$117</c:f>
              <c:numCache>
                <c:ptCount val="1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15590.329000000009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PAPEL'!$D$105:$D$117</c:f>
              <c:numCache>
                <c:ptCount val="13"/>
                <c:pt idx="0">
                  <c:v>16061.254206516282</c:v>
                </c:pt>
                <c:pt idx="1">
                  <c:v>13977.029198795723</c:v>
                </c:pt>
                <c:pt idx="2">
                  <c:v>13656.76853456365</c:v>
                </c:pt>
                <c:pt idx="3">
                  <c:v>14694.888664117392</c:v>
                </c:pt>
                <c:pt idx="4">
                  <c:v>15844.478637214683</c:v>
                </c:pt>
                <c:pt idx="5">
                  <c:v>14177.938601229767</c:v>
                </c:pt>
                <c:pt idx="6">
                  <c:v>14578.945200000004</c:v>
                </c:pt>
                <c:pt idx="7">
                  <c:v>15086.584711945028</c:v>
                </c:pt>
                <c:pt idx="8">
                  <c:v>14135.417068261682</c:v>
                </c:pt>
                <c:pt idx="9">
                  <c:v>13659.631997544831</c:v>
                </c:pt>
                <c:pt idx="10">
                  <c:v>16313.789335748952</c:v>
                </c:pt>
              </c:numCache>
            </c:numRef>
          </c:val>
          <c:smooth val="0"/>
        </c:ser>
        <c:marker val="1"/>
        <c:axId val="14551839"/>
        <c:axId val="63857688"/>
      </c:lineChart>
      <c:catAx>
        <c:axId val="14551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57688"/>
        <c:crosses val="autoZero"/>
        <c:auto val="1"/>
        <c:lblOffset val="100"/>
        <c:noMultiLvlLbl val="0"/>
      </c:catAx>
      <c:valAx>
        <c:axId val="6385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551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308"/>
          <c:w val="0.24725"/>
          <c:h val="0.2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5475"/>
          <c:w val="0.64775"/>
          <c:h val="0.845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PAPEL'!$E$191:$E$213</c:f>
              <c:numCache>
                <c:ptCount val="2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15590.329000000007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  <c:pt idx="13">
                  <c:v>23460.024814172826</c:v>
                </c:pt>
                <c:pt idx="14">
                  <c:v>20012.940037270237</c:v>
                </c:pt>
                <c:pt idx="15">
                  <c:v>15317.151601950287</c:v>
                </c:pt>
                <c:pt idx="16">
                  <c:v>11190.950790093846</c:v>
                </c:pt>
                <c:pt idx="17">
                  <c:v>17465.578802491946</c:v>
                </c:pt>
                <c:pt idx="18">
                  <c:v>25258.601722629093</c:v>
                </c:pt>
                <c:pt idx="19">
                  <c:v>21524.073724093738</c:v>
                </c:pt>
                <c:pt idx="20">
                  <c:v>16456.51038884391</c:v>
                </c:pt>
                <c:pt idx="21">
                  <c:v>12011.181665381378</c:v>
                </c:pt>
                <c:pt idx="22">
                  <c:v>18727.208993370677</c:v>
                </c:pt>
              </c:numCache>
            </c:numRef>
          </c:val>
          <c:smooth val="0"/>
        </c:ser>
        <c:marker val="1"/>
        <c:axId val="37848281"/>
        <c:axId val="5090210"/>
      </c:lineChart>
      <c:catAx>
        <c:axId val="37848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210"/>
        <c:crosses val="autoZero"/>
        <c:auto val="1"/>
        <c:lblOffset val="100"/>
        <c:noMultiLvlLbl val="0"/>
      </c:catAx>
      <c:valAx>
        <c:axId val="5090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848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46425"/>
          <c:w val="0.2605"/>
          <c:h val="0.14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4025"/>
          <c:w val="0.669"/>
          <c:h val="0.831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VIDRIO'!$C$46:$C$59</c:f>
              <c:numCache>
                <c:ptCount val="14"/>
                <c:pt idx="0">
                  <c:v>2416.1720000000005</c:v>
                </c:pt>
                <c:pt idx="1">
                  <c:v>7588.805000000002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6532.200999999999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VIDRIO'!$D$46:$D$59</c:f>
              <c:numCache>
                <c:ptCount val="14"/>
                <c:pt idx="1">
                  <c:v>6339.021333333333</c:v>
                </c:pt>
                <c:pt idx="2">
                  <c:v>6996.729666666667</c:v>
                </c:pt>
                <c:pt idx="3">
                  <c:v>7689.169333333331</c:v>
                </c:pt>
                <c:pt idx="4">
                  <c:v>8307.621666666666</c:v>
                </c:pt>
                <c:pt idx="5">
                  <c:v>9021.923</c:v>
                </c:pt>
                <c:pt idx="6">
                  <c:v>9526.796999999997</c:v>
                </c:pt>
                <c:pt idx="7">
                  <c:v>9249.139333333333</c:v>
                </c:pt>
                <c:pt idx="8">
                  <c:v>9253.701</c:v>
                </c:pt>
                <c:pt idx="9">
                  <c:v>8516.580666666669</c:v>
                </c:pt>
                <c:pt idx="10">
                  <c:v>8220.626333333334</c:v>
                </c:pt>
                <c:pt idx="11">
                  <c:v>7617.979666666666</c:v>
                </c:pt>
                <c:pt idx="12">
                  <c:v>6589.048333333332</c:v>
                </c:pt>
              </c:numCache>
            </c:numRef>
          </c:val>
          <c:smooth val="0"/>
        </c:ser>
        <c:marker val="1"/>
        <c:axId val="45811891"/>
        <c:axId val="9653836"/>
      </c:lineChart>
      <c:catAx>
        <c:axId val="4581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81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2845"/>
          <c:w val="0.2585"/>
          <c:h val="0.2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35"/>
          <c:w val="0.686"/>
          <c:h val="0.858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VIDRIO'!$C$102:$C$115</c:f>
              <c:numCache>
                <c:ptCount val="14"/>
                <c:pt idx="0">
                  <c:v>2416.1720000000005</c:v>
                </c:pt>
                <c:pt idx="1">
                  <c:v>7588.805000000002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6532.200999999999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VIDRIO'!$D$102:$D$115</c:f>
              <c:numCache>
                <c:ptCount val="14"/>
                <c:pt idx="0">
                  <c:v>3521.890402523176</c:v>
                </c:pt>
                <c:pt idx="1">
                  <c:v>6513.147726088366</c:v>
                </c:pt>
                <c:pt idx="2">
                  <c:v>7545.225754340635</c:v>
                </c:pt>
                <c:pt idx="3">
                  <c:v>6397.981177715729</c:v>
                </c:pt>
                <c:pt idx="4">
                  <c:v>8296.022041769178</c:v>
                </c:pt>
                <c:pt idx="5">
                  <c:v>9098.59373890361</c:v>
                </c:pt>
                <c:pt idx="6">
                  <c:v>9521.547310891892</c:v>
                </c:pt>
                <c:pt idx="7">
                  <c:v>9595.957517141573</c:v>
                </c:pt>
                <c:pt idx="8">
                  <c:v>8401.200412333377</c:v>
                </c:pt>
                <c:pt idx="9">
                  <c:v>9541.4950092174</c:v>
                </c:pt>
                <c:pt idx="10">
                  <c:v>7698.040668743114</c:v>
                </c:pt>
                <c:pt idx="11">
                  <c:v>7657.851310851536</c:v>
                </c:pt>
                <c:pt idx="12">
                  <c:v>6906.183229121544</c:v>
                </c:pt>
                <c:pt idx="13">
                  <c:v>5048.777007072638</c:v>
                </c:pt>
              </c:numCache>
            </c:numRef>
          </c:val>
          <c:smooth val="0"/>
        </c:ser>
        <c:marker val="1"/>
        <c:axId val="19775661"/>
        <c:axId val="43763222"/>
      </c:lineChart>
      <c:catAx>
        <c:axId val="1977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775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3155"/>
          <c:w val="0.2405"/>
          <c:h val="0.2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6725"/>
          <c:w val="0.62425"/>
          <c:h val="0.8282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VIDRIO'!$E$188:$E$211</c:f>
              <c:numCache>
                <c:ptCount val="24"/>
                <c:pt idx="0">
                  <c:v>2416.1720000000005</c:v>
                </c:pt>
                <c:pt idx="1">
                  <c:v>7588.805000000001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6532.201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  <c:pt idx="14">
                  <c:v>9779.4585449357</c:v>
                </c:pt>
                <c:pt idx="15">
                  <c:v>5675.164447615679</c:v>
                </c:pt>
                <c:pt idx="16">
                  <c:v>9737.068814314305</c:v>
                </c:pt>
                <c:pt idx="17">
                  <c:v>10082.627617257289</c:v>
                </c:pt>
                <c:pt idx="18">
                  <c:v>5849.298524417924</c:v>
                </c:pt>
                <c:pt idx="19">
                  <c:v>10032.811643046194</c:v>
                </c:pt>
                <c:pt idx="20">
                  <c:v>10385.79668957888</c:v>
                </c:pt>
                <c:pt idx="21">
                  <c:v>6023.432601220169</c:v>
                </c:pt>
                <c:pt idx="22">
                  <c:v>10328.554471778085</c:v>
                </c:pt>
                <c:pt idx="23">
                  <c:v>10688.965761900468</c:v>
                </c:pt>
              </c:numCache>
            </c:numRef>
          </c:val>
          <c:smooth val="0"/>
        </c:ser>
        <c:marker val="1"/>
        <c:axId val="58324679"/>
        <c:axId val="55160064"/>
      </c:lineChart>
      <c:catAx>
        <c:axId val="5832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32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4745"/>
          <c:w val="0.289"/>
          <c:h val="0.15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55"/>
          <c:w val="0.72175"/>
          <c:h val="0.8422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PAPEL'!$E$191:$E$213</c:f>
              <c:numCache>
                <c:ptCount val="2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15590.329000000007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  <c:pt idx="13">
                  <c:v>23460.024814172826</c:v>
                </c:pt>
                <c:pt idx="14">
                  <c:v>20012.940037270237</c:v>
                </c:pt>
                <c:pt idx="15">
                  <c:v>15317.151601950287</c:v>
                </c:pt>
                <c:pt idx="16">
                  <c:v>11190.950790093846</c:v>
                </c:pt>
                <c:pt idx="17">
                  <c:v>17465.578802491946</c:v>
                </c:pt>
                <c:pt idx="18">
                  <c:v>25258.601722629093</c:v>
                </c:pt>
                <c:pt idx="19">
                  <c:v>21524.073724093738</c:v>
                </c:pt>
                <c:pt idx="20">
                  <c:v>16456.51038884391</c:v>
                </c:pt>
                <c:pt idx="21">
                  <c:v>12011.181665381378</c:v>
                </c:pt>
                <c:pt idx="22">
                  <c:v>18727.208993370677</c:v>
                </c:pt>
              </c:numCache>
            </c:numRef>
          </c:val>
          <c:smooth val="0"/>
        </c:ser>
        <c:marker val="1"/>
        <c:axId val="26678529"/>
        <c:axId val="38780170"/>
      </c:lineChart>
      <c:catAx>
        <c:axId val="2667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67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4585"/>
          <c:w val="0.205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6675"/>
          <c:w val="0.7065"/>
          <c:h val="0.829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VIDRIO'!$E$188:$E$211</c:f>
              <c:numCache>
                <c:ptCount val="24"/>
                <c:pt idx="0">
                  <c:v>2416.1720000000005</c:v>
                </c:pt>
                <c:pt idx="1">
                  <c:v>7588.805000000001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6532.201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  <c:pt idx="14">
                  <c:v>9779.4585449357</c:v>
                </c:pt>
                <c:pt idx="15">
                  <c:v>5675.164447615679</c:v>
                </c:pt>
                <c:pt idx="16">
                  <c:v>9737.068814314305</c:v>
                </c:pt>
                <c:pt idx="17">
                  <c:v>10082.627617257289</c:v>
                </c:pt>
                <c:pt idx="18">
                  <c:v>5849.298524417924</c:v>
                </c:pt>
                <c:pt idx="19">
                  <c:v>10032.811643046194</c:v>
                </c:pt>
                <c:pt idx="20">
                  <c:v>10385.79668957888</c:v>
                </c:pt>
                <c:pt idx="21">
                  <c:v>6023.432601220169</c:v>
                </c:pt>
                <c:pt idx="22">
                  <c:v>10328.554471778085</c:v>
                </c:pt>
                <c:pt idx="23">
                  <c:v>10688.965761900468</c:v>
                </c:pt>
              </c:numCache>
            </c:numRef>
          </c:val>
          <c:smooth val="0"/>
        </c:ser>
        <c:marker val="1"/>
        <c:axId val="13477211"/>
        <c:axId val="54186036"/>
      </c:lineChart>
      <c:catAx>
        <c:axId val="1347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477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47725"/>
          <c:w val="0.22525"/>
          <c:h val="0.1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755"/>
          <c:w val="0.705"/>
          <c:h val="0.821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POLIETILENO'!$E$188:$E$209</c:f>
              <c:numCache>
                <c:ptCount val="2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  <c:pt idx="12">
                  <c:v>23465.07811524478</c:v>
                </c:pt>
                <c:pt idx="13">
                  <c:v>21637.30160870879</c:v>
                </c:pt>
                <c:pt idx="14">
                  <c:v>28366.1569303981</c:v>
                </c:pt>
                <c:pt idx="15">
                  <c:v>21056.134986047524</c:v>
                </c:pt>
                <c:pt idx="16">
                  <c:v>27549.693784111238</c:v>
                </c:pt>
                <c:pt idx="17">
                  <c:v>25246.679362940467</c:v>
                </c:pt>
                <c:pt idx="18">
                  <c:v>32908.56081655138</c:v>
                </c:pt>
                <c:pt idx="19">
                  <c:v>24298.16109533616</c:v>
                </c:pt>
                <c:pt idx="20">
                  <c:v>31634.30945297769</c:v>
                </c:pt>
                <c:pt idx="21">
                  <c:v>28856.057117172142</c:v>
                </c:pt>
              </c:numCache>
            </c:numRef>
          </c:val>
          <c:smooth val="0"/>
        </c:ser>
        <c:marker val="1"/>
        <c:axId val="17912277"/>
        <c:axId val="26992766"/>
      </c:lineChart>
      <c:catAx>
        <c:axId val="17912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91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44775"/>
          <c:w val="0.22675"/>
          <c:h val="0.1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445"/>
          <c:w val="0.708"/>
          <c:h val="0.8667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POLIPROPILENO'!$E$197:$E$219</c:f>
              <c:numCache>
                <c:ptCount val="2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  <c:pt idx="13">
                  <c:v>16772.48829657462</c:v>
                </c:pt>
                <c:pt idx="14">
                  <c:v>19015.689874371466</c:v>
                </c:pt>
                <c:pt idx="15">
                  <c:v>26878.141189275957</c:v>
                </c:pt>
                <c:pt idx="16">
                  <c:v>21765.515123366396</c:v>
                </c:pt>
                <c:pt idx="17">
                  <c:v>19055.01696306863</c:v>
                </c:pt>
                <c:pt idx="18">
                  <c:v>21518.345457230105</c:v>
                </c:pt>
                <c:pt idx="19">
                  <c:v>30302.891381732232</c:v>
                </c:pt>
                <c:pt idx="20">
                  <c:v>24453.21140091019</c:v>
                </c:pt>
                <c:pt idx="21">
                  <c:v>21337.54562956263</c:v>
                </c:pt>
                <c:pt idx="22">
                  <c:v>24021.00104008874</c:v>
                </c:pt>
              </c:numCache>
            </c:numRef>
          </c:val>
          <c:smooth val="0"/>
        </c:ser>
        <c:marker val="1"/>
        <c:axId val="41608303"/>
        <c:axId val="38930408"/>
      </c:lineChart>
      <c:catAx>
        <c:axId val="41608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608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3165"/>
          <c:w val="0.221"/>
          <c:h val="0.1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Resumen de Flujos de Efectivo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Actividades Operativas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point'!$U$5:$AD$5</c:f>
              <c:numCache/>
            </c:numRef>
          </c:cat>
          <c:val>
            <c:numRef>
              <c:f>'Ayuda para Power point'!$U$18:$AD$18</c:f>
              <c:numCache/>
            </c:numRef>
          </c:val>
          <c:smooth val="0"/>
        </c:ser>
        <c:ser>
          <c:idx val="1"/>
          <c:order val="1"/>
          <c:tx>
            <c:v>Total Actividades de Inversión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point'!$U$5:$AD$5</c:f>
              <c:numCache/>
            </c:numRef>
          </c:cat>
          <c:val>
            <c:numRef>
              <c:f>'Ayuda para Power point'!$U$23:$AD$23</c:f>
              <c:numCache/>
            </c:numRef>
          </c:val>
          <c:smooth val="0"/>
        </c:ser>
        <c:ser>
          <c:idx val="2"/>
          <c:order val="2"/>
          <c:tx>
            <c:v>Flujo de Caja del Proyecto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point'!$U$5:$AD$5</c:f>
              <c:numCache/>
            </c:numRef>
          </c:cat>
          <c:val>
            <c:numRef>
              <c:f>'Ayuda para Power point'!$U$28:$AD$28</c:f>
              <c:numCache/>
            </c:numRef>
          </c:val>
          <c:smooth val="0"/>
        </c:ser>
        <c:marker val="1"/>
        <c:axId val="66017589"/>
        <c:axId val="57287390"/>
      </c:lineChart>
      <c:catAx>
        <c:axId val="66017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87390"/>
        <c:crosses val="autoZero"/>
        <c:auto val="1"/>
        <c:lblOffset val="100"/>
        <c:noMultiLvlLbl val="0"/>
      </c:catAx>
      <c:valAx>
        <c:axId val="5728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Resumen de Activos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Activos Circulantes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point'!$AX$13:$BH$13</c:f>
              <c:numCache/>
            </c:numRef>
          </c:val>
          <c:smooth val="0"/>
        </c:ser>
        <c:ser>
          <c:idx val="1"/>
          <c:order val="1"/>
          <c:tx>
            <c:v>Total Activos No Circulantes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point'!$AX$28:$BH$28</c:f>
              <c:numCache/>
            </c:numRef>
          </c:val>
          <c:smooth val="0"/>
        </c:ser>
        <c:ser>
          <c:idx val="2"/>
          <c:order val="2"/>
          <c:tx>
            <c:v>Total Propiedad Planta y Equipos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point'!$AX$23:$BH$23</c:f>
              <c:numCache/>
            </c:numRef>
          </c:val>
          <c:smooth val="0"/>
        </c:ser>
        <c:ser>
          <c:idx val="3"/>
          <c:order val="3"/>
          <c:tx>
            <c:v>Total de Activos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point'!$AX$29:$BH$29</c:f>
              <c:numCache/>
            </c:numRef>
          </c:val>
          <c:smooth val="0"/>
        </c:ser>
        <c:marker val="1"/>
        <c:axId val="45824463"/>
        <c:axId val="9766984"/>
      </c:lineChart>
      <c:catAx>
        <c:axId val="4582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66984"/>
        <c:crosses val="autoZero"/>
        <c:auto val="1"/>
        <c:lblOffset val="100"/>
        <c:noMultiLvlLbl val="0"/>
      </c:catAx>
      <c:valAx>
        <c:axId val="9766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2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3925"/>
          <c:w val="0.712"/>
          <c:h val="0.8402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POLIPROPILENO'!$B$55:$B$67</c:f>
              <c:numCache>
                <c:ptCount val="1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POLIPROPILENO'!$C$55:$C$67</c:f>
              <c:numCache>
                <c:ptCount val="13"/>
                <c:pt idx="2">
                  <c:v>12640.640875</c:v>
                </c:pt>
                <c:pt idx="3">
                  <c:v>13706.42175</c:v>
                </c:pt>
                <c:pt idx="4">
                  <c:v>14775.4005</c:v>
                </c:pt>
                <c:pt idx="5">
                  <c:v>15354.517749999999</c:v>
                </c:pt>
                <c:pt idx="6">
                  <c:v>15726.153374999998</c:v>
                </c:pt>
                <c:pt idx="7">
                  <c:v>16429.469749999997</c:v>
                </c:pt>
                <c:pt idx="8">
                  <c:v>17049.078374999997</c:v>
                </c:pt>
                <c:pt idx="9">
                  <c:v>17441.652625000002</c:v>
                </c:pt>
                <c:pt idx="10">
                  <c:v>17697.47925</c:v>
                </c:pt>
              </c:numCache>
            </c:numRef>
          </c:val>
          <c:smooth val="0"/>
        </c:ser>
        <c:marker val="1"/>
        <c:axId val="20793993"/>
        <c:axId val="52928210"/>
      </c:lineChart>
      <c:catAx>
        <c:axId val="2079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8210"/>
        <c:crosses val="autoZero"/>
        <c:auto val="1"/>
        <c:lblOffset val="100"/>
        <c:noMultiLvlLbl val="0"/>
      </c:catAx>
      <c:valAx>
        <c:axId val="529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79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3185"/>
          <c:w val="0.228"/>
          <c:h val="0.2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5175"/>
          <c:w val="0.72"/>
          <c:h val="0.781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POLIPROPILENO'!$C$113:$C$125</c:f>
              <c:numCache>
                <c:ptCount val="1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POLIPROPILENO'!$D$113:$D$125</c:f>
              <c:numCache>
                <c:ptCount val="13"/>
                <c:pt idx="0">
                  <c:v>10167.996959647098</c:v>
                </c:pt>
                <c:pt idx="1">
                  <c:v>9892.470184195157</c:v>
                </c:pt>
                <c:pt idx="2">
                  <c:v>11569.510947559376</c:v>
                </c:pt>
                <c:pt idx="3">
                  <c:v>14868.158987397495</c:v>
                </c:pt>
                <c:pt idx="4">
                  <c:v>14552.778839900928</c:v>
                </c:pt>
                <c:pt idx="5">
                  <c:v>14752.695828304237</c:v>
                </c:pt>
                <c:pt idx="6">
                  <c:v>16305.923399074432</c:v>
                </c:pt>
                <c:pt idx="7">
                  <c:v>15036.93075277625</c:v>
                </c:pt>
                <c:pt idx="8">
                  <c:v>17305.95764747736</c:v>
                </c:pt>
                <c:pt idx="9">
                  <c:v>18125.2800154029</c:v>
                </c:pt>
                <c:pt idx="10">
                  <c:v>18544.66433355439</c:v>
                </c:pt>
                <c:pt idx="11">
                  <c:v>15861.630521989156</c:v>
                </c:pt>
                <c:pt idx="12">
                  <c:v>18298.371503175596</c:v>
                </c:pt>
              </c:numCache>
            </c:numRef>
          </c:val>
          <c:smooth val="0"/>
        </c:ser>
        <c:marker val="1"/>
        <c:axId val="6591843"/>
        <c:axId val="59326588"/>
      </c:lineChart>
      <c:catAx>
        <c:axId val="659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6588"/>
        <c:crosses val="autoZero"/>
        <c:auto val="1"/>
        <c:lblOffset val="100"/>
        <c:noMultiLvlLbl val="0"/>
      </c:catAx>
      <c:valAx>
        <c:axId val="5932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9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23575"/>
          <c:w val="0.2085"/>
          <c:h val="0.37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4375"/>
          <c:w val="0.61625"/>
          <c:h val="0.8697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POLIPROPILENO'!$E$197:$E$219</c:f>
              <c:numCache>
                <c:ptCount val="2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  <c:pt idx="13">
                  <c:v>16772.48829657462</c:v>
                </c:pt>
                <c:pt idx="14">
                  <c:v>19015.689874371466</c:v>
                </c:pt>
                <c:pt idx="15">
                  <c:v>26878.141189275957</c:v>
                </c:pt>
                <c:pt idx="16">
                  <c:v>21765.515123366396</c:v>
                </c:pt>
                <c:pt idx="17">
                  <c:v>19055.01696306863</c:v>
                </c:pt>
                <c:pt idx="18">
                  <c:v>21518.345457230105</c:v>
                </c:pt>
                <c:pt idx="19">
                  <c:v>30302.891381732232</c:v>
                </c:pt>
                <c:pt idx="20">
                  <c:v>24453.21140091019</c:v>
                </c:pt>
                <c:pt idx="21">
                  <c:v>21337.54562956263</c:v>
                </c:pt>
                <c:pt idx="22">
                  <c:v>24021.00104008874</c:v>
                </c:pt>
              </c:numCache>
            </c:numRef>
          </c:val>
          <c:smooth val="0"/>
        </c:ser>
        <c:marker val="1"/>
        <c:axId val="64177245"/>
        <c:axId val="40724294"/>
      </c:lineChart>
      <c:catAx>
        <c:axId val="64177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24294"/>
        <c:crosses val="autoZero"/>
        <c:auto val="1"/>
        <c:lblOffset val="100"/>
        <c:noMultiLvlLbl val="0"/>
      </c:catAx>
      <c:valAx>
        <c:axId val="4072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177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324"/>
          <c:w val="0.29"/>
          <c:h val="0.122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"/>
          <c:w val="0.66225"/>
          <c:h val="0.8322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POLIETILENO'!$C$52:$C$63</c:f>
              <c:numCache>
                <c:ptCount val="1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POLIETILENO'!$D$52:$D$63</c:f>
              <c:numCache>
                <c:ptCount val="12"/>
                <c:pt idx="2">
                  <c:v>12061.07375</c:v>
                </c:pt>
                <c:pt idx="3">
                  <c:v>14529.075375</c:v>
                </c:pt>
                <c:pt idx="4">
                  <c:v>16918.1985</c:v>
                </c:pt>
                <c:pt idx="5">
                  <c:v>18192.530124999997</c:v>
                </c:pt>
                <c:pt idx="6">
                  <c:v>18204.963</c:v>
                </c:pt>
                <c:pt idx="7">
                  <c:v>17793.502500000002</c:v>
                </c:pt>
                <c:pt idx="8">
                  <c:v>17292.6725</c:v>
                </c:pt>
                <c:pt idx="9">
                  <c:v>17605.344125000003</c:v>
                </c:pt>
              </c:numCache>
            </c:numRef>
          </c:val>
          <c:smooth val="0"/>
        </c:ser>
        <c:marker val="1"/>
        <c:axId val="30974327"/>
        <c:axId val="10333488"/>
      </c:lineChart>
      <c:catAx>
        <c:axId val="3097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3488"/>
        <c:crosses val="autoZero"/>
        <c:auto val="1"/>
        <c:lblOffset val="100"/>
        <c:noMultiLvlLbl val="0"/>
      </c:catAx>
      <c:valAx>
        <c:axId val="1033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974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28375"/>
          <c:w val="0.2575"/>
          <c:h val="0.2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6"/>
          <c:w val="0.67825"/>
          <c:h val="0.8077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POLIETILENO'!$C$106:$C$117</c:f>
              <c:numCache>
                <c:ptCount val="1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POLIETILENO'!$D$106:$D$117</c:f>
              <c:numCache>
                <c:ptCount val="12"/>
                <c:pt idx="0">
                  <c:v>9273.623957173382</c:v>
                </c:pt>
                <c:pt idx="1">
                  <c:v>7574.110843062444</c:v>
                </c:pt>
                <c:pt idx="2">
                  <c:v>11652.496000455305</c:v>
                </c:pt>
                <c:pt idx="3">
                  <c:v>15103.060541571069</c:v>
                </c:pt>
                <c:pt idx="4">
                  <c:v>17837.42721010128</c:v>
                </c:pt>
                <c:pt idx="5">
                  <c:v>18813.880979657042</c:v>
                </c:pt>
                <c:pt idx="6">
                  <c:v>18821.66951944106</c:v>
                </c:pt>
                <c:pt idx="7">
                  <c:v>17090.552984443148</c:v>
                </c:pt>
                <c:pt idx="8">
                  <c:v>16353.097223330984</c:v>
                </c:pt>
                <c:pt idx="9">
                  <c:v>17004.048123650104</c:v>
                </c:pt>
                <c:pt idx="10">
                  <c:v>16884.67253671323</c:v>
                </c:pt>
                <c:pt idx="11">
                  <c:v>22756.721845857544</c:v>
                </c:pt>
              </c:numCache>
            </c:numRef>
          </c:val>
          <c:smooth val="0"/>
        </c:ser>
        <c:marker val="1"/>
        <c:axId val="25892529"/>
        <c:axId val="31706170"/>
      </c:lineChart>
      <c:catAx>
        <c:axId val="2589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06170"/>
        <c:crosses val="autoZero"/>
        <c:auto val="1"/>
        <c:lblOffset val="100"/>
        <c:noMultiLvlLbl val="0"/>
      </c:catAx>
      <c:valAx>
        <c:axId val="317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89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254"/>
          <c:w val="0.241"/>
          <c:h val="0.3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72"/>
          <c:w val="0.628"/>
          <c:h val="0.834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POLIETILENO'!$E$188:$E$209</c:f>
              <c:numCache>
                <c:ptCount val="2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  <c:pt idx="12">
                  <c:v>23465.07811524478</c:v>
                </c:pt>
                <c:pt idx="13">
                  <c:v>21637.30160870879</c:v>
                </c:pt>
                <c:pt idx="14">
                  <c:v>28366.1569303981</c:v>
                </c:pt>
                <c:pt idx="15">
                  <c:v>21056.134986047524</c:v>
                </c:pt>
                <c:pt idx="16">
                  <c:v>27549.693784111238</c:v>
                </c:pt>
                <c:pt idx="17">
                  <c:v>25246.679362940467</c:v>
                </c:pt>
                <c:pt idx="18">
                  <c:v>32908.56081655138</c:v>
                </c:pt>
                <c:pt idx="19">
                  <c:v>24298.16109533616</c:v>
                </c:pt>
                <c:pt idx="20">
                  <c:v>31634.30945297769</c:v>
                </c:pt>
                <c:pt idx="21">
                  <c:v>28856.057117172142</c:v>
                </c:pt>
              </c:numCache>
            </c:numRef>
          </c:val>
          <c:smooth val="0"/>
        </c:ser>
        <c:marker val="1"/>
        <c:axId val="16920075"/>
        <c:axId val="18062948"/>
      </c:lineChart>
      <c:catAx>
        <c:axId val="16920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62948"/>
        <c:crosses val="autoZero"/>
        <c:auto val="1"/>
        <c:lblOffset val="100"/>
        <c:noMultiLvlLbl val="0"/>
      </c:catAx>
      <c:valAx>
        <c:axId val="1806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920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462"/>
          <c:w val="0.28525"/>
          <c:h val="0.1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16</xdr:row>
      <xdr:rowOff>142875</xdr:rowOff>
    </xdr:from>
    <xdr:to>
      <xdr:col>16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296150" y="2800350"/>
        <a:ext cx="5753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400050</xdr:colOff>
      <xdr:row>32</xdr:row>
      <xdr:rowOff>28575</xdr:rowOff>
    </xdr:from>
    <xdr:to>
      <xdr:col>29</xdr:col>
      <xdr:colOff>619125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17973675" y="5362575"/>
        <a:ext cx="55530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152400</xdr:colOff>
      <xdr:row>31</xdr:row>
      <xdr:rowOff>0</xdr:rowOff>
    </xdr:from>
    <xdr:to>
      <xdr:col>57</xdr:col>
      <xdr:colOff>628650</xdr:colOff>
      <xdr:row>42</xdr:row>
      <xdr:rowOff>76200</xdr:rowOff>
    </xdr:to>
    <xdr:graphicFrame>
      <xdr:nvGraphicFramePr>
        <xdr:cNvPr id="3" name="Chart 3"/>
        <xdr:cNvGraphicFramePr/>
      </xdr:nvGraphicFramePr>
      <xdr:xfrm>
        <a:off x="39366825" y="5172075"/>
        <a:ext cx="35242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33</xdr:row>
      <xdr:rowOff>19050</xdr:rowOff>
    </xdr:from>
    <xdr:to>
      <xdr:col>10</xdr:col>
      <xdr:colOff>438150</xdr:colOff>
      <xdr:row>57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553075"/>
          <a:ext cx="67627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29</xdr:row>
      <xdr:rowOff>19050</xdr:rowOff>
    </xdr:from>
    <xdr:to>
      <xdr:col>7</xdr:col>
      <xdr:colOff>581025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657225" y="5000625"/>
        <a:ext cx="53911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74</xdr:row>
      <xdr:rowOff>0</xdr:rowOff>
    </xdr:from>
    <xdr:to>
      <xdr:col>7</xdr:col>
      <xdr:colOff>438150</xdr:colOff>
      <xdr:row>84</xdr:row>
      <xdr:rowOff>123825</xdr:rowOff>
    </xdr:to>
    <xdr:graphicFrame>
      <xdr:nvGraphicFramePr>
        <xdr:cNvPr id="2" name="Chart 2"/>
        <xdr:cNvGraphicFramePr/>
      </xdr:nvGraphicFramePr>
      <xdr:xfrm>
        <a:off x="933450" y="12744450"/>
        <a:ext cx="497205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121</xdr:row>
      <xdr:rowOff>95250</xdr:rowOff>
    </xdr:from>
    <xdr:to>
      <xdr:col>8</xdr:col>
      <xdr:colOff>733425</xdr:colOff>
      <xdr:row>139</xdr:row>
      <xdr:rowOff>0</xdr:rowOff>
    </xdr:to>
    <xdr:graphicFrame>
      <xdr:nvGraphicFramePr>
        <xdr:cNvPr id="3" name="Chart 3"/>
        <xdr:cNvGraphicFramePr/>
      </xdr:nvGraphicFramePr>
      <xdr:xfrm>
        <a:off x="3333750" y="20631150"/>
        <a:ext cx="35337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66675</xdr:rowOff>
    </xdr:from>
    <xdr:to>
      <xdr:col>7</xdr:col>
      <xdr:colOff>9525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38175" y="4953000"/>
        <a:ext cx="45624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72</xdr:row>
      <xdr:rowOff>0</xdr:rowOff>
    </xdr:from>
    <xdr:to>
      <xdr:col>7</xdr:col>
      <xdr:colOff>390525</xdr:colOff>
      <xdr:row>83</xdr:row>
      <xdr:rowOff>142875</xdr:rowOff>
    </xdr:to>
    <xdr:graphicFrame>
      <xdr:nvGraphicFramePr>
        <xdr:cNvPr id="2" name="Chart 2"/>
        <xdr:cNvGraphicFramePr/>
      </xdr:nvGraphicFramePr>
      <xdr:xfrm>
        <a:off x="1028700" y="12506325"/>
        <a:ext cx="45529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124</xdr:row>
      <xdr:rowOff>28575</xdr:rowOff>
    </xdr:from>
    <xdr:to>
      <xdr:col>8</xdr:col>
      <xdr:colOff>800100</xdr:colOff>
      <xdr:row>140</xdr:row>
      <xdr:rowOff>38100</xdr:rowOff>
    </xdr:to>
    <xdr:graphicFrame>
      <xdr:nvGraphicFramePr>
        <xdr:cNvPr id="3" name="Chart 3"/>
        <xdr:cNvGraphicFramePr/>
      </xdr:nvGraphicFramePr>
      <xdr:xfrm>
        <a:off x="2971800" y="21135975"/>
        <a:ext cx="36576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5</xdr:col>
      <xdr:colOff>419100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4191000"/>
        <a:ext cx="43338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85</xdr:row>
      <xdr:rowOff>57150</xdr:rowOff>
    </xdr:from>
    <xdr:to>
      <xdr:col>5</xdr:col>
      <xdr:colOff>619125</xdr:colOff>
      <xdr:row>100</xdr:row>
      <xdr:rowOff>95250</xdr:rowOff>
    </xdr:to>
    <xdr:graphicFrame>
      <xdr:nvGraphicFramePr>
        <xdr:cNvPr id="2" name="Chart 2"/>
        <xdr:cNvGraphicFramePr/>
      </xdr:nvGraphicFramePr>
      <xdr:xfrm>
        <a:off x="38100" y="14658975"/>
        <a:ext cx="45148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36</xdr:row>
      <xdr:rowOff>152400</xdr:rowOff>
    </xdr:from>
    <xdr:to>
      <xdr:col>8</xdr:col>
      <xdr:colOff>714375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3171825" y="6096000"/>
        <a:ext cx="3705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9525</xdr:rowOff>
    </xdr:from>
    <xdr:to>
      <xdr:col>5</xdr:col>
      <xdr:colOff>514350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38100" y="4419600"/>
        <a:ext cx="4543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86</xdr:row>
      <xdr:rowOff>114300</xdr:rowOff>
    </xdr:from>
    <xdr:to>
      <xdr:col>5</xdr:col>
      <xdr:colOff>581025</xdr:colOff>
      <xdr:row>102</xdr:row>
      <xdr:rowOff>85725</xdr:rowOff>
    </xdr:to>
    <xdr:graphicFrame>
      <xdr:nvGraphicFramePr>
        <xdr:cNvPr id="2" name="Chart 2"/>
        <xdr:cNvGraphicFramePr/>
      </xdr:nvGraphicFramePr>
      <xdr:xfrm>
        <a:off x="85725" y="14735175"/>
        <a:ext cx="4562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38</xdr:row>
      <xdr:rowOff>19050</xdr:rowOff>
    </xdr:from>
    <xdr:to>
      <xdr:col>8</xdr:col>
      <xdr:colOff>714375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3181350" y="6267450"/>
        <a:ext cx="3676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5</xdr:col>
      <xdr:colOff>733425</xdr:colOff>
      <xdr:row>41</xdr:row>
      <xdr:rowOff>142875</xdr:rowOff>
    </xdr:to>
    <xdr:graphicFrame>
      <xdr:nvGraphicFramePr>
        <xdr:cNvPr id="1" name="Chart 3"/>
        <xdr:cNvGraphicFramePr/>
      </xdr:nvGraphicFramePr>
      <xdr:xfrm>
        <a:off x="9525" y="4067175"/>
        <a:ext cx="4667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5</xdr:col>
      <xdr:colOff>752475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0" y="542925"/>
        <a:ext cx="46958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3</xdr:row>
      <xdr:rowOff>47625</xdr:rowOff>
    </xdr:from>
    <xdr:to>
      <xdr:col>11</xdr:col>
      <xdr:colOff>800100</xdr:colOff>
      <xdr:row>17</xdr:row>
      <xdr:rowOff>152400</xdr:rowOff>
    </xdr:to>
    <xdr:graphicFrame>
      <xdr:nvGraphicFramePr>
        <xdr:cNvPr id="3" name="Chart 5"/>
        <xdr:cNvGraphicFramePr/>
      </xdr:nvGraphicFramePr>
      <xdr:xfrm>
        <a:off x="4752975" y="552450"/>
        <a:ext cx="45815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25</xdr:row>
      <xdr:rowOff>0</xdr:rowOff>
    </xdr:from>
    <xdr:to>
      <xdr:col>11</xdr:col>
      <xdr:colOff>809625</xdr:colOff>
      <xdr:row>41</xdr:row>
      <xdr:rowOff>142875</xdr:rowOff>
    </xdr:to>
    <xdr:graphicFrame>
      <xdr:nvGraphicFramePr>
        <xdr:cNvPr id="4" name="Chart 6"/>
        <xdr:cNvGraphicFramePr/>
      </xdr:nvGraphicFramePr>
      <xdr:xfrm>
        <a:off x="4733925" y="4057650"/>
        <a:ext cx="46101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ubano\Mis%20documentos\respaldo%20disco%20principal\Capitulos%201,2,3,4,5,6\Capitulo%205\DEMANDA%20PLASTICO,%20VIDRIO%20Y%20PAP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ubano\Escritorio\DEMANDA%20PLASTICO,%20VIDRIO%20Y%20PAP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"/>
      <sheetName val="ANEXO DEMANDA POLIPROPILENO"/>
      <sheetName val="ANEXO DEMANDA POLIETILENO"/>
      <sheetName val="ANEXO DEMANDA PAPEL"/>
      <sheetName val="ANEXO DEMANDA VIDRIO"/>
    </sheetNames>
    <sheetDataSet>
      <sheetData sheetId="1">
        <row r="55">
          <cell r="B55">
            <v>10184.616999999998</v>
          </cell>
        </row>
        <row r="56">
          <cell r="B56">
            <v>8414.922</v>
          </cell>
        </row>
        <row r="57">
          <cell r="B57">
            <v>10790.59</v>
          </cell>
          <cell r="C57">
            <v>12640.640875</v>
          </cell>
        </row>
        <row r="58">
          <cell r="B58">
            <v>18976.46</v>
          </cell>
          <cell r="C58">
            <v>13706.42175</v>
          </cell>
        </row>
        <row r="59">
          <cell r="B59">
            <v>14576.565999999999</v>
          </cell>
          <cell r="C59">
            <v>14775.4005</v>
          </cell>
        </row>
        <row r="60">
          <cell r="B60">
            <v>12549.22</v>
          </cell>
          <cell r="C60">
            <v>15354.517749999999</v>
          </cell>
        </row>
        <row r="61">
          <cell r="B61">
            <v>15208.122</v>
          </cell>
          <cell r="C61">
            <v>15726.153374999998</v>
          </cell>
        </row>
        <row r="62">
          <cell r="B62">
            <v>19191.865999999998</v>
          </cell>
          <cell r="C62">
            <v>16429.469749999997</v>
          </cell>
        </row>
        <row r="63">
          <cell r="B63">
            <v>17334.245</v>
          </cell>
          <cell r="C63">
            <v>17049.078374999997</v>
          </cell>
        </row>
        <row r="64">
          <cell r="B64">
            <v>15418.072</v>
          </cell>
          <cell r="C64">
            <v>17441.652625000002</v>
          </cell>
        </row>
        <row r="65">
          <cell r="B65">
            <v>17296.139</v>
          </cell>
          <cell r="C65">
            <v>17697.47925</v>
          </cell>
        </row>
        <row r="66">
          <cell r="B66">
            <v>20244.443000000003</v>
          </cell>
        </row>
        <row r="67">
          <cell r="B67">
            <v>18328.281000000003</v>
          </cell>
        </row>
        <row r="113">
          <cell r="C113">
            <v>10184.616999999998</v>
          </cell>
          <cell r="D113">
            <v>10167.996959647098</v>
          </cell>
        </row>
        <row r="114">
          <cell r="C114">
            <v>8414.922</v>
          </cell>
          <cell r="D114">
            <v>9892.470184195157</v>
          </cell>
        </row>
        <row r="115">
          <cell r="C115">
            <v>10790.59</v>
          </cell>
          <cell r="D115">
            <v>11569.510947559376</v>
          </cell>
        </row>
        <row r="116">
          <cell r="C116">
            <v>18976.46</v>
          </cell>
          <cell r="D116">
            <v>14868.158987397495</v>
          </cell>
        </row>
        <row r="117">
          <cell r="C117">
            <v>14576.565999999999</v>
          </cell>
          <cell r="D117">
            <v>14552.778839900928</v>
          </cell>
        </row>
        <row r="118">
          <cell r="C118">
            <v>12549.22</v>
          </cell>
          <cell r="D118">
            <v>14752.695828304237</v>
          </cell>
        </row>
        <row r="119">
          <cell r="C119">
            <v>15208.122</v>
          </cell>
          <cell r="D119">
            <v>16305.923399074432</v>
          </cell>
        </row>
        <row r="120">
          <cell r="C120">
            <v>19191.865999999998</v>
          </cell>
          <cell r="D120">
            <v>15036.93075277625</v>
          </cell>
        </row>
        <row r="121">
          <cell r="C121">
            <v>17334.245</v>
          </cell>
          <cell r="D121">
            <v>17305.95764747736</v>
          </cell>
        </row>
        <row r="122">
          <cell r="C122">
            <v>15418.072</v>
          </cell>
          <cell r="D122">
            <v>18125.2800154029</v>
          </cell>
        </row>
        <row r="123">
          <cell r="C123">
            <v>17296.139</v>
          </cell>
          <cell r="D123">
            <v>18544.66433355439</v>
          </cell>
        </row>
        <row r="124">
          <cell r="C124">
            <v>20244.443000000003</v>
          </cell>
          <cell r="D124">
            <v>15861.630521989156</v>
          </cell>
        </row>
        <row r="125">
          <cell r="C125">
            <v>18328.281000000003</v>
          </cell>
          <cell r="D125">
            <v>18298.371503175596</v>
          </cell>
        </row>
        <row r="197">
          <cell r="E197">
            <v>10184.616999999998</v>
          </cell>
        </row>
        <row r="198">
          <cell r="E198">
            <v>8414.922</v>
          </cell>
        </row>
        <row r="199">
          <cell r="E199">
            <v>10790.59</v>
          </cell>
        </row>
        <row r="200">
          <cell r="E200">
            <v>18976.46</v>
          </cell>
        </row>
        <row r="201">
          <cell r="E201">
            <v>14576.565999999999</v>
          </cell>
        </row>
        <row r="202">
          <cell r="E202">
            <v>12549.22</v>
          </cell>
        </row>
        <row r="203">
          <cell r="E203">
            <v>15208.122</v>
          </cell>
        </row>
        <row r="204">
          <cell r="E204">
            <v>19191.865999999998</v>
          </cell>
        </row>
        <row r="205">
          <cell r="E205">
            <v>17334.245</v>
          </cell>
        </row>
        <row r="206">
          <cell r="E206">
            <v>15418.072</v>
          </cell>
        </row>
        <row r="207">
          <cell r="E207">
            <v>17296.139</v>
          </cell>
        </row>
        <row r="208">
          <cell r="E208">
            <v>20244.443000000003</v>
          </cell>
        </row>
        <row r="209">
          <cell r="E209">
            <v>18328.281000000003</v>
          </cell>
        </row>
        <row r="210">
          <cell r="E210">
            <v>16772.48829657462</v>
          </cell>
        </row>
        <row r="211">
          <cell r="E211">
            <v>19015.689874371466</v>
          </cell>
        </row>
        <row r="212">
          <cell r="E212">
            <v>26878.141189275957</v>
          </cell>
        </row>
        <row r="213">
          <cell r="E213">
            <v>21765.515123366396</v>
          </cell>
        </row>
        <row r="214">
          <cell r="E214">
            <v>19055.01696306863</v>
          </cell>
        </row>
        <row r="215">
          <cell r="E215">
            <v>21518.345457230105</v>
          </cell>
        </row>
        <row r="216">
          <cell r="E216">
            <v>30302.891381732232</v>
          </cell>
        </row>
        <row r="217">
          <cell r="E217">
            <v>24453.21140091019</v>
          </cell>
        </row>
        <row r="218">
          <cell r="E218">
            <v>21337.54562956263</v>
          </cell>
        </row>
        <row r="219">
          <cell r="E219">
            <v>24021.00104008874</v>
          </cell>
        </row>
      </sheetData>
      <sheetData sheetId="2">
        <row r="52">
          <cell r="C52">
            <v>9899.442</v>
          </cell>
        </row>
        <row r="53">
          <cell r="C53">
            <v>7144.536</v>
          </cell>
        </row>
        <row r="54">
          <cell r="C54">
            <v>13832.948</v>
          </cell>
          <cell r="D54">
            <v>12061.07375</v>
          </cell>
        </row>
        <row r="55">
          <cell r="C55">
            <v>12796.509</v>
          </cell>
          <cell r="D55">
            <v>14529.075375</v>
          </cell>
        </row>
        <row r="56">
          <cell r="C56">
            <v>19041.161999999997</v>
          </cell>
          <cell r="D56">
            <v>16918.1985</v>
          </cell>
        </row>
        <row r="57">
          <cell r="C57">
            <v>17746.828999999998</v>
          </cell>
          <cell r="D57">
            <v>18192.530124999997</v>
          </cell>
        </row>
        <row r="58">
          <cell r="C58">
            <v>22343.64</v>
          </cell>
          <cell r="D58">
            <v>18204.963</v>
          </cell>
        </row>
        <row r="59">
          <cell r="C59">
            <v>14480.47</v>
          </cell>
          <cell r="D59">
            <v>17793.502500000002</v>
          </cell>
        </row>
        <row r="60">
          <cell r="C60">
            <v>17456.663999999997</v>
          </cell>
          <cell r="D60">
            <v>17292.6725</v>
          </cell>
        </row>
        <row r="61">
          <cell r="C61">
            <v>16039.643</v>
          </cell>
          <cell r="D61">
            <v>17605.344125000003</v>
          </cell>
        </row>
        <row r="62">
          <cell r="C62">
            <v>20044.185999999998</v>
          </cell>
        </row>
        <row r="63">
          <cell r="C63">
            <v>19281.297000000002</v>
          </cell>
        </row>
        <row r="106">
          <cell r="C106">
            <v>9899.442</v>
          </cell>
          <cell r="D106">
            <v>9273.623957173382</v>
          </cell>
        </row>
        <row r="107">
          <cell r="C107">
            <v>7144.536</v>
          </cell>
          <cell r="D107">
            <v>7574.110843062444</v>
          </cell>
        </row>
        <row r="108">
          <cell r="C108">
            <v>13832.948</v>
          </cell>
          <cell r="D108">
            <v>11652.496000455305</v>
          </cell>
        </row>
        <row r="109">
          <cell r="C109">
            <v>12796.509</v>
          </cell>
          <cell r="D109">
            <v>15103.060541571069</v>
          </cell>
        </row>
        <row r="110">
          <cell r="C110">
            <v>19041.161999999997</v>
          </cell>
          <cell r="D110">
            <v>17837.42721010128</v>
          </cell>
        </row>
        <row r="111">
          <cell r="C111">
            <v>17746.828999999998</v>
          </cell>
          <cell r="D111">
            <v>18813.880979657042</v>
          </cell>
        </row>
        <row r="112">
          <cell r="C112">
            <v>22343.64</v>
          </cell>
          <cell r="D112">
            <v>18821.66951944106</v>
          </cell>
        </row>
        <row r="113">
          <cell r="C113">
            <v>14480.47</v>
          </cell>
          <cell r="D113">
            <v>17090.552984443148</v>
          </cell>
        </row>
        <row r="114">
          <cell r="C114">
            <v>17456.663999999997</v>
          </cell>
          <cell r="D114">
            <v>16353.097223330984</v>
          </cell>
        </row>
        <row r="115">
          <cell r="C115">
            <v>16039.643</v>
          </cell>
          <cell r="D115">
            <v>17004.048123650104</v>
          </cell>
        </row>
        <row r="116">
          <cell r="C116">
            <v>20044.185999999998</v>
          </cell>
          <cell r="D116">
            <v>16884.67253671323</v>
          </cell>
        </row>
        <row r="117">
          <cell r="C117">
            <v>19281.297000000002</v>
          </cell>
          <cell r="D117">
            <v>22756.721845857544</v>
          </cell>
        </row>
        <row r="188">
          <cell r="E188">
            <v>9899.442</v>
          </cell>
        </row>
        <row r="189">
          <cell r="E189">
            <v>7144.536</v>
          </cell>
        </row>
        <row r="190">
          <cell r="E190">
            <v>13832.948</v>
          </cell>
        </row>
        <row r="191">
          <cell r="E191">
            <v>12796.509</v>
          </cell>
        </row>
        <row r="192">
          <cell r="E192">
            <v>19041.161999999997</v>
          </cell>
        </row>
        <row r="193">
          <cell r="E193">
            <v>17746.828999999998</v>
          </cell>
        </row>
        <row r="194">
          <cell r="E194">
            <v>22343.64</v>
          </cell>
        </row>
        <row r="195">
          <cell r="E195">
            <v>14480.47</v>
          </cell>
        </row>
        <row r="196">
          <cell r="E196">
            <v>17456.663999999997</v>
          </cell>
        </row>
        <row r="197">
          <cell r="E197">
            <v>16039.643</v>
          </cell>
        </row>
        <row r="198">
          <cell r="E198">
            <v>20044.185999999998</v>
          </cell>
        </row>
        <row r="199">
          <cell r="E199">
            <v>19281.297000000002</v>
          </cell>
        </row>
        <row r="200">
          <cell r="E200">
            <v>23465.07811524478</v>
          </cell>
        </row>
        <row r="201">
          <cell r="E201">
            <v>21637.30160870879</v>
          </cell>
        </row>
        <row r="202">
          <cell r="E202">
            <v>28366.1569303981</v>
          </cell>
        </row>
        <row r="203">
          <cell r="E203">
            <v>21056.134986047524</v>
          </cell>
        </row>
        <row r="204">
          <cell r="E204">
            <v>27549.693784111238</v>
          </cell>
        </row>
        <row r="205">
          <cell r="E205">
            <v>25246.679362940467</v>
          </cell>
        </row>
        <row r="206">
          <cell r="E206">
            <v>32908.56081655138</v>
          </cell>
        </row>
        <row r="207">
          <cell r="E207">
            <v>24298.16109533616</v>
          </cell>
        </row>
        <row r="208">
          <cell r="E208">
            <v>31634.30945297769</v>
          </cell>
        </row>
        <row r="209">
          <cell r="E209">
            <v>28856.057117172142</v>
          </cell>
        </row>
      </sheetData>
      <sheetData sheetId="3">
        <row r="43">
          <cell r="C43">
            <v>13821.441999999992</v>
          </cell>
        </row>
        <row r="44">
          <cell r="C44">
            <v>8658.932999999999</v>
          </cell>
        </row>
        <row r="45">
          <cell r="C45">
            <v>13013.479000000001</v>
          </cell>
          <cell r="D45">
            <v>14708.0114</v>
          </cell>
        </row>
        <row r="46">
          <cell r="C46">
            <v>19962.214000000004</v>
          </cell>
          <cell r="D46">
            <v>14383.8756</v>
          </cell>
        </row>
        <row r="47">
          <cell r="C47">
            <v>18083.988999999994</v>
          </cell>
          <cell r="D47">
            <v>14458.454399999999</v>
          </cell>
        </row>
        <row r="48">
          <cell r="C48">
            <v>12200.763</v>
          </cell>
          <cell r="D48">
            <v>14730.9476</v>
          </cell>
        </row>
        <row r="49">
          <cell r="C49">
            <v>9031.827000000003</v>
          </cell>
          <cell r="D49">
            <v>14578.945200000002</v>
          </cell>
        </row>
        <row r="50">
          <cell r="C50">
            <v>14375.945000000005</v>
          </cell>
          <cell r="D50">
            <v>14080.213200000004</v>
          </cell>
        </row>
        <row r="51">
          <cell r="C51">
            <v>19202.202000000005</v>
          </cell>
          <cell r="D51">
            <v>14447.812600000005</v>
          </cell>
        </row>
        <row r="52">
          <cell r="C52">
            <v>15590.329000000009</v>
          </cell>
          <cell r="D52">
            <v>15107.915200000007</v>
          </cell>
        </row>
        <row r="53">
          <cell r="C53">
            <v>14038.76</v>
          </cell>
          <cell r="D53">
            <v>15723.518600000005</v>
          </cell>
        </row>
        <row r="54">
          <cell r="C54">
            <v>12332.34</v>
          </cell>
        </row>
        <row r="55">
          <cell r="C55">
            <v>17453.962000000007</v>
          </cell>
        </row>
        <row r="105">
          <cell r="C105">
            <v>13821.441999999992</v>
          </cell>
          <cell r="D105">
            <v>16061.254206516282</v>
          </cell>
        </row>
        <row r="106">
          <cell r="C106">
            <v>8658.932999999999</v>
          </cell>
          <cell r="D106">
            <v>13977.029198795723</v>
          </cell>
        </row>
        <row r="107">
          <cell r="C107">
            <v>13013.479000000001</v>
          </cell>
          <cell r="D107">
            <v>13656.76853456365</v>
          </cell>
        </row>
        <row r="108">
          <cell r="C108">
            <v>19962.214000000004</v>
          </cell>
          <cell r="D108">
            <v>14694.888664117392</v>
          </cell>
        </row>
        <row r="109">
          <cell r="C109">
            <v>18083.988999999994</v>
          </cell>
          <cell r="D109">
            <v>15844.478637214683</v>
          </cell>
        </row>
        <row r="110">
          <cell r="C110">
            <v>12200.763</v>
          </cell>
          <cell r="D110">
            <v>14177.938601229767</v>
          </cell>
        </row>
        <row r="111">
          <cell r="C111">
            <v>9031.827000000003</v>
          </cell>
          <cell r="D111">
            <v>14578.945200000004</v>
          </cell>
        </row>
        <row r="112">
          <cell r="C112">
            <v>14375.945000000005</v>
          </cell>
          <cell r="D112">
            <v>15086.584711945028</v>
          </cell>
        </row>
        <row r="113">
          <cell r="C113">
            <v>19202.202000000005</v>
          </cell>
          <cell r="D113">
            <v>14135.417068261682</v>
          </cell>
        </row>
        <row r="114">
          <cell r="C114">
            <v>15590.329000000009</v>
          </cell>
          <cell r="D114">
            <v>13659.631997544831</v>
          </cell>
        </row>
        <row r="115">
          <cell r="C115">
            <v>14038.76</v>
          </cell>
          <cell r="D115">
            <v>16313.789335748952</v>
          </cell>
        </row>
        <row r="116">
          <cell r="C116">
            <v>12332.34</v>
          </cell>
        </row>
        <row r="117">
          <cell r="C117">
            <v>17453.962000000007</v>
          </cell>
        </row>
        <row r="191">
          <cell r="E191">
            <v>13821.441999999992</v>
          </cell>
        </row>
        <row r="192">
          <cell r="E192">
            <v>8658.932999999999</v>
          </cell>
        </row>
        <row r="193">
          <cell r="E193">
            <v>13013.479000000001</v>
          </cell>
        </row>
        <row r="194">
          <cell r="E194">
            <v>19962.214000000004</v>
          </cell>
        </row>
        <row r="195">
          <cell r="E195">
            <v>18083.988999999994</v>
          </cell>
        </row>
        <row r="196">
          <cell r="E196">
            <v>12200.763</v>
          </cell>
        </row>
        <row r="197">
          <cell r="E197">
            <v>9031.827000000003</v>
          </cell>
        </row>
        <row r="198">
          <cell r="E198">
            <v>14375.945000000005</v>
          </cell>
        </row>
        <row r="199">
          <cell r="E199">
            <v>19202.202000000005</v>
          </cell>
        </row>
        <row r="200">
          <cell r="E200">
            <v>15590.329000000007</v>
          </cell>
        </row>
        <row r="201">
          <cell r="E201">
            <v>14038.76</v>
          </cell>
        </row>
        <row r="202">
          <cell r="E202">
            <v>12332.34</v>
          </cell>
        </row>
        <row r="203">
          <cell r="E203">
            <v>17453.962000000007</v>
          </cell>
        </row>
        <row r="204">
          <cell r="E204">
            <v>23460.024814172826</v>
          </cell>
        </row>
        <row r="205">
          <cell r="E205">
            <v>20012.940037270237</v>
          </cell>
        </row>
        <row r="206">
          <cell r="E206">
            <v>15317.151601950287</v>
          </cell>
        </row>
        <row r="207">
          <cell r="E207">
            <v>11190.950790093846</v>
          </cell>
        </row>
        <row r="208">
          <cell r="E208">
            <v>17465.578802491946</v>
          </cell>
        </row>
        <row r="209">
          <cell r="E209">
            <v>25258.601722629093</v>
          </cell>
        </row>
        <row r="210">
          <cell r="E210">
            <v>21524.073724093738</v>
          </cell>
        </row>
        <row r="211">
          <cell r="E211">
            <v>16456.51038884391</v>
          </cell>
        </row>
        <row r="212">
          <cell r="E212">
            <v>12011.181665381378</v>
          </cell>
        </row>
        <row r="213">
          <cell r="E213">
            <v>18727.208993370677</v>
          </cell>
        </row>
      </sheetData>
      <sheetData sheetId="4">
        <row r="46">
          <cell r="C46">
            <v>2416.1720000000005</v>
          </cell>
        </row>
        <row r="47">
          <cell r="C47">
            <v>7588.805000000002</v>
          </cell>
          <cell r="D47">
            <v>6339.021333333333</v>
          </cell>
        </row>
        <row r="48">
          <cell r="C48">
            <v>9012.086999999998</v>
          </cell>
          <cell r="D48">
            <v>6996.729666666667</v>
          </cell>
        </row>
        <row r="49">
          <cell r="C49">
            <v>4389.297000000001</v>
          </cell>
          <cell r="D49">
            <v>7689.169333333331</v>
          </cell>
        </row>
        <row r="50">
          <cell r="C50">
            <v>9666.123999999998</v>
          </cell>
          <cell r="D50">
            <v>8307.621666666666</v>
          </cell>
        </row>
        <row r="51">
          <cell r="C51">
            <v>10867.444</v>
          </cell>
          <cell r="D51">
            <v>9021.923</v>
          </cell>
        </row>
        <row r="52">
          <cell r="C52">
            <v>6532.200999999999</v>
          </cell>
          <cell r="D52">
            <v>9526.796999999997</v>
          </cell>
        </row>
        <row r="53">
          <cell r="C53">
            <v>11180.745999999996</v>
          </cell>
          <cell r="D53">
            <v>9249.139333333333</v>
          </cell>
        </row>
        <row r="54">
          <cell r="C54">
            <v>10034.471000000003</v>
          </cell>
          <cell r="D54">
            <v>9253.701</v>
          </cell>
        </row>
        <row r="55">
          <cell r="C55">
            <v>6545.886000000002</v>
          </cell>
          <cell r="D55">
            <v>8516.580666666669</v>
          </cell>
        </row>
        <row r="56">
          <cell r="C56">
            <v>8969.385</v>
          </cell>
          <cell r="D56">
            <v>8220.626333333334</v>
          </cell>
        </row>
        <row r="57">
          <cell r="C57">
            <v>9146.607999999998</v>
          </cell>
          <cell r="D57">
            <v>7617.979666666666</v>
          </cell>
        </row>
        <row r="58">
          <cell r="C58">
            <v>4737.945999999998</v>
          </cell>
          <cell r="D58">
            <v>6589.048333333332</v>
          </cell>
        </row>
        <row r="59">
          <cell r="C59">
            <v>5882.590999999999</v>
          </cell>
        </row>
        <row r="102">
          <cell r="C102">
            <v>2416.1720000000005</v>
          </cell>
          <cell r="D102">
            <v>3521.890402523176</v>
          </cell>
        </row>
        <row r="103">
          <cell r="C103">
            <v>7588.805000000002</v>
          </cell>
          <cell r="D103">
            <v>6513.147726088366</v>
          </cell>
        </row>
        <row r="104">
          <cell r="C104">
            <v>9012.086999999998</v>
          </cell>
          <cell r="D104">
            <v>7545.225754340635</v>
          </cell>
        </row>
        <row r="105">
          <cell r="C105">
            <v>4389.297000000001</v>
          </cell>
          <cell r="D105">
            <v>6397.981177715729</v>
          </cell>
        </row>
        <row r="106">
          <cell r="C106">
            <v>9666.123999999998</v>
          </cell>
          <cell r="D106">
            <v>8296.022041769178</v>
          </cell>
        </row>
        <row r="107">
          <cell r="C107">
            <v>10867.444</v>
          </cell>
          <cell r="D107">
            <v>9098.59373890361</v>
          </cell>
        </row>
        <row r="108">
          <cell r="C108">
            <v>6532.200999999999</v>
          </cell>
          <cell r="D108">
            <v>9521.547310891892</v>
          </cell>
        </row>
        <row r="109">
          <cell r="C109">
            <v>11180.745999999996</v>
          </cell>
          <cell r="D109">
            <v>9595.957517141573</v>
          </cell>
        </row>
        <row r="110">
          <cell r="C110">
            <v>10034.471000000003</v>
          </cell>
          <cell r="D110">
            <v>8401.200412333377</v>
          </cell>
        </row>
        <row r="111">
          <cell r="C111">
            <v>6545.886000000002</v>
          </cell>
          <cell r="D111">
            <v>9541.4950092174</v>
          </cell>
        </row>
        <row r="112">
          <cell r="C112">
            <v>8969.385</v>
          </cell>
          <cell r="D112">
            <v>7698.040668743114</v>
          </cell>
        </row>
        <row r="113">
          <cell r="C113">
            <v>9146.607999999998</v>
          </cell>
          <cell r="D113">
            <v>7657.851310851536</v>
          </cell>
        </row>
        <row r="114">
          <cell r="C114">
            <v>4737.945999999998</v>
          </cell>
          <cell r="D114">
            <v>6906.183229121544</v>
          </cell>
        </row>
        <row r="115">
          <cell r="C115">
            <v>5882.590999999999</v>
          </cell>
          <cell r="D115">
            <v>5048.777007072638</v>
          </cell>
        </row>
        <row r="188">
          <cell r="E188">
            <v>2416.1720000000005</v>
          </cell>
        </row>
        <row r="189">
          <cell r="E189">
            <v>7588.805000000001</v>
          </cell>
        </row>
        <row r="190">
          <cell r="E190">
            <v>9012.086999999998</v>
          </cell>
        </row>
        <row r="191">
          <cell r="E191">
            <v>4389.297000000001</v>
          </cell>
        </row>
        <row r="192">
          <cell r="E192">
            <v>9666.123999999998</v>
          </cell>
        </row>
        <row r="193">
          <cell r="E193">
            <v>10867.444</v>
          </cell>
        </row>
        <row r="194">
          <cell r="E194">
            <v>6532.201</v>
          </cell>
        </row>
        <row r="195">
          <cell r="E195">
            <v>11180.745999999996</v>
          </cell>
        </row>
        <row r="196">
          <cell r="E196">
            <v>10034.471000000003</v>
          </cell>
        </row>
        <row r="197">
          <cell r="E197">
            <v>6545.886000000002</v>
          </cell>
        </row>
        <row r="198">
          <cell r="E198">
            <v>8969.385</v>
          </cell>
        </row>
        <row r="199">
          <cell r="E199">
            <v>9146.607999999998</v>
          </cell>
        </row>
        <row r="200">
          <cell r="E200">
            <v>4737.945999999998</v>
          </cell>
        </row>
        <row r="201">
          <cell r="E201">
            <v>5882.590999999999</v>
          </cell>
        </row>
        <row r="202">
          <cell r="E202">
            <v>9779.4585449357</v>
          </cell>
        </row>
        <row r="203">
          <cell r="E203">
            <v>5675.164447615679</v>
          </cell>
        </row>
        <row r="204">
          <cell r="E204">
            <v>9737.068814314305</v>
          </cell>
        </row>
        <row r="205">
          <cell r="E205">
            <v>10082.627617257289</v>
          </cell>
        </row>
        <row r="206">
          <cell r="E206">
            <v>5849.298524417924</v>
          </cell>
        </row>
        <row r="207">
          <cell r="E207">
            <v>10032.811643046194</v>
          </cell>
        </row>
        <row r="208">
          <cell r="E208">
            <v>10385.79668957888</v>
          </cell>
        </row>
        <row r="209">
          <cell r="E209">
            <v>6023.432601220169</v>
          </cell>
        </row>
        <row r="210">
          <cell r="E210">
            <v>10328.554471778085</v>
          </cell>
        </row>
        <row r="211">
          <cell r="E211">
            <v>10688.965761900468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"/>
      <sheetName val="ANEXO DEMANDA POLIPROPILENO"/>
      <sheetName val="ANEXO DEMANDA POLIETILENO"/>
      <sheetName val="ANEXO DEMANDA PAPEL"/>
      <sheetName val="ANEXO DEMANDA VIDRIO"/>
    </sheetNames>
    <sheetDataSet>
      <sheetData sheetId="1">
        <row r="197">
          <cell r="E197">
            <v>10184.616999999998</v>
          </cell>
        </row>
        <row r="198">
          <cell r="E198">
            <v>8414.922</v>
          </cell>
        </row>
        <row r="199">
          <cell r="E199">
            <v>10790.59</v>
          </cell>
        </row>
        <row r="200">
          <cell r="E200">
            <v>18976.46</v>
          </cell>
        </row>
        <row r="201">
          <cell r="E201">
            <v>14576.565999999999</v>
          </cell>
        </row>
        <row r="202">
          <cell r="E202">
            <v>12549.22</v>
          </cell>
        </row>
        <row r="203">
          <cell r="E203">
            <v>15208.122</v>
          </cell>
        </row>
        <row r="204">
          <cell r="E204">
            <v>19191.865999999998</v>
          </cell>
        </row>
        <row r="205">
          <cell r="E205">
            <v>17334.245</v>
          </cell>
        </row>
        <row r="206">
          <cell r="E206">
            <v>15418.072</v>
          </cell>
        </row>
        <row r="207">
          <cell r="E207">
            <v>17296.139</v>
          </cell>
        </row>
        <row r="208">
          <cell r="E208">
            <v>20244.443000000003</v>
          </cell>
        </row>
        <row r="209">
          <cell r="E209">
            <v>18328.281000000003</v>
          </cell>
        </row>
        <row r="210">
          <cell r="E210">
            <v>16772.48829657462</v>
          </cell>
        </row>
        <row r="211">
          <cell r="E211">
            <v>19015.689874371466</v>
          </cell>
        </row>
        <row r="212">
          <cell r="E212">
            <v>26878.141189275957</v>
          </cell>
        </row>
        <row r="213">
          <cell r="E213">
            <v>21765.515123366396</v>
          </cell>
        </row>
        <row r="214">
          <cell r="E214">
            <v>19055.01696306863</v>
          </cell>
        </row>
        <row r="215">
          <cell r="E215">
            <v>21518.345457230105</v>
          </cell>
        </row>
        <row r="216">
          <cell r="E216">
            <v>30302.891381732232</v>
          </cell>
        </row>
        <row r="217">
          <cell r="E217">
            <v>24453.21140091019</v>
          </cell>
        </row>
        <row r="218">
          <cell r="E218">
            <v>21337.54562956263</v>
          </cell>
        </row>
        <row r="219">
          <cell r="E219">
            <v>24021.00104008874</v>
          </cell>
        </row>
      </sheetData>
      <sheetData sheetId="2">
        <row r="188">
          <cell r="E188">
            <v>9899.442</v>
          </cell>
        </row>
        <row r="189">
          <cell r="E189">
            <v>7144.536</v>
          </cell>
        </row>
        <row r="190">
          <cell r="E190">
            <v>13832.948</v>
          </cell>
        </row>
        <row r="191">
          <cell r="E191">
            <v>12796.509</v>
          </cell>
        </row>
        <row r="192">
          <cell r="E192">
            <v>19041.161999999997</v>
          </cell>
        </row>
        <row r="193">
          <cell r="E193">
            <v>17746.828999999998</v>
          </cell>
        </row>
        <row r="194">
          <cell r="E194">
            <v>22343.64</v>
          </cell>
        </row>
        <row r="195">
          <cell r="E195">
            <v>14480.47</v>
          </cell>
        </row>
        <row r="196">
          <cell r="E196">
            <v>17456.663999999997</v>
          </cell>
        </row>
        <row r="197">
          <cell r="E197">
            <v>16039.643</v>
          </cell>
        </row>
        <row r="198">
          <cell r="E198">
            <v>20044.185999999998</v>
          </cell>
        </row>
        <row r="199">
          <cell r="E199">
            <v>19281.297000000002</v>
          </cell>
        </row>
        <row r="200">
          <cell r="E200">
            <v>23465.07811524478</v>
          </cell>
        </row>
        <row r="201">
          <cell r="E201">
            <v>21637.30160870879</v>
          </cell>
        </row>
        <row r="202">
          <cell r="E202">
            <v>28366.1569303981</v>
          </cell>
        </row>
        <row r="203">
          <cell r="E203">
            <v>21056.134986047524</v>
          </cell>
        </row>
        <row r="204">
          <cell r="E204">
            <v>27549.693784111238</v>
          </cell>
        </row>
        <row r="205">
          <cell r="E205">
            <v>25246.679362940467</v>
          </cell>
        </row>
        <row r="206">
          <cell r="E206">
            <v>32908.56081655138</v>
          </cell>
        </row>
        <row r="207">
          <cell r="E207">
            <v>24298.16109533616</v>
          </cell>
        </row>
        <row r="208">
          <cell r="E208">
            <v>31634.30945297769</v>
          </cell>
        </row>
        <row r="209">
          <cell r="E209">
            <v>28856.057117172142</v>
          </cell>
        </row>
      </sheetData>
      <sheetData sheetId="3">
        <row r="191">
          <cell r="E191">
            <v>13821.441999999992</v>
          </cell>
        </row>
        <row r="192">
          <cell r="E192">
            <v>8658.932999999999</v>
          </cell>
        </row>
        <row r="193">
          <cell r="E193">
            <v>13013.479000000001</v>
          </cell>
        </row>
        <row r="194">
          <cell r="E194">
            <v>19962.214000000004</v>
          </cell>
        </row>
        <row r="195">
          <cell r="E195">
            <v>18083.988999999994</v>
          </cell>
        </row>
        <row r="196">
          <cell r="E196">
            <v>12200.763</v>
          </cell>
        </row>
        <row r="197">
          <cell r="E197">
            <v>9031.827000000003</v>
          </cell>
        </row>
        <row r="198">
          <cell r="E198">
            <v>14375.945000000005</v>
          </cell>
        </row>
        <row r="199">
          <cell r="E199">
            <v>19202.202000000005</v>
          </cell>
        </row>
        <row r="200">
          <cell r="E200">
            <v>15590.329000000007</v>
          </cell>
        </row>
        <row r="201">
          <cell r="E201">
            <v>14038.76</v>
          </cell>
        </row>
        <row r="202">
          <cell r="E202">
            <v>12332.34</v>
          </cell>
        </row>
        <row r="203">
          <cell r="E203">
            <v>17453.962000000007</v>
          </cell>
        </row>
        <row r="204">
          <cell r="E204">
            <v>23460.024814172826</v>
          </cell>
        </row>
        <row r="205">
          <cell r="E205">
            <v>20012.940037270237</v>
          </cell>
        </row>
        <row r="206">
          <cell r="E206">
            <v>15317.151601950287</v>
          </cell>
        </row>
        <row r="207">
          <cell r="E207">
            <v>11190.950790093846</v>
          </cell>
        </row>
        <row r="208">
          <cell r="E208">
            <v>17465.578802491946</v>
          </cell>
        </row>
        <row r="209">
          <cell r="E209">
            <v>25258.601722629093</v>
          </cell>
        </row>
        <row r="210">
          <cell r="E210">
            <v>21524.073724093738</v>
          </cell>
        </row>
        <row r="211">
          <cell r="E211">
            <v>16456.51038884391</v>
          </cell>
        </row>
        <row r="212">
          <cell r="E212">
            <v>12011.181665381378</v>
          </cell>
        </row>
        <row r="213">
          <cell r="E213">
            <v>18727.208993370677</v>
          </cell>
        </row>
      </sheetData>
      <sheetData sheetId="4">
        <row r="188">
          <cell r="E188">
            <v>2416.1720000000005</v>
          </cell>
        </row>
        <row r="189">
          <cell r="E189">
            <v>7588.805000000001</v>
          </cell>
        </row>
        <row r="190">
          <cell r="E190">
            <v>9012.086999999998</v>
          </cell>
        </row>
        <row r="191">
          <cell r="E191">
            <v>4389.297000000001</v>
          </cell>
        </row>
        <row r="192">
          <cell r="E192">
            <v>9666.123999999998</v>
          </cell>
        </row>
        <row r="193">
          <cell r="E193">
            <v>10867.444</v>
          </cell>
        </row>
        <row r="194">
          <cell r="E194">
            <v>6532.201</v>
          </cell>
        </row>
        <row r="195">
          <cell r="E195">
            <v>11180.745999999996</v>
          </cell>
        </row>
        <row r="196">
          <cell r="E196">
            <v>10034.471000000003</v>
          </cell>
        </row>
        <row r="197">
          <cell r="E197">
            <v>6545.886000000002</v>
          </cell>
        </row>
        <row r="198">
          <cell r="E198">
            <v>8969.385</v>
          </cell>
        </row>
        <row r="199">
          <cell r="E199">
            <v>9146.607999999998</v>
          </cell>
        </row>
        <row r="200">
          <cell r="E200">
            <v>4737.945999999998</v>
          </cell>
        </row>
        <row r="201">
          <cell r="E201">
            <v>5882.590999999999</v>
          </cell>
        </row>
        <row r="202">
          <cell r="E202">
            <v>9779.4585449357</v>
          </cell>
        </row>
        <row r="203">
          <cell r="E203">
            <v>5675.164447615679</v>
          </cell>
        </row>
        <row r="204">
          <cell r="E204">
            <v>9737.068814314305</v>
          </cell>
        </row>
        <row r="205">
          <cell r="E205">
            <v>10082.627617257289</v>
          </cell>
        </row>
        <row r="206">
          <cell r="E206">
            <v>5849.298524417924</v>
          </cell>
        </row>
        <row r="207">
          <cell r="E207">
            <v>10032.811643046194</v>
          </cell>
        </row>
        <row r="208">
          <cell r="E208">
            <v>10385.79668957888</v>
          </cell>
        </row>
        <row r="209">
          <cell r="E209">
            <v>6023.432601220169</v>
          </cell>
        </row>
        <row r="210">
          <cell r="E210">
            <v>10328.554471778085</v>
          </cell>
        </row>
        <row r="211">
          <cell r="E211">
            <v>10688.965761900468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s Financieros (2)"/>
      <sheetName val="Inv - Financ LUIS"/>
      <sheetName val="CV"/>
      <sheetName val="Costos Op. Luis"/>
      <sheetName val="Dep - Amort"/>
      <sheetName val="Flujo de Caja"/>
      <sheetName val="Flujo efectivo"/>
      <sheetName val="Ingresos Operativos (P)"/>
      <sheetName val="Ingresos Op (C)"/>
      <sheetName val="ER Luis"/>
      <sheetName val="BG"/>
      <sheetName val="cotos de los procesos"/>
      <sheetName val="Depreciación"/>
      <sheetName val="Escenarios"/>
      <sheetName val="Indices Financieros"/>
      <sheetName val="Sensibilidad"/>
      <sheetName val="P.Equilibrio"/>
    </sheetNames>
    <sheetDataSet>
      <sheetData sheetId="9">
        <row r="5">
          <cell r="B5">
            <v>6173410.6952042235</v>
          </cell>
          <cell r="C5">
            <v>6395177.809512035</v>
          </cell>
          <cell r="D5">
            <v>6621984.988929528</v>
          </cell>
          <cell r="E5">
            <v>6853983.350533437</v>
          </cell>
          <cell r="F5">
            <v>7091422.793456785</v>
          </cell>
          <cell r="G5">
            <v>7165818.065766581</v>
          </cell>
          <cell r="H5">
            <v>7238523.115907769</v>
          </cell>
          <cell r="I5">
            <v>7309594.249203494</v>
          </cell>
          <cell r="J5">
            <v>7379085.646249818</v>
          </cell>
          <cell r="K5">
            <v>7447050.133425395</v>
          </cell>
        </row>
        <row r="15">
          <cell r="B15">
            <v>99110.64694542988</v>
          </cell>
          <cell r="C15">
            <v>124283.89246027678</v>
          </cell>
          <cell r="D15">
            <v>152310.00420425046</v>
          </cell>
          <cell r="E15">
            <v>185159.89128116617</v>
          </cell>
          <cell r="F15">
            <v>220086.48508521589</v>
          </cell>
          <cell r="G15">
            <v>208662.87695108127</v>
          </cell>
          <cell r="H15">
            <v>193266.91626813682</v>
          </cell>
          <cell r="I15">
            <v>177159.22303586232</v>
          </cell>
          <cell r="J15">
            <v>160346.79927890224</v>
          </cell>
          <cell r="K15">
            <v>128599.94047407358</v>
          </cell>
        </row>
      </sheetData>
      <sheetData sheetId="10">
        <row r="10">
          <cell r="C10">
            <v>1396038.6477149492</v>
          </cell>
          <cell r="D10">
            <v>1734551.9812388592</v>
          </cell>
          <cell r="E10">
            <v>1945060.5701472412</v>
          </cell>
          <cell r="F10">
            <v>2188417.8934989977</v>
          </cell>
          <cell r="G10">
            <v>2466704.101103626</v>
          </cell>
          <cell r="H10">
            <v>2575749.150184732</v>
          </cell>
          <cell r="I10">
            <v>2669283.921913709</v>
          </cell>
          <cell r="J10">
            <v>2746710.9941387028</v>
          </cell>
          <cell r="K10">
            <v>2807325.628625192</v>
          </cell>
        </row>
        <row r="20">
          <cell r="C20">
            <v>1571138.8485</v>
          </cell>
          <cell r="D20">
            <v>1366029.0670000003</v>
          </cell>
          <cell r="E20">
            <v>1160919.2855000002</v>
          </cell>
          <cell r="F20">
            <v>955809.5040000002</v>
          </cell>
          <cell r="G20">
            <v>750699.7225000001</v>
          </cell>
          <cell r="H20">
            <v>702319.7410000002</v>
          </cell>
          <cell r="I20">
            <v>653939.7595000002</v>
          </cell>
          <cell r="J20">
            <v>605559.7780000002</v>
          </cell>
          <cell r="K20">
            <v>557179.7965000002</v>
          </cell>
          <cell r="L20">
            <v>508799.8150000002</v>
          </cell>
        </row>
        <row r="27">
          <cell r="C27">
            <v>2971977.4962149495</v>
          </cell>
          <cell r="D27">
            <v>3104181.0482388595</v>
          </cell>
          <cell r="E27">
            <v>3108379.8556472417</v>
          </cell>
          <cell r="F27">
            <v>3145427.397498998</v>
          </cell>
          <cell r="G27">
            <v>3217403.8236036263</v>
          </cell>
          <cell r="H27">
            <v>3278068.8911847323</v>
          </cell>
          <cell r="I27">
            <v>3323223.681413709</v>
          </cell>
          <cell r="J27">
            <v>3352270.7721387027</v>
          </cell>
          <cell r="K27">
            <v>3364505.4251251924</v>
          </cell>
          <cell r="L27">
            <v>2897233.4713313803</v>
          </cell>
        </row>
        <row r="35">
          <cell r="C35">
            <v>376373.2725916</v>
          </cell>
          <cell r="D35">
            <v>384292.9290119406</v>
          </cell>
          <cell r="E35">
            <v>392212.5804707974</v>
          </cell>
          <cell r="F35">
            <v>400131.07516487665</v>
          </cell>
          <cell r="G35">
            <v>408051.86779095617</v>
          </cell>
          <cell r="H35">
            <v>416084.90449166147</v>
          </cell>
          <cell r="I35">
            <v>424003.6269704519</v>
          </cell>
          <cell r="J35">
            <v>431922.3444880472</v>
          </cell>
          <cell r="K35">
            <v>439841.0421607879</v>
          </cell>
        </row>
        <row r="40">
          <cell r="C40">
            <v>1624620.06093056</v>
          </cell>
          <cell r="D40">
            <v>1632539.7173509006</v>
          </cell>
          <cell r="E40">
            <v>1484428.5202673876</v>
          </cell>
          <cell r="F40">
            <v>1336316.1664190968</v>
          </cell>
          <cell r="G40">
            <v>1188206.1105028065</v>
          </cell>
          <cell r="H40">
            <v>1040208.2986611417</v>
          </cell>
          <cell r="I40">
            <v>892096.1725975621</v>
          </cell>
          <cell r="J40">
            <v>743984.0415727873</v>
          </cell>
          <cell r="K40">
            <v>595871.890703158</v>
          </cell>
          <cell r="L40">
            <v>0</v>
          </cell>
        </row>
        <row r="44">
          <cell r="C44">
            <v>1248246.7883389601</v>
          </cell>
          <cell r="D44">
            <v>1248246.7883389601</v>
          </cell>
          <cell r="E44">
            <v>1248246.7883389601</v>
          </cell>
          <cell r="F44">
            <v>1248246.7883389601</v>
          </cell>
          <cell r="G44">
            <v>1248246.7883389601</v>
          </cell>
          <cell r="H44">
            <v>1248246.7883389601</v>
          </cell>
          <cell r="I44">
            <v>1248246.7883389601</v>
          </cell>
          <cell r="J44">
            <v>1248246.7883389601</v>
          </cell>
          <cell r="K44">
            <v>1248246.7883389601</v>
          </cell>
          <cell r="L44">
            <v>1248246.7883389601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5"/>
  <sheetViews>
    <sheetView workbookViewId="0" topLeftCell="A88">
      <selection activeCell="C98" sqref="C98"/>
    </sheetView>
  </sheetViews>
  <sheetFormatPr defaultColWidth="11.421875" defaultRowHeight="12.75"/>
  <cols>
    <col min="3" max="3" width="21.57421875" style="0" customWidth="1"/>
    <col min="4" max="4" width="18.00390625" style="0" customWidth="1"/>
    <col min="5" max="5" width="17.421875" style="0" customWidth="1"/>
    <col min="6" max="6" width="16.8515625" style="0" customWidth="1"/>
    <col min="7" max="7" width="15.57421875" style="0" customWidth="1"/>
  </cols>
  <sheetData>
    <row r="2" ht="12.75">
      <c r="C2" s="76" t="s">
        <v>510</v>
      </c>
    </row>
    <row r="3" spans="3:8" ht="12.75">
      <c r="C3" s="2" t="s">
        <v>0</v>
      </c>
      <c r="D3" s="2"/>
      <c r="E3" s="1"/>
      <c r="F3" s="1"/>
      <c r="G3" s="1"/>
      <c r="H3" s="1"/>
    </row>
    <row r="4" spans="3:8" ht="13.5" thickBot="1">
      <c r="C4" s="5"/>
      <c r="D4" s="5"/>
      <c r="E4" s="5"/>
      <c r="F4" s="5"/>
      <c r="G4" s="1"/>
      <c r="H4" s="1"/>
    </row>
    <row r="5" spans="2:8" ht="13.5" thickTop="1">
      <c r="B5" s="6"/>
      <c r="C5" s="2" t="s">
        <v>1</v>
      </c>
      <c r="D5" s="2"/>
      <c r="E5" s="1"/>
      <c r="F5" s="10"/>
      <c r="G5" s="1"/>
      <c r="H5" s="1"/>
    </row>
    <row r="6" spans="2:8" ht="12.75">
      <c r="B6" s="6"/>
      <c r="C6" s="1"/>
      <c r="D6" s="1"/>
      <c r="E6" s="1"/>
      <c r="F6" s="11"/>
      <c r="G6" s="1"/>
      <c r="H6" s="1"/>
    </row>
    <row r="7" spans="2:8" ht="13.5" thickBot="1">
      <c r="B7" s="6"/>
      <c r="C7" s="7" t="s">
        <v>2</v>
      </c>
      <c r="D7" s="15" t="s">
        <v>511</v>
      </c>
      <c r="E7" s="15" t="s">
        <v>3</v>
      </c>
      <c r="F7" s="16" t="s">
        <v>4</v>
      </c>
      <c r="G7" s="1"/>
      <c r="H7" s="1"/>
    </row>
    <row r="8" spans="2:8" ht="13.5" thickTop="1">
      <c r="B8" s="6"/>
      <c r="C8" s="2"/>
      <c r="D8" s="2"/>
      <c r="E8" s="2"/>
      <c r="F8" s="12"/>
      <c r="G8" s="1"/>
      <c r="H8" s="1"/>
    </row>
    <row r="9" spans="2:8" ht="12.75">
      <c r="B9" s="6"/>
      <c r="C9" s="2" t="s">
        <v>5</v>
      </c>
      <c r="D9" s="1"/>
      <c r="E9" s="1"/>
      <c r="F9" s="11"/>
      <c r="G9" s="1"/>
      <c r="H9" s="1"/>
    </row>
    <row r="10" spans="2:8" ht="12.75">
      <c r="B10" s="6"/>
      <c r="C10" s="1" t="s">
        <v>6</v>
      </c>
      <c r="D10" s="3" t="s">
        <v>7</v>
      </c>
      <c r="E10" s="4">
        <v>254188.47318</v>
      </c>
      <c r="F10" s="13">
        <v>3050261.67816</v>
      </c>
      <c r="G10" s="1"/>
      <c r="H10" s="1"/>
    </row>
    <row r="11" spans="2:8" ht="12.75">
      <c r="B11" s="6"/>
      <c r="C11" s="1" t="s">
        <v>8</v>
      </c>
      <c r="D11" s="3" t="s">
        <v>7</v>
      </c>
      <c r="E11" s="4">
        <v>42364.74</v>
      </c>
      <c r="F11" s="13">
        <v>508376.88</v>
      </c>
      <c r="G11" s="1"/>
      <c r="H11" s="1"/>
    </row>
    <row r="12" spans="2:8" ht="12.75">
      <c r="B12" s="6"/>
      <c r="C12" s="1" t="s">
        <v>9</v>
      </c>
      <c r="D12" s="3" t="s">
        <v>7</v>
      </c>
      <c r="E12" s="4">
        <v>11297.26546</v>
      </c>
      <c r="F12" s="13">
        <v>135567.18552</v>
      </c>
      <c r="G12" s="1"/>
      <c r="H12" s="1"/>
    </row>
    <row r="13" spans="2:8" ht="12.75">
      <c r="B13" s="6"/>
      <c r="C13" s="1" t="s">
        <v>10</v>
      </c>
      <c r="D13" s="3" t="s">
        <v>7</v>
      </c>
      <c r="E13" s="4">
        <v>9320.2440016</v>
      </c>
      <c r="F13" s="13">
        <v>111842.9280192</v>
      </c>
      <c r="G13" s="1"/>
      <c r="H13" s="1"/>
    </row>
    <row r="14" spans="2:8" ht="12.75">
      <c r="B14" s="6"/>
      <c r="C14" s="1" t="s">
        <v>11</v>
      </c>
      <c r="D14" s="3" t="s">
        <v>7</v>
      </c>
      <c r="E14" s="4">
        <v>56486.32733</v>
      </c>
      <c r="F14" s="13">
        <v>677835.92796</v>
      </c>
      <c r="G14" s="1"/>
      <c r="H14" s="1"/>
    </row>
    <row r="15" spans="2:8" ht="12.75">
      <c r="B15" s="6"/>
      <c r="C15" s="1" t="s">
        <v>12</v>
      </c>
      <c r="D15" s="3" t="s">
        <v>7</v>
      </c>
      <c r="E15" s="4">
        <v>815.45</v>
      </c>
      <c r="F15" s="13">
        <v>9785.4</v>
      </c>
      <c r="G15" s="1"/>
      <c r="H15" s="1"/>
    </row>
    <row r="16" spans="2:8" ht="12.75">
      <c r="B16" s="6"/>
      <c r="C16" s="1" t="s">
        <v>13</v>
      </c>
      <c r="D16" s="3"/>
      <c r="E16" s="4">
        <v>374472.4999716001</v>
      </c>
      <c r="F16" s="13">
        <v>4493669.9996592</v>
      </c>
      <c r="G16" s="1"/>
      <c r="H16" s="1"/>
    </row>
    <row r="17" spans="2:8" ht="12.75">
      <c r="B17" s="6"/>
      <c r="C17" s="1"/>
      <c r="D17" s="3"/>
      <c r="E17" s="4"/>
      <c r="F17" s="13"/>
      <c r="G17" s="1"/>
      <c r="H17" s="1"/>
    </row>
    <row r="18" spans="2:8" ht="12.75">
      <c r="B18" s="6"/>
      <c r="C18" s="2" t="s">
        <v>14</v>
      </c>
      <c r="D18" s="3"/>
      <c r="E18" s="4"/>
      <c r="F18" s="13"/>
      <c r="G18" s="1"/>
      <c r="H18" s="1"/>
    </row>
    <row r="19" spans="2:8" ht="12.75">
      <c r="B19" s="6"/>
      <c r="C19" s="1" t="s">
        <v>15</v>
      </c>
      <c r="D19" s="3" t="s">
        <v>7</v>
      </c>
      <c r="E19" s="4">
        <v>480</v>
      </c>
      <c r="F19" s="13">
        <v>5760</v>
      </c>
      <c r="G19" s="1"/>
      <c r="H19" s="1"/>
    </row>
    <row r="20" spans="2:8" ht="12.75">
      <c r="B20" s="6"/>
      <c r="C20" s="1" t="s">
        <v>13</v>
      </c>
      <c r="D20" s="3"/>
      <c r="E20" s="4">
        <v>480</v>
      </c>
      <c r="F20" s="13">
        <v>5760</v>
      </c>
      <c r="G20" s="1"/>
      <c r="H20" s="1"/>
    </row>
    <row r="21" spans="2:8" ht="12.75">
      <c r="B21" s="6"/>
      <c r="C21" s="1"/>
      <c r="D21" s="3"/>
      <c r="E21" s="4"/>
      <c r="F21" s="13"/>
      <c r="G21" s="1"/>
      <c r="H21" s="1"/>
    </row>
    <row r="22" spans="2:8" ht="12.75">
      <c r="B22" s="6"/>
      <c r="C22" s="2" t="s">
        <v>16</v>
      </c>
      <c r="D22" s="3"/>
      <c r="E22" s="4"/>
      <c r="F22" s="13"/>
      <c r="G22" s="1"/>
      <c r="H22" s="1"/>
    </row>
    <row r="23" spans="2:8" ht="12.75">
      <c r="B23" s="6"/>
      <c r="C23" s="1" t="s">
        <v>17</v>
      </c>
      <c r="D23" s="3" t="s">
        <v>7</v>
      </c>
      <c r="E23" s="4">
        <v>424.232</v>
      </c>
      <c r="F23" s="13">
        <v>5090.784000000001</v>
      </c>
      <c r="G23" s="1"/>
      <c r="H23" s="1"/>
    </row>
    <row r="24" spans="2:8" ht="12.75">
      <c r="B24" s="6"/>
      <c r="C24" s="1" t="s">
        <v>18</v>
      </c>
      <c r="D24" s="3" t="s">
        <v>7</v>
      </c>
      <c r="E24" s="4">
        <v>226.3298</v>
      </c>
      <c r="F24" s="13">
        <v>2715.9576</v>
      </c>
      <c r="G24" s="1"/>
      <c r="H24" s="1"/>
    </row>
    <row r="25" spans="2:8" ht="12.75">
      <c r="B25" s="6"/>
      <c r="C25" s="1" t="s">
        <v>19</v>
      </c>
      <c r="D25" s="3" t="s">
        <v>7</v>
      </c>
      <c r="E25" s="4">
        <v>5.4138</v>
      </c>
      <c r="F25" s="13">
        <v>64.9656</v>
      </c>
      <c r="G25" s="1"/>
      <c r="H25" s="1"/>
    </row>
    <row r="26" spans="2:8" ht="12.75">
      <c r="B26" s="6"/>
      <c r="C26" s="1" t="s">
        <v>20</v>
      </c>
      <c r="D26" s="3" t="s">
        <v>7</v>
      </c>
      <c r="E26" s="4">
        <v>110.6898</v>
      </c>
      <c r="F26" s="13">
        <v>1328.2776000000001</v>
      </c>
      <c r="G26" s="1"/>
      <c r="H26" s="1"/>
    </row>
    <row r="27" spans="2:8" ht="12.75">
      <c r="B27" s="6"/>
      <c r="C27" s="1" t="s">
        <v>21</v>
      </c>
      <c r="D27" s="3" t="s">
        <v>7</v>
      </c>
      <c r="E27" s="4">
        <v>45.6266</v>
      </c>
      <c r="F27" s="13">
        <v>547.5192000000001</v>
      </c>
      <c r="G27" s="1"/>
      <c r="H27" s="1"/>
    </row>
    <row r="28" spans="2:8" ht="12.75">
      <c r="B28" s="6"/>
      <c r="C28" s="1" t="s">
        <v>22</v>
      </c>
      <c r="D28" s="3" t="s">
        <v>7</v>
      </c>
      <c r="E28" s="4">
        <v>3.48062</v>
      </c>
      <c r="F28" s="13">
        <v>41.76744</v>
      </c>
      <c r="G28" s="1"/>
      <c r="H28" s="1"/>
    </row>
    <row r="29" spans="2:8" ht="12.75">
      <c r="B29" s="6"/>
      <c r="C29" s="1"/>
      <c r="D29" s="3"/>
      <c r="E29" s="4"/>
      <c r="F29" s="13"/>
      <c r="G29" s="1"/>
      <c r="H29" s="1"/>
    </row>
    <row r="30" spans="2:8" ht="12.75">
      <c r="B30" s="6"/>
      <c r="C30" s="2" t="s">
        <v>13</v>
      </c>
      <c r="D30" s="3"/>
      <c r="E30" s="4"/>
      <c r="F30" s="13">
        <v>9789.27144</v>
      </c>
      <c r="G30" s="1"/>
      <c r="H30" s="1"/>
    </row>
    <row r="31" spans="2:8" ht="13.5" thickBot="1">
      <c r="B31" s="6"/>
      <c r="C31" s="7" t="s">
        <v>23</v>
      </c>
      <c r="D31" s="5"/>
      <c r="E31" s="8"/>
      <c r="F31" s="14">
        <v>4509219.2710992005</v>
      </c>
      <c r="G31" s="1"/>
      <c r="H31" s="1"/>
    </row>
    <row r="32" spans="3:8" ht="13.5" thickTop="1">
      <c r="C32" s="2"/>
      <c r="D32" s="1"/>
      <c r="E32" s="1"/>
      <c r="F32" s="2"/>
      <c r="G32" s="1"/>
      <c r="H32" s="1"/>
    </row>
    <row r="33" spans="3:8" ht="12.75">
      <c r="C33" s="2"/>
      <c r="D33" s="1"/>
      <c r="E33" s="1"/>
      <c r="F33" s="2"/>
      <c r="G33" s="1"/>
      <c r="H33" s="1"/>
    </row>
    <row r="34" spans="3:8" ht="12.75">
      <c r="C34" s="74" t="s">
        <v>517</v>
      </c>
      <c r="D34" s="1"/>
      <c r="E34" s="1"/>
      <c r="F34" s="1"/>
      <c r="G34" s="1"/>
      <c r="H34" s="1"/>
    </row>
    <row r="35" spans="3:8" ht="13.5" thickBot="1">
      <c r="C35" s="5"/>
      <c r="D35" s="5"/>
      <c r="E35" s="5"/>
      <c r="F35" s="5"/>
      <c r="G35" s="1"/>
      <c r="H35" s="1"/>
    </row>
    <row r="36" spans="2:8" ht="14.25" thickBot="1" thickTop="1">
      <c r="B36" s="6"/>
      <c r="C36" s="17" t="s">
        <v>24</v>
      </c>
      <c r="D36" s="18"/>
      <c r="E36" s="18"/>
      <c r="F36" s="19"/>
      <c r="G36" s="1"/>
      <c r="H36" s="1"/>
    </row>
    <row r="37" spans="2:8" ht="13.5" thickTop="1">
      <c r="B37" s="6"/>
      <c r="C37" s="1"/>
      <c r="D37" s="1"/>
      <c r="E37" s="1"/>
      <c r="F37" s="11"/>
      <c r="G37" s="1"/>
      <c r="H37" s="1"/>
    </row>
    <row r="38" spans="2:8" ht="12.75">
      <c r="B38" s="6"/>
      <c r="C38" s="2" t="s">
        <v>2</v>
      </c>
      <c r="D38" s="2" t="s">
        <v>25</v>
      </c>
      <c r="E38" s="99" t="s">
        <v>3</v>
      </c>
      <c r="F38" s="59" t="s">
        <v>4</v>
      </c>
      <c r="G38" s="1"/>
      <c r="H38" s="1"/>
    </row>
    <row r="39" spans="2:8" ht="12.75">
      <c r="B39" s="6"/>
      <c r="C39" s="1" t="s">
        <v>15</v>
      </c>
      <c r="D39" s="3" t="s">
        <v>26</v>
      </c>
      <c r="E39" s="108">
        <v>340</v>
      </c>
      <c r="F39" s="100">
        <v>4080</v>
      </c>
      <c r="G39" s="1"/>
      <c r="H39" s="1"/>
    </row>
    <row r="40" spans="2:8" ht="12.75">
      <c r="B40" s="6"/>
      <c r="C40" s="1" t="s">
        <v>27</v>
      </c>
      <c r="D40" s="3" t="s">
        <v>26</v>
      </c>
      <c r="E40" s="108">
        <v>10</v>
      </c>
      <c r="F40" s="100">
        <v>120</v>
      </c>
      <c r="G40" s="1"/>
      <c r="H40" s="1"/>
    </row>
    <row r="41" spans="2:8" ht="12.75">
      <c r="B41" s="6"/>
      <c r="C41" s="1" t="s">
        <v>28</v>
      </c>
      <c r="D41" s="3" t="s">
        <v>26</v>
      </c>
      <c r="E41" s="108">
        <v>255</v>
      </c>
      <c r="F41" s="100">
        <v>3060</v>
      </c>
      <c r="G41" s="1"/>
      <c r="H41" s="1"/>
    </row>
    <row r="42" spans="2:8" ht="12.75">
      <c r="B42" s="6"/>
      <c r="C42" s="1"/>
      <c r="D42" s="1"/>
      <c r="E42" s="4"/>
      <c r="F42" s="100"/>
      <c r="G42" s="1"/>
      <c r="H42" s="1"/>
    </row>
    <row r="43" spans="2:8" ht="13.5" thickBot="1">
      <c r="B43" s="6"/>
      <c r="C43" s="7" t="s">
        <v>23</v>
      </c>
      <c r="D43" s="5"/>
      <c r="E43" s="8"/>
      <c r="F43" s="106">
        <v>7260</v>
      </c>
      <c r="G43" s="1"/>
      <c r="H43" s="1"/>
    </row>
    <row r="44" spans="3:8" ht="13.5" thickTop="1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74" t="s">
        <v>508</v>
      </c>
      <c r="D46" s="1"/>
      <c r="E46" s="1"/>
      <c r="F46" s="1"/>
      <c r="G46" s="1"/>
      <c r="H46" s="1"/>
    </row>
    <row r="47" spans="3:8" ht="13.5" thickBot="1">
      <c r="C47" s="5"/>
      <c r="D47" s="5"/>
      <c r="E47" s="5"/>
      <c r="F47" s="5"/>
      <c r="G47" s="5"/>
      <c r="H47" s="1"/>
    </row>
    <row r="48" spans="2:8" ht="14.25" thickBot="1" thickTop="1">
      <c r="B48" s="6"/>
      <c r="C48" s="17" t="s">
        <v>29</v>
      </c>
      <c r="D48" s="18"/>
      <c r="E48" s="18"/>
      <c r="F48" s="18"/>
      <c r="G48" s="19"/>
      <c r="H48" s="1"/>
    </row>
    <row r="49" spans="2:8" ht="13.5" thickTop="1">
      <c r="B49" s="6"/>
      <c r="C49" s="1"/>
      <c r="D49" s="1"/>
      <c r="E49" s="1"/>
      <c r="F49" s="1"/>
      <c r="G49" s="11"/>
      <c r="H49" s="1"/>
    </row>
    <row r="50" spans="2:8" ht="12.75">
      <c r="B50" s="6"/>
      <c r="C50" s="2" t="s">
        <v>30</v>
      </c>
      <c r="D50" s="2" t="s">
        <v>31</v>
      </c>
      <c r="E50" s="2" t="s">
        <v>32</v>
      </c>
      <c r="F50" s="2" t="s">
        <v>33</v>
      </c>
      <c r="G50" s="12" t="s">
        <v>34</v>
      </c>
      <c r="H50" s="2"/>
    </row>
    <row r="51" spans="2:8" ht="12.75">
      <c r="B51" s="6"/>
      <c r="C51" s="2" t="s">
        <v>14</v>
      </c>
      <c r="D51" s="1"/>
      <c r="E51" s="1"/>
      <c r="F51" s="1"/>
      <c r="G51" s="11"/>
      <c r="H51" s="1"/>
    </row>
    <row r="52" spans="2:8" ht="12.75">
      <c r="B52" s="6"/>
      <c r="C52" s="1" t="s">
        <v>35</v>
      </c>
      <c r="D52" s="1">
        <v>16</v>
      </c>
      <c r="E52" s="4">
        <v>200</v>
      </c>
      <c r="F52" s="4">
        <v>3200</v>
      </c>
      <c r="G52" s="13">
        <v>38400</v>
      </c>
      <c r="H52" s="1"/>
    </row>
    <row r="53" spans="2:8" ht="12.75">
      <c r="B53" s="6"/>
      <c r="C53" s="1" t="s">
        <v>36</v>
      </c>
      <c r="D53" s="1">
        <v>2</v>
      </c>
      <c r="E53" s="4">
        <v>300</v>
      </c>
      <c r="F53" s="4">
        <v>600</v>
      </c>
      <c r="G53" s="13">
        <v>7200</v>
      </c>
      <c r="H53" s="1"/>
    </row>
    <row r="54" spans="2:8" ht="12.75">
      <c r="B54" s="6"/>
      <c r="C54" s="1" t="s">
        <v>37</v>
      </c>
      <c r="D54" s="1">
        <v>6</v>
      </c>
      <c r="E54" s="4">
        <v>150</v>
      </c>
      <c r="F54" s="4">
        <v>900</v>
      </c>
      <c r="G54" s="13">
        <v>10800</v>
      </c>
      <c r="H54" s="1"/>
    </row>
    <row r="55" spans="2:8" ht="12.75">
      <c r="B55" s="6"/>
      <c r="C55" s="1" t="s">
        <v>38</v>
      </c>
      <c r="D55" s="1">
        <v>6</v>
      </c>
      <c r="E55" s="4">
        <v>150</v>
      </c>
      <c r="F55" s="4">
        <v>900</v>
      </c>
      <c r="G55" s="13">
        <v>10800</v>
      </c>
      <c r="H55" s="1"/>
    </row>
    <row r="56" spans="2:8" ht="12.75">
      <c r="B56" s="6"/>
      <c r="C56" s="1" t="s">
        <v>13</v>
      </c>
      <c r="D56" s="1"/>
      <c r="E56" s="4"/>
      <c r="F56" s="4"/>
      <c r="G56" s="13">
        <v>67200</v>
      </c>
      <c r="H56" s="1"/>
    </row>
    <row r="57" spans="2:8" ht="12.75">
      <c r="B57" s="6"/>
      <c r="C57" s="2" t="s">
        <v>39</v>
      </c>
      <c r="D57" s="1"/>
      <c r="E57" s="4"/>
      <c r="F57" s="4"/>
      <c r="G57" s="13"/>
      <c r="H57" s="1"/>
    </row>
    <row r="58" spans="2:8" ht="12.75">
      <c r="B58" s="6"/>
      <c r="C58" s="1" t="s">
        <v>36</v>
      </c>
      <c r="D58" s="1">
        <v>2</v>
      </c>
      <c r="E58" s="4">
        <v>300</v>
      </c>
      <c r="F58" s="4">
        <v>600</v>
      </c>
      <c r="G58" s="13">
        <v>7200</v>
      </c>
      <c r="H58" s="1"/>
    </row>
    <row r="59" spans="2:8" ht="12.75">
      <c r="B59" s="6"/>
      <c r="C59" s="1" t="s">
        <v>35</v>
      </c>
      <c r="D59" s="1">
        <v>18</v>
      </c>
      <c r="E59" s="4">
        <v>200</v>
      </c>
      <c r="F59" s="4">
        <v>3600</v>
      </c>
      <c r="G59" s="13">
        <v>43200</v>
      </c>
      <c r="H59" s="1"/>
    </row>
    <row r="60" spans="2:8" ht="12.75">
      <c r="B60" s="6"/>
      <c r="C60" s="1" t="s">
        <v>38</v>
      </c>
      <c r="D60" s="1">
        <v>6</v>
      </c>
      <c r="E60" s="4">
        <v>150</v>
      </c>
      <c r="F60" s="4">
        <v>900</v>
      </c>
      <c r="G60" s="13">
        <v>10800</v>
      </c>
      <c r="H60" s="1"/>
    </row>
    <row r="61" spans="2:8" ht="12.75">
      <c r="B61" s="6"/>
      <c r="C61" s="1" t="s">
        <v>13</v>
      </c>
      <c r="D61" s="1"/>
      <c r="E61" s="4"/>
      <c r="F61" s="4"/>
      <c r="G61" s="13">
        <v>61200</v>
      </c>
      <c r="H61" s="1"/>
    </row>
    <row r="62" spans="2:8" ht="12.75">
      <c r="B62" s="6"/>
      <c r="C62" s="2" t="s">
        <v>5</v>
      </c>
      <c r="D62" s="1"/>
      <c r="E62" s="4"/>
      <c r="F62" s="4"/>
      <c r="G62" s="13"/>
      <c r="H62" s="1"/>
    </row>
    <row r="63" spans="2:8" ht="12.75">
      <c r="B63" s="6"/>
      <c r="C63" s="1" t="s">
        <v>36</v>
      </c>
      <c r="D63" s="1">
        <v>2</v>
      </c>
      <c r="E63" s="4">
        <v>300</v>
      </c>
      <c r="F63" s="4">
        <v>600</v>
      </c>
      <c r="G63" s="13">
        <v>7200</v>
      </c>
      <c r="H63" s="1"/>
    </row>
    <row r="64" spans="2:8" ht="12.75">
      <c r="B64" s="6"/>
      <c r="C64" s="1" t="s">
        <v>40</v>
      </c>
      <c r="D64" s="1">
        <v>4</v>
      </c>
      <c r="E64" s="4">
        <v>450</v>
      </c>
      <c r="F64" s="4">
        <v>1800</v>
      </c>
      <c r="G64" s="13">
        <v>21600</v>
      </c>
      <c r="H64" s="1"/>
    </row>
    <row r="65" spans="2:8" ht="12.75">
      <c r="B65" s="6"/>
      <c r="C65" s="1" t="s">
        <v>35</v>
      </c>
      <c r="D65" s="1">
        <v>20</v>
      </c>
      <c r="E65" s="4">
        <v>200</v>
      </c>
      <c r="F65" s="4">
        <v>4000</v>
      </c>
      <c r="G65" s="13">
        <v>48000</v>
      </c>
      <c r="H65" s="1"/>
    </row>
    <row r="66" spans="2:8" ht="12.75">
      <c r="B66" s="6"/>
      <c r="C66" s="1" t="s">
        <v>38</v>
      </c>
      <c r="D66" s="1">
        <v>6</v>
      </c>
      <c r="E66" s="4">
        <v>150</v>
      </c>
      <c r="F66" s="4">
        <v>900</v>
      </c>
      <c r="G66" s="13">
        <v>10800</v>
      </c>
      <c r="H66" s="1"/>
    </row>
    <row r="67" spans="2:8" ht="12.75">
      <c r="B67" s="6"/>
      <c r="C67" s="1"/>
      <c r="D67" s="1"/>
      <c r="E67" s="4"/>
      <c r="F67" s="4"/>
      <c r="G67" s="13"/>
      <c r="H67" s="1"/>
    </row>
    <row r="68" spans="2:8" ht="12.75">
      <c r="B68" s="6"/>
      <c r="C68" s="2" t="s">
        <v>13</v>
      </c>
      <c r="D68" s="1"/>
      <c r="E68" s="4"/>
      <c r="F68" s="4"/>
      <c r="G68" s="23">
        <v>87600</v>
      </c>
      <c r="H68" s="1"/>
    </row>
    <row r="69" spans="2:8" ht="13.5" thickBot="1">
      <c r="B69" s="6"/>
      <c r="C69" s="7" t="s">
        <v>23</v>
      </c>
      <c r="D69" s="15">
        <v>82</v>
      </c>
      <c r="E69" s="9">
        <v>2550</v>
      </c>
      <c r="F69" s="9">
        <v>18000</v>
      </c>
      <c r="G69" s="14">
        <v>216000</v>
      </c>
      <c r="H69" s="1"/>
    </row>
    <row r="70" spans="3:8" ht="13.5" thickTop="1">
      <c r="C70" s="1"/>
      <c r="D70" s="1"/>
      <c r="E70" s="1"/>
      <c r="F70" s="1"/>
      <c r="G70" s="1"/>
      <c r="H70" s="1"/>
    </row>
    <row r="71" spans="3:8" ht="12.75">
      <c r="C71" s="1"/>
      <c r="D71" s="1"/>
      <c r="E71" s="1"/>
      <c r="F71" s="1"/>
      <c r="G71" s="1"/>
      <c r="H71" s="1"/>
    </row>
    <row r="72" spans="3:8" ht="12.75">
      <c r="C72" s="74" t="s">
        <v>518</v>
      </c>
      <c r="D72" s="1"/>
      <c r="E72" s="1"/>
      <c r="F72" s="1"/>
      <c r="G72" s="1"/>
      <c r="H72" s="1"/>
    </row>
    <row r="73" spans="3:8" ht="13.5" thickBot="1">
      <c r="C73" s="5"/>
      <c r="D73" s="5"/>
      <c r="E73" s="5"/>
      <c r="F73" s="5"/>
      <c r="G73" s="5"/>
      <c r="H73" s="1"/>
    </row>
    <row r="74" spans="2:8" ht="14.25" thickBot="1" thickTop="1">
      <c r="B74" s="6"/>
      <c r="C74" s="601" t="s">
        <v>41</v>
      </c>
      <c r="D74" s="602"/>
      <c r="E74" s="602"/>
      <c r="F74" s="602"/>
      <c r="G74" s="603"/>
      <c r="H74" s="1"/>
    </row>
    <row r="75" spans="2:8" ht="14.25" thickBot="1" thickTop="1">
      <c r="B75" s="6"/>
      <c r="C75" s="7" t="s">
        <v>2</v>
      </c>
      <c r="D75" s="15" t="s">
        <v>31</v>
      </c>
      <c r="E75" s="15" t="s">
        <v>42</v>
      </c>
      <c r="F75" s="15" t="s">
        <v>43</v>
      </c>
      <c r="G75" s="16" t="s">
        <v>44</v>
      </c>
      <c r="H75" s="1"/>
    </row>
    <row r="76" spans="2:8" ht="13.5" thickTop="1">
      <c r="B76" s="6"/>
      <c r="C76" s="1"/>
      <c r="D76" s="1"/>
      <c r="E76" s="1"/>
      <c r="F76" s="1"/>
      <c r="G76" s="11"/>
      <c r="H76" s="1"/>
    </row>
    <row r="77" spans="2:8" ht="12.75">
      <c r="B77" s="6"/>
      <c r="C77" s="2" t="s">
        <v>45</v>
      </c>
      <c r="D77" s="1"/>
      <c r="E77" s="1"/>
      <c r="F77" s="1"/>
      <c r="G77" s="11"/>
      <c r="H77" s="1"/>
    </row>
    <row r="78" spans="2:8" ht="12.75">
      <c r="B78" s="6"/>
      <c r="C78" s="1" t="s">
        <v>46</v>
      </c>
      <c r="D78" s="1">
        <v>34</v>
      </c>
      <c r="E78" s="4">
        <v>150</v>
      </c>
      <c r="F78" s="4">
        <v>5100</v>
      </c>
      <c r="G78" s="13">
        <v>61200</v>
      </c>
      <c r="H78" s="1"/>
    </row>
    <row r="79" spans="2:8" ht="12.75">
      <c r="B79" s="6"/>
      <c r="C79" s="1" t="s">
        <v>47</v>
      </c>
      <c r="D79" s="1">
        <v>6</v>
      </c>
      <c r="E79" s="4">
        <v>230</v>
      </c>
      <c r="F79" s="4">
        <v>1380</v>
      </c>
      <c r="G79" s="13">
        <v>16560</v>
      </c>
      <c r="H79" s="1"/>
    </row>
    <row r="80" spans="2:8" ht="12.75">
      <c r="B80" s="6"/>
      <c r="C80" s="1" t="s">
        <v>48</v>
      </c>
      <c r="D80" s="1">
        <v>6</v>
      </c>
      <c r="E80" s="4">
        <v>230</v>
      </c>
      <c r="F80" s="4">
        <v>1380</v>
      </c>
      <c r="G80" s="13">
        <v>16560</v>
      </c>
      <c r="H80" s="1"/>
    </row>
    <row r="81" spans="2:8" ht="12.75">
      <c r="B81" s="6"/>
      <c r="C81" s="1" t="s">
        <v>13</v>
      </c>
      <c r="D81" s="1">
        <v>46</v>
      </c>
      <c r="E81" s="4"/>
      <c r="F81" s="4">
        <v>7860</v>
      </c>
      <c r="G81" s="13">
        <v>94320</v>
      </c>
      <c r="H81" s="1"/>
    </row>
    <row r="82" spans="2:8" ht="12.75">
      <c r="B82" s="6"/>
      <c r="C82" s="1"/>
      <c r="D82" s="1"/>
      <c r="E82" s="4"/>
      <c r="F82" s="4"/>
      <c r="G82" s="13"/>
      <c r="H82" s="1"/>
    </row>
    <row r="83" spans="2:8" ht="12.75">
      <c r="B83" s="6"/>
      <c r="C83" s="2" t="s">
        <v>49</v>
      </c>
      <c r="D83" s="1"/>
      <c r="E83" s="4"/>
      <c r="F83" s="4"/>
      <c r="G83" s="13"/>
      <c r="H83" s="1"/>
    </row>
    <row r="84" spans="2:8" ht="12.75">
      <c r="B84" s="6"/>
      <c r="C84" s="1" t="s">
        <v>50</v>
      </c>
      <c r="D84" s="1">
        <v>1</v>
      </c>
      <c r="E84" s="4">
        <v>800</v>
      </c>
      <c r="F84" s="4">
        <v>800</v>
      </c>
      <c r="G84" s="13">
        <v>9600</v>
      </c>
      <c r="H84" s="1"/>
    </row>
    <row r="85" spans="2:8" ht="12.75">
      <c r="B85" s="6"/>
      <c r="C85" s="1" t="s">
        <v>51</v>
      </c>
      <c r="D85" s="1">
        <v>1</v>
      </c>
      <c r="E85" s="4">
        <v>250</v>
      </c>
      <c r="F85" s="4">
        <v>250</v>
      </c>
      <c r="G85" s="13">
        <v>3000</v>
      </c>
      <c r="H85" s="1"/>
    </row>
    <row r="86" spans="2:8" ht="12.75">
      <c r="B86" s="6"/>
      <c r="C86" s="1" t="s">
        <v>52</v>
      </c>
      <c r="D86" s="1">
        <v>2</v>
      </c>
      <c r="E86" s="4">
        <v>250</v>
      </c>
      <c r="F86" s="4">
        <v>500</v>
      </c>
      <c r="G86" s="13">
        <v>6000</v>
      </c>
      <c r="H86" s="1"/>
    </row>
    <row r="87" spans="2:8" ht="12.75">
      <c r="B87" s="6"/>
      <c r="C87" s="1" t="s">
        <v>53</v>
      </c>
      <c r="D87" s="1">
        <v>1</v>
      </c>
      <c r="E87" s="4">
        <v>600</v>
      </c>
      <c r="F87" s="4">
        <v>600</v>
      </c>
      <c r="G87" s="13">
        <v>7200</v>
      </c>
      <c r="H87" s="1"/>
    </row>
    <row r="88" spans="2:8" ht="12.75">
      <c r="B88" s="6"/>
      <c r="C88" s="1" t="s">
        <v>54</v>
      </c>
      <c r="D88" s="1">
        <v>1</v>
      </c>
      <c r="E88" s="4">
        <v>600</v>
      </c>
      <c r="F88" s="4">
        <v>600</v>
      </c>
      <c r="G88" s="13">
        <v>7200</v>
      </c>
      <c r="H88" s="1"/>
    </row>
    <row r="89" spans="2:8" ht="12.75">
      <c r="B89" s="6"/>
      <c r="C89" s="1" t="s">
        <v>55</v>
      </c>
      <c r="D89" s="1">
        <v>1</v>
      </c>
      <c r="E89" s="4">
        <v>410</v>
      </c>
      <c r="F89" s="4">
        <v>410</v>
      </c>
      <c r="G89" s="13">
        <v>4920</v>
      </c>
      <c r="H89" s="1"/>
    </row>
    <row r="90" spans="2:8" ht="12.75">
      <c r="B90" s="6"/>
      <c r="C90" s="1" t="s">
        <v>56</v>
      </c>
      <c r="D90" s="1">
        <v>3</v>
      </c>
      <c r="E90" s="4">
        <v>250</v>
      </c>
      <c r="F90" s="4">
        <v>750</v>
      </c>
      <c r="G90" s="13">
        <v>9000</v>
      </c>
      <c r="H90" s="1"/>
    </row>
    <row r="91" spans="2:8" ht="12.75">
      <c r="B91" s="6"/>
      <c r="C91" s="1" t="s">
        <v>57</v>
      </c>
      <c r="D91" s="1">
        <v>5</v>
      </c>
      <c r="E91" s="4">
        <v>150</v>
      </c>
      <c r="F91" s="4">
        <v>750</v>
      </c>
      <c r="G91" s="13">
        <v>9000</v>
      </c>
      <c r="H91" s="1"/>
    </row>
    <row r="92" spans="2:8" ht="12.75">
      <c r="B92" s="6"/>
      <c r="C92" s="1" t="s">
        <v>58</v>
      </c>
      <c r="D92" s="1">
        <v>12</v>
      </c>
      <c r="E92" s="4">
        <v>150</v>
      </c>
      <c r="F92" s="4">
        <v>1800</v>
      </c>
      <c r="G92" s="13">
        <v>21600</v>
      </c>
      <c r="H92" s="1"/>
    </row>
    <row r="93" spans="2:8" ht="12.75">
      <c r="B93" s="6"/>
      <c r="C93" s="1"/>
      <c r="D93" s="1"/>
      <c r="E93" s="4"/>
      <c r="F93" s="4"/>
      <c r="G93" s="13"/>
      <c r="H93" s="1"/>
    </row>
    <row r="94" spans="2:8" ht="12.75">
      <c r="B94" s="6"/>
      <c r="C94" s="20" t="s">
        <v>13</v>
      </c>
      <c r="D94" s="21"/>
      <c r="E94" s="24"/>
      <c r="F94" s="25">
        <v>1550</v>
      </c>
      <c r="G94" s="23">
        <v>77520</v>
      </c>
      <c r="H94" s="1"/>
    </row>
    <row r="95" spans="2:8" ht="13.5" thickBot="1">
      <c r="B95" s="6"/>
      <c r="C95" s="7" t="s">
        <v>23</v>
      </c>
      <c r="D95" s="15">
        <v>119</v>
      </c>
      <c r="E95" s="9"/>
      <c r="F95" s="9">
        <v>10160</v>
      </c>
      <c r="G95" s="14">
        <v>180840</v>
      </c>
      <c r="H95" s="1"/>
    </row>
    <row r="96" spans="3:8" ht="13.5" thickTop="1">
      <c r="C96" s="1"/>
      <c r="D96" s="1"/>
      <c r="E96" s="1"/>
      <c r="F96" s="1"/>
      <c r="G96" s="1"/>
      <c r="H96" s="1"/>
    </row>
    <row r="97" spans="3:8" ht="12.75">
      <c r="C97" s="1"/>
      <c r="D97" s="1"/>
      <c r="E97" s="1"/>
      <c r="F97" s="1"/>
      <c r="G97" s="1"/>
      <c r="H97" s="1"/>
    </row>
    <row r="98" spans="3:8" ht="12.75">
      <c r="C98" s="74" t="s">
        <v>513</v>
      </c>
      <c r="D98" s="1"/>
      <c r="E98" s="1"/>
      <c r="F98" s="1"/>
      <c r="G98" s="1"/>
      <c r="H98" s="1"/>
    </row>
    <row r="99" spans="3:8" ht="13.5" thickBot="1">
      <c r="C99" s="5"/>
      <c r="D99" s="5"/>
      <c r="E99" s="1"/>
      <c r="F99" s="1"/>
      <c r="G99" s="1"/>
      <c r="H99" s="1"/>
    </row>
    <row r="100" spans="2:8" ht="14.25" thickBot="1" thickTop="1">
      <c r="B100" s="6"/>
      <c r="C100" s="17" t="s">
        <v>59</v>
      </c>
      <c r="D100" s="19"/>
      <c r="E100" s="1"/>
      <c r="F100" s="1"/>
      <c r="G100" s="1"/>
      <c r="H100" s="1"/>
    </row>
    <row r="101" spans="2:8" ht="13.5" thickTop="1">
      <c r="B101" s="6"/>
      <c r="C101" s="1"/>
      <c r="D101" s="11"/>
      <c r="E101" s="1"/>
      <c r="F101" s="1"/>
      <c r="G101" s="1"/>
      <c r="H101" s="1"/>
    </row>
    <row r="102" spans="2:8" ht="12.75">
      <c r="B102" s="6"/>
      <c r="C102" s="1" t="s">
        <v>60</v>
      </c>
      <c r="D102" s="13">
        <v>198630.67823999998</v>
      </c>
      <c r="E102" s="1"/>
      <c r="F102" s="1"/>
      <c r="G102" s="1"/>
      <c r="H102" s="1"/>
    </row>
    <row r="103" spans="2:8" ht="12.75">
      <c r="B103" s="6"/>
      <c r="C103" s="1" t="s">
        <v>61</v>
      </c>
      <c r="D103" s="13">
        <v>179992.56743999998</v>
      </c>
      <c r="E103" s="1"/>
      <c r="F103" s="1"/>
      <c r="G103" s="1"/>
      <c r="H103" s="1"/>
    </row>
    <row r="104" spans="2:8" ht="12.75">
      <c r="B104" s="6"/>
      <c r="C104" s="1" t="s">
        <v>62</v>
      </c>
      <c r="D104" s="13">
        <v>2064</v>
      </c>
      <c r="E104" s="1"/>
      <c r="F104" s="1"/>
      <c r="G104" s="1"/>
      <c r="H104" s="1"/>
    </row>
    <row r="105" spans="2:8" ht="12.75">
      <c r="B105" s="6"/>
      <c r="C105" s="1" t="s">
        <v>63</v>
      </c>
      <c r="D105" s="13">
        <v>5896.24</v>
      </c>
      <c r="E105" s="1"/>
      <c r="F105" s="1"/>
      <c r="G105" s="1"/>
      <c r="H105" s="1"/>
    </row>
    <row r="106" spans="2:8" ht="12.75">
      <c r="B106" s="6"/>
      <c r="C106" s="1" t="s">
        <v>64</v>
      </c>
      <c r="D106" s="13">
        <v>6064</v>
      </c>
      <c r="E106" s="1"/>
      <c r="F106" s="1"/>
      <c r="G106" s="1"/>
      <c r="H106" s="1"/>
    </row>
    <row r="107" spans="2:8" ht="12.75">
      <c r="B107" s="6"/>
      <c r="C107" s="1" t="s">
        <v>65</v>
      </c>
      <c r="D107" s="13">
        <v>2234.08</v>
      </c>
      <c r="E107" s="1"/>
      <c r="F107" s="1"/>
      <c r="G107" s="1"/>
      <c r="H107" s="1"/>
    </row>
    <row r="108" spans="2:8" ht="12.75">
      <c r="B108" s="6"/>
      <c r="C108" s="1" t="s">
        <v>66</v>
      </c>
      <c r="D108" s="13">
        <v>50000</v>
      </c>
      <c r="E108" s="1"/>
      <c r="F108" s="1"/>
      <c r="G108" s="1"/>
      <c r="H108" s="1"/>
    </row>
    <row r="109" spans="2:8" ht="12.75">
      <c r="B109" s="6"/>
      <c r="C109" s="1" t="s">
        <v>67</v>
      </c>
      <c r="D109" s="13">
        <v>8000</v>
      </c>
      <c r="E109" s="1"/>
      <c r="F109" s="1"/>
      <c r="G109" s="1"/>
      <c r="H109" s="1"/>
    </row>
    <row r="110" spans="2:8" ht="12.75">
      <c r="B110" s="6"/>
      <c r="C110" s="1" t="s">
        <v>68</v>
      </c>
      <c r="D110" s="13">
        <v>2000</v>
      </c>
      <c r="E110" s="1"/>
      <c r="F110" s="1"/>
      <c r="G110" s="1"/>
      <c r="H110" s="1"/>
    </row>
    <row r="111" spans="2:8" ht="12.75">
      <c r="B111" s="6"/>
      <c r="C111" s="1"/>
      <c r="D111" s="13"/>
      <c r="E111" s="1"/>
      <c r="F111" s="1"/>
      <c r="G111" s="1"/>
      <c r="H111" s="1"/>
    </row>
    <row r="112" spans="2:8" ht="13.5" thickBot="1">
      <c r="B112" s="6"/>
      <c r="C112" s="7" t="s">
        <v>69</v>
      </c>
      <c r="D112" s="14">
        <v>452881.56567999994</v>
      </c>
      <c r="E112" s="1"/>
      <c r="F112" s="1"/>
      <c r="G112" s="1"/>
      <c r="H112" s="1"/>
    </row>
    <row r="113" spans="3:8" ht="13.5" thickTop="1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21"/>
      <c r="F115" s="1"/>
      <c r="G115" s="1"/>
      <c r="H115" s="1"/>
    </row>
    <row r="116" spans="3:8" ht="12.75">
      <c r="C116" s="74" t="s">
        <v>505</v>
      </c>
      <c r="D116" s="1"/>
      <c r="E116" s="2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5">
      <c r="C118" s="32" t="s">
        <v>70</v>
      </c>
      <c r="D118" s="1"/>
      <c r="E118" s="1"/>
      <c r="F118" s="1"/>
      <c r="G118" s="1"/>
      <c r="H118" s="1"/>
    </row>
    <row r="119" spans="3:8" ht="13.5" thickBot="1">
      <c r="C119" s="5"/>
      <c r="D119" s="5"/>
      <c r="E119" s="5"/>
      <c r="F119" s="1"/>
      <c r="G119" s="1"/>
      <c r="H119" s="1"/>
    </row>
    <row r="120" spans="2:8" ht="14.25" thickBot="1" thickTop="1">
      <c r="B120" s="6"/>
      <c r="C120" s="17" t="s">
        <v>101</v>
      </c>
      <c r="D120" s="18"/>
      <c r="E120" s="19"/>
      <c r="F120" s="1"/>
      <c r="G120" s="1"/>
      <c r="H120" s="1"/>
    </row>
    <row r="121" spans="2:8" ht="13.5" thickTop="1">
      <c r="B121" s="6"/>
      <c r="C121" s="2" t="s">
        <v>71</v>
      </c>
      <c r="D121" s="1"/>
      <c r="E121" s="12" t="s">
        <v>72</v>
      </c>
      <c r="F121" s="1"/>
      <c r="G121" s="1"/>
      <c r="H121" s="1"/>
    </row>
    <row r="122" spans="2:8" ht="12.75">
      <c r="B122" s="6"/>
      <c r="C122" s="1"/>
      <c r="D122" s="1"/>
      <c r="E122" s="12" t="s">
        <v>73</v>
      </c>
      <c r="F122" s="1"/>
      <c r="G122" s="1"/>
      <c r="H122" s="1"/>
    </row>
    <row r="123" spans="2:8" ht="12.75">
      <c r="B123" s="6"/>
      <c r="C123" s="1" t="s">
        <v>77</v>
      </c>
      <c r="D123" s="1"/>
      <c r="E123" s="13">
        <v>40000</v>
      </c>
      <c r="F123" s="1"/>
      <c r="G123" s="1"/>
      <c r="H123" s="1"/>
    </row>
    <row r="124" spans="2:8" ht="12.75">
      <c r="B124" s="6"/>
      <c r="C124" s="1" t="s">
        <v>75</v>
      </c>
      <c r="D124" s="1"/>
      <c r="E124" s="13">
        <v>25000</v>
      </c>
      <c r="F124" s="1"/>
      <c r="G124" s="1"/>
      <c r="H124" s="1"/>
    </row>
    <row r="125" spans="2:8" ht="12.75">
      <c r="B125" s="6"/>
      <c r="C125" s="1" t="s">
        <v>74</v>
      </c>
      <c r="D125" s="1"/>
      <c r="E125" s="13">
        <v>927599.63</v>
      </c>
      <c r="F125" s="1"/>
      <c r="G125" s="1"/>
      <c r="H125" s="1"/>
    </row>
    <row r="126" spans="2:8" ht="12.75">
      <c r="B126" s="6"/>
      <c r="C126" s="1" t="s">
        <v>76</v>
      </c>
      <c r="D126" s="1"/>
      <c r="E126" s="13">
        <v>770000</v>
      </c>
      <c r="F126" s="1"/>
      <c r="G126" s="1"/>
      <c r="H126" s="1"/>
    </row>
    <row r="127" spans="2:8" ht="12.75">
      <c r="B127" s="6"/>
      <c r="C127" s="1" t="s">
        <v>79</v>
      </c>
      <c r="D127" s="1"/>
      <c r="E127" s="13">
        <v>11649</v>
      </c>
      <c r="F127" s="1"/>
      <c r="G127" s="1"/>
      <c r="H127" s="1"/>
    </row>
    <row r="128" spans="2:8" ht="12.75">
      <c r="B128" s="6"/>
      <c r="C128" s="1" t="s">
        <v>80</v>
      </c>
      <c r="D128" s="1"/>
      <c r="E128" s="13">
        <v>2000</v>
      </c>
      <c r="F128" s="1"/>
      <c r="G128" s="1"/>
      <c r="H128" s="1"/>
    </row>
    <row r="129" spans="2:8" ht="12.75">
      <c r="B129" s="6"/>
      <c r="C129" s="1"/>
      <c r="D129" s="1"/>
      <c r="E129" s="13"/>
      <c r="F129" s="1"/>
      <c r="G129" s="1"/>
      <c r="H129" s="1"/>
    </row>
    <row r="130" spans="2:8" ht="13.5" thickBot="1">
      <c r="B130" s="6"/>
      <c r="C130" s="7" t="s">
        <v>69</v>
      </c>
      <c r="D130" s="15"/>
      <c r="E130" s="14">
        <f>SUM(E123:E129)</f>
        <v>1776248.63</v>
      </c>
      <c r="F130" s="1"/>
      <c r="G130" s="1"/>
      <c r="H130" s="1"/>
    </row>
    <row r="131" spans="3:8" ht="13.5" thickTop="1">
      <c r="C131" s="1"/>
      <c r="D131" s="1"/>
      <c r="E131" s="1"/>
      <c r="F131" s="1"/>
      <c r="G131" s="1"/>
      <c r="H131" s="1"/>
    </row>
    <row r="132" spans="3:8" ht="12.75">
      <c r="C132" s="1"/>
      <c r="D132" s="1"/>
      <c r="E132" s="1"/>
      <c r="F132" s="1"/>
      <c r="G132" s="1"/>
      <c r="H132" s="1"/>
    </row>
    <row r="133" spans="3:8" ht="12.75">
      <c r="C133" s="74" t="s">
        <v>506</v>
      </c>
      <c r="D133" s="1"/>
      <c r="E133" s="1"/>
      <c r="F133" s="1"/>
      <c r="G133" s="1"/>
      <c r="H133" s="1"/>
    </row>
    <row r="134" spans="3:8" ht="13.5" thickBot="1">
      <c r="C134" s="75"/>
      <c r="D134" s="5"/>
      <c r="E134" s="5"/>
      <c r="F134" s="1"/>
      <c r="G134" s="1"/>
      <c r="H134" s="1"/>
    </row>
    <row r="135" spans="2:8" ht="14.25" thickBot="1" thickTop="1">
      <c r="B135" s="6"/>
      <c r="C135" s="17" t="s">
        <v>102</v>
      </c>
      <c r="D135" s="18"/>
      <c r="E135" s="19"/>
      <c r="F135" s="1"/>
      <c r="G135" s="1"/>
      <c r="H135" s="1"/>
    </row>
    <row r="136" spans="2:8" ht="13.5" thickTop="1">
      <c r="B136" s="6"/>
      <c r="C136" s="1"/>
      <c r="D136" s="12" t="s">
        <v>81</v>
      </c>
      <c r="E136" s="28"/>
      <c r="F136" s="1"/>
      <c r="G136" s="1"/>
      <c r="H136" s="1"/>
    </row>
    <row r="137" spans="2:8" ht="12.75">
      <c r="B137" s="6"/>
      <c r="C137" s="1"/>
      <c r="D137" s="1"/>
      <c r="E137" s="12"/>
      <c r="F137" s="1"/>
      <c r="G137" s="1"/>
      <c r="H137" s="1"/>
    </row>
    <row r="138" spans="2:8" ht="12.75">
      <c r="B138" s="6"/>
      <c r="C138" s="2" t="s">
        <v>82</v>
      </c>
      <c r="D138" s="1"/>
      <c r="E138" s="13">
        <v>6000</v>
      </c>
      <c r="F138" s="1"/>
      <c r="G138" s="1"/>
      <c r="H138" s="1"/>
    </row>
    <row r="139" spans="2:8" ht="12.75">
      <c r="B139" s="6"/>
      <c r="C139" s="26"/>
      <c r="D139" s="21"/>
      <c r="E139" s="13"/>
      <c r="F139" s="1"/>
      <c r="G139" s="1"/>
      <c r="H139" s="1"/>
    </row>
    <row r="140" spans="2:8" ht="13.5" thickBot="1">
      <c r="B140" s="6"/>
      <c r="C140" s="7" t="s">
        <v>69</v>
      </c>
      <c r="D140" s="5"/>
      <c r="E140" s="35">
        <v>6000</v>
      </c>
      <c r="F140" s="1"/>
      <c r="G140" s="1"/>
      <c r="H140" s="1"/>
    </row>
    <row r="141" spans="3:8" ht="13.5" thickTop="1">
      <c r="C141" s="1"/>
      <c r="D141" s="1"/>
      <c r="E141" s="1"/>
      <c r="F141" s="1"/>
      <c r="G141" s="1"/>
      <c r="H141" s="1"/>
    </row>
    <row r="142" spans="3:8" ht="12.75">
      <c r="C142" s="1"/>
      <c r="D142" s="1"/>
      <c r="E142" s="1"/>
      <c r="F142" s="1"/>
      <c r="G142" s="1"/>
      <c r="H142" s="1"/>
    </row>
    <row r="143" spans="3:8" ht="12.75">
      <c r="C143" s="74" t="s">
        <v>507</v>
      </c>
      <c r="D143" s="1"/>
      <c r="E143" s="1"/>
      <c r="F143" s="1"/>
      <c r="G143" s="1"/>
      <c r="H143" s="1"/>
    </row>
    <row r="144" spans="3:8" ht="12.75">
      <c r="C144" s="1"/>
      <c r="D144" s="1"/>
      <c r="E144" s="1"/>
      <c r="F144" s="1"/>
      <c r="G144" s="1"/>
      <c r="H144" s="1"/>
    </row>
    <row r="145" spans="3:8" ht="12.75">
      <c r="C145" s="1" t="s">
        <v>83</v>
      </c>
      <c r="D145" s="1"/>
      <c r="E145" s="1"/>
      <c r="F145" s="1"/>
      <c r="G145" s="1"/>
      <c r="H145" s="1"/>
    </row>
    <row r="146" spans="3:8" ht="12.75">
      <c r="C146" s="1" t="s">
        <v>84</v>
      </c>
      <c r="D146" s="1"/>
      <c r="E146" s="1"/>
      <c r="F146" s="1"/>
      <c r="G146" s="1"/>
      <c r="H146" s="1"/>
    </row>
    <row r="147" spans="3:8" ht="12.75">
      <c r="C147" s="1" t="s">
        <v>85</v>
      </c>
      <c r="D147" s="1"/>
      <c r="E147" s="1"/>
      <c r="F147" s="1"/>
      <c r="G147" s="1"/>
      <c r="H147" s="1"/>
    </row>
    <row r="148" spans="3:8" ht="13.5" thickBot="1">
      <c r="C148" s="1"/>
      <c r="D148" s="1"/>
      <c r="E148" s="1"/>
      <c r="F148" s="1"/>
      <c r="G148" s="1"/>
      <c r="H148" s="1"/>
    </row>
    <row r="149" spans="3:8" ht="13.5" thickTop="1">
      <c r="C149" s="29"/>
      <c r="D149" s="30"/>
      <c r="E149" s="30" t="s">
        <v>86</v>
      </c>
      <c r="F149" s="10"/>
      <c r="G149" s="1"/>
      <c r="H149" s="1"/>
    </row>
    <row r="150" spans="3:8" ht="13.5" thickBot="1">
      <c r="C150" s="7" t="s">
        <v>87</v>
      </c>
      <c r="D150" s="5"/>
      <c r="E150" s="8">
        <v>714244.94667792</v>
      </c>
      <c r="F150" s="27"/>
      <c r="G150" s="1"/>
      <c r="H150" s="1"/>
    </row>
    <row r="151" spans="3:8" ht="13.5" thickTop="1">
      <c r="C151" s="1"/>
      <c r="D151" s="1"/>
      <c r="E151" s="1"/>
      <c r="F151" s="1"/>
      <c r="G151" s="1"/>
      <c r="H151" s="1"/>
    </row>
    <row r="152" spans="3:8" ht="12.75">
      <c r="C152" s="1"/>
      <c r="D152" s="1"/>
      <c r="E152" s="1"/>
      <c r="F152" s="1"/>
      <c r="G152" s="1"/>
      <c r="H152" s="1"/>
    </row>
    <row r="153" spans="3:8" ht="15">
      <c r="C153" s="32" t="s">
        <v>88</v>
      </c>
      <c r="D153" s="39">
        <v>2496493.57667792</v>
      </c>
      <c r="E153" s="32" t="s">
        <v>89</v>
      </c>
      <c r="F153" s="1"/>
      <c r="G153" s="1"/>
      <c r="H153" s="1"/>
    </row>
    <row r="154" spans="3:8" ht="12.75">
      <c r="C154" s="1"/>
      <c r="D154" s="1"/>
      <c r="E154" s="1"/>
      <c r="F154" s="1"/>
      <c r="G154" s="1"/>
      <c r="H154" s="1"/>
    </row>
    <row r="155" spans="3:8" ht="12.75">
      <c r="C155" s="1" t="s">
        <v>509</v>
      </c>
      <c r="D155" s="1"/>
      <c r="E155" s="1"/>
      <c r="F155" s="1"/>
      <c r="G155" s="1"/>
      <c r="H155" s="1"/>
    </row>
    <row r="156" spans="3:8" ht="12.75">
      <c r="C156" s="1"/>
      <c r="D156" s="1"/>
      <c r="E156" s="1"/>
      <c r="F156" s="1"/>
      <c r="G156" s="1"/>
      <c r="H156" s="1"/>
    </row>
    <row r="157" spans="3:8" ht="15">
      <c r="C157" s="32" t="s">
        <v>90</v>
      </c>
      <c r="D157" s="1"/>
      <c r="E157" s="1"/>
      <c r="F157" s="1"/>
      <c r="G157" s="1"/>
      <c r="H157" s="1"/>
    </row>
    <row r="158" spans="3:8" ht="13.5" thickBot="1">
      <c r="C158" s="1"/>
      <c r="D158" s="1"/>
      <c r="E158" s="1"/>
      <c r="F158" s="1"/>
      <c r="G158" s="1"/>
      <c r="H158" s="1"/>
    </row>
    <row r="159" spans="3:8" ht="13.5" thickTop="1">
      <c r="C159" s="33" t="s">
        <v>91</v>
      </c>
      <c r="D159" s="34">
        <v>0.5</v>
      </c>
      <c r="E159" s="10"/>
      <c r="F159" s="1"/>
      <c r="G159" s="1"/>
      <c r="H159" s="1"/>
    </row>
    <row r="160" spans="3:8" ht="12.75">
      <c r="C160" s="26"/>
      <c r="D160" s="21"/>
      <c r="E160" s="11"/>
      <c r="F160" s="1"/>
      <c r="G160" s="1"/>
      <c r="H160" s="1"/>
    </row>
    <row r="161" spans="3:8" ht="12.75">
      <c r="C161" s="26"/>
      <c r="D161" s="21"/>
      <c r="E161" s="11" t="s">
        <v>92</v>
      </c>
      <c r="F161" s="1"/>
      <c r="G161" s="1"/>
      <c r="H161" s="1"/>
    </row>
    <row r="162" spans="3:8" ht="13.5" thickBot="1">
      <c r="C162" s="31" t="s">
        <v>93</v>
      </c>
      <c r="D162" s="5" t="s">
        <v>94</v>
      </c>
      <c r="E162" s="35">
        <v>1248246.78833896</v>
      </c>
      <c r="F162" s="1"/>
      <c r="G162" s="1"/>
      <c r="H162" s="1"/>
    </row>
    <row r="163" spans="3:8" ht="13.5" thickTop="1">
      <c r="C163" s="1"/>
      <c r="D163" s="1"/>
      <c r="E163" s="1"/>
      <c r="F163" s="1"/>
      <c r="G163" s="1"/>
      <c r="H163" s="1"/>
    </row>
    <row r="164" spans="3:8" ht="13.5" thickBot="1">
      <c r="C164" s="1"/>
      <c r="D164" s="1"/>
      <c r="E164" s="1"/>
      <c r="F164" s="1"/>
      <c r="G164" s="1"/>
      <c r="H164" s="1"/>
    </row>
    <row r="165" spans="3:8" ht="13.5" thickTop="1">
      <c r="C165" s="33" t="s">
        <v>95</v>
      </c>
      <c r="D165" s="34">
        <v>0.5</v>
      </c>
      <c r="E165" s="30"/>
      <c r="F165" s="10"/>
      <c r="G165" s="1"/>
      <c r="H165" s="1"/>
    </row>
    <row r="166" spans="3:8" ht="12.75">
      <c r="C166" s="26"/>
      <c r="D166" s="21"/>
      <c r="E166" s="21"/>
      <c r="F166" s="11"/>
      <c r="G166" s="1"/>
      <c r="H166" s="1"/>
    </row>
    <row r="167" spans="3:8" ht="12.75">
      <c r="C167" s="26" t="s">
        <v>96</v>
      </c>
      <c r="D167" s="21"/>
      <c r="E167" s="21"/>
      <c r="F167" s="11"/>
      <c r="G167" s="1"/>
      <c r="H167" s="1"/>
    </row>
    <row r="168" spans="3:8" ht="12.75">
      <c r="C168" s="26" t="s">
        <v>97</v>
      </c>
      <c r="D168" s="21"/>
      <c r="E168" s="21"/>
      <c r="F168" s="13">
        <v>1248246.78833896</v>
      </c>
      <c r="G168" s="1"/>
      <c r="H168" s="1"/>
    </row>
    <row r="169" spans="3:8" ht="12.75">
      <c r="C169" s="26" t="s">
        <v>98</v>
      </c>
      <c r="D169" s="21"/>
      <c r="E169" s="21"/>
      <c r="F169" s="38">
        <v>0.05</v>
      </c>
      <c r="G169" s="1"/>
      <c r="H169" s="1"/>
    </row>
    <row r="170" spans="3:8" ht="12.75">
      <c r="C170" s="26" t="s">
        <v>99</v>
      </c>
      <c r="D170" s="21"/>
      <c r="E170" s="21"/>
      <c r="F170" s="36">
        <v>10</v>
      </c>
      <c r="G170" s="1"/>
      <c r="H170" s="1"/>
    </row>
    <row r="171" spans="3:8" ht="13.5" thickBot="1">
      <c r="C171" s="31" t="s">
        <v>100</v>
      </c>
      <c r="D171" s="5"/>
      <c r="E171" s="5"/>
      <c r="F171" s="37">
        <v>2</v>
      </c>
      <c r="G171" s="1"/>
      <c r="H171" s="1"/>
    </row>
    <row r="172" spans="3:8" ht="13.5" thickTop="1">
      <c r="C172" s="1"/>
      <c r="D172" s="1"/>
      <c r="E172" s="1"/>
      <c r="F172" s="1"/>
      <c r="G172" s="1"/>
      <c r="H172" s="1"/>
    </row>
    <row r="173" spans="3:8" ht="12.75">
      <c r="C173" s="1"/>
      <c r="D173" s="1"/>
      <c r="E173" s="1"/>
      <c r="F173" s="1"/>
      <c r="G173" s="1"/>
      <c r="H173" s="1"/>
    </row>
    <row r="174" spans="3:8" ht="12.75">
      <c r="C174" s="1"/>
      <c r="D174" s="1"/>
      <c r="E174" s="1"/>
      <c r="F174" s="1"/>
      <c r="G174" s="1"/>
      <c r="H174" s="1"/>
    </row>
    <row r="175" spans="3:8" ht="12.75">
      <c r="C175" s="1"/>
      <c r="D175" s="1"/>
      <c r="E175" s="1"/>
      <c r="F175" s="1"/>
      <c r="G175" s="1"/>
      <c r="H175" s="1"/>
    </row>
  </sheetData>
  <mergeCells count="1">
    <mergeCell ref="C74:G74"/>
  </mergeCell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52"/>
  <sheetViews>
    <sheetView workbookViewId="0" topLeftCell="A1">
      <selection activeCell="B38" sqref="B38"/>
    </sheetView>
  </sheetViews>
  <sheetFormatPr defaultColWidth="11.421875" defaultRowHeight="12.75"/>
  <cols>
    <col min="2" max="2" width="25.140625" style="0" customWidth="1"/>
  </cols>
  <sheetData>
    <row r="2" ht="12.75">
      <c r="B2" s="74" t="s">
        <v>523</v>
      </c>
    </row>
    <row r="3" ht="13.5" thickBot="1"/>
    <row r="4" spans="2:13" ht="13.5" thickTop="1">
      <c r="B4" s="33" t="s">
        <v>302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10"/>
    </row>
    <row r="5" spans="2:13" ht="13.5" thickBot="1">
      <c r="B5" s="31"/>
      <c r="C5" s="5"/>
      <c r="D5" s="5"/>
      <c r="E5" s="5"/>
      <c r="F5" s="5"/>
      <c r="G5" s="5"/>
      <c r="H5" s="5"/>
      <c r="I5" s="5"/>
      <c r="J5" s="5"/>
      <c r="K5" s="5"/>
      <c r="L5" s="5"/>
      <c r="M5" s="27"/>
    </row>
    <row r="6" spans="2:13" ht="13.5" thickTop="1">
      <c r="B6" s="20" t="s">
        <v>162</v>
      </c>
      <c r="C6" s="22">
        <v>0</v>
      </c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12">
        <v>10</v>
      </c>
    </row>
    <row r="7" spans="2:13" ht="12.75">
      <c r="B7" s="20" t="s">
        <v>277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11"/>
    </row>
    <row r="8" spans="2:13" ht="12.75">
      <c r="B8" s="26"/>
      <c r="C8" s="21"/>
      <c r="D8" s="21"/>
      <c r="E8" s="21"/>
      <c r="F8" s="21"/>
      <c r="G8" s="21"/>
      <c r="H8" s="21"/>
      <c r="I8" s="21"/>
      <c r="J8" s="21"/>
      <c r="K8" s="21"/>
      <c r="L8" s="21"/>
      <c r="M8" s="11"/>
    </row>
    <row r="9" spans="2:13" ht="12.75">
      <c r="B9" s="20" t="s">
        <v>278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1"/>
    </row>
    <row r="10" spans="2:13" ht="12.75">
      <c r="B10" s="26" t="s">
        <v>279</v>
      </c>
      <c r="C10" s="24">
        <v>714244.9466779201</v>
      </c>
      <c r="D10" s="24">
        <v>1087368.112954738</v>
      </c>
      <c r="E10" s="24">
        <v>1324396.9977859056</v>
      </c>
      <c r="F10" s="24">
        <v>1370796.6701066876</v>
      </c>
      <c r="G10" s="24">
        <v>1418284.5586913573</v>
      </c>
      <c r="H10" s="24">
        <v>1433163.6131533163</v>
      </c>
      <c r="I10" s="24">
        <v>1447704.6231815538</v>
      </c>
      <c r="J10" s="24">
        <v>1461918.8498406988</v>
      </c>
      <c r="K10" s="24">
        <v>1475817.1292499637</v>
      </c>
      <c r="L10" s="24">
        <v>1489410.026685079</v>
      </c>
      <c r="M10" s="13">
        <v>2388433.6563313804</v>
      </c>
    </row>
    <row r="11" spans="2:13" ht="12.75">
      <c r="B11" s="26" t="s">
        <v>280</v>
      </c>
      <c r="C11" s="24"/>
      <c r="D11" s="24">
        <v>308670.5347602112</v>
      </c>
      <c r="E11" s="24">
        <v>319758.8904756018</v>
      </c>
      <c r="F11" s="24">
        <v>331099.2494464764</v>
      </c>
      <c r="G11" s="24">
        <v>342699.1675266719</v>
      </c>
      <c r="H11" s="24">
        <v>354571.1396728393</v>
      </c>
      <c r="I11" s="24">
        <v>358290.9032883291</v>
      </c>
      <c r="J11" s="24">
        <v>361926.15579538845</v>
      </c>
      <c r="K11" s="24">
        <v>365479.7124601747</v>
      </c>
      <c r="L11" s="24">
        <v>368954.2823124909</v>
      </c>
      <c r="M11" s="13">
        <v>0</v>
      </c>
    </row>
    <row r="12" spans="2:13" ht="12.75">
      <c r="B12" s="26" t="s">
        <v>224</v>
      </c>
      <c r="C12" s="24"/>
      <c r="D12" s="24">
        <v>0</v>
      </c>
      <c r="E12" s="24">
        <v>90396.09297735197</v>
      </c>
      <c r="F12" s="24">
        <v>243164.6505940773</v>
      </c>
      <c r="G12" s="24">
        <v>427434.1672809685</v>
      </c>
      <c r="H12" s="24">
        <v>678969.3482774703</v>
      </c>
      <c r="I12" s="24">
        <v>769753.6237148491</v>
      </c>
      <c r="J12" s="24">
        <v>845438.9162776219</v>
      </c>
      <c r="K12" s="24">
        <v>905414.1524285644</v>
      </c>
      <c r="L12" s="24">
        <v>948961.3196276221</v>
      </c>
      <c r="M12" s="13">
        <v>0</v>
      </c>
    </row>
    <row r="13" spans="2:13" ht="12.75">
      <c r="B13" s="20" t="s">
        <v>281</v>
      </c>
      <c r="C13" s="24">
        <v>714244.9466779201</v>
      </c>
      <c r="D13" s="24">
        <v>1396038.6477149492</v>
      </c>
      <c r="E13" s="24">
        <v>1734551.9812388592</v>
      </c>
      <c r="F13" s="24">
        <v>1945060.5701472412</v>
      </c>
      <c r="G13" s="24">
        <v>2188417.8934989977</v>
      </c>
      <c r="H13" s="24">
        <v>2466704.101103626</v>
      </c>
      <c r="I13" s="24">
        <v>2575749.150184732</v>
      </c>
      <c r="J13" s="24">
        <v>2669283.921913709</v>
      </c>
      <c r="K13" s="24">
        <v>2746710.9941387028</v>
      </c>
      <c r="L13" s="24">
        <v>2807325.628625192</v>
      </c>
      <c r="M13" s="13">
        <v>2388433.6563313804</v>
      </c>
    </row>
    <row r="14" spans="2:13" ht="12.75"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3"/>
    </row>
    <row r="15" spans="2:13" ht="12.75">
      <c r="B15" s="26" t="s">
        <v>282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3"/>
    </row>
    <row r="16" spans="2:13" ht="12.75">
      <c r="B16" s="26" t="s">
        <v>283</v>
      </c>
      <c r="C16" s="24">
        <v>927599.63</v>
      </c>
      <c r="D16" s="24">
        <v>927599.63</v>
      </c>
      <c r="E16" s="24">
        <v>927599.63</v>
      </c>
      <c r="F16" s="24">
        <v>927599.63</v>
      </c>
      <c r="G16" s="24">
        <v>927599.63</v>
      </c>
      <c r="H16" s="24">
        <v>927599.63</v>
      </c>
      <c r="I16" s="24">
        <v>927599.63</v>
      </c>
      <c r="J16" s="24">
        <v>927599.63</v>
      </c>
      <c r="K16" s="24">
        <v>927599.63</v>
      </c>
      <c r="L16" s="24">
        <v>927599.63</v>
      </c>
      <c r="M16" s="13">
        <v>927599.63</v>
      </c>
    </row>
    <row r="17" spans="2:13" ht="12.75">
      <c r="B17" s="26" t="s">
        <v>284</v>
      </c>
      <c r="C17" s="24">
        <v>770000</v>
      </c>
      <c r="D17" s="24">
        <v>770000</v>
      </c>
      <c r="E17" s="24">
        <v>770000</v>
      </c>
      <c r="F17" s="24">
        <v>770000</v>
      </c>
      <c r="G17" s="24">
        <v>770000</v>
      </c>
      <c r="H17" s="24">
        <v>770000</v>
      </c>
      <c r="I17" s="24">
        <v>770000</v>
      </c>
      <c r="J17" s="24">
        <v>770000</v>
      </c>
      <c r="K17" s="24">
        <v>770000</v>
      </c>
      <c r="L17" s="24">
        <v>770000</v>
      </c>
      <c r="M17" s="13">
        <v>770000</v>
      </c>
    </row>
    <row r="18" spans="2:13" ht="12.75">
      <c r="B18" s="26" t="s">
        <v>75</v>
      </c>
      <c r="C18" s="24">
        <v>25000</v>
      </c>
      <c r="D18" s="24">
        <v>25000</v>
      </c>
      <c r="E18" s="24">
        <v>25000</v>
      </c>
      <c r="F18" s="24">
        <v>25000</v>
      </c>
      <c r="G18" s="24">
        <v>25000</v>
      </c>
      <c r="H18" s="24">
        <v>25000</v>
      </c>
      <c r="I18" s="24">
        <v>25000</v>
      </c>
      <c r="J18" s="24">
        <v>25000</v>
      </c>
      <c r="K18" s="24">
        <v>25000</v>
      </c>
      <c r="L18" s="24">
        <v>25000</v>
      </c>
      <c r="M18" s="13">
        <v>25000</v>
      </c>
    </row>
    <row r="19" spans="2:13" ht="12.75">
      <c r="B19" s="26" t="s">
        <v>78</v>
      </c>
      <c r="C19" s="24">
        <v>40000</v>
      </c>
      <c r="D19" s="24">
        <v>40000</v>
      </c>
      <c r="E19" s="24">
        <v>40000</v>
      </c>
      <c r="F19" s="24">
        <v>40000</v>
      </c>
      <c r="G19" s="24">
        <v>40000</v>
      </c>
      <c r="H19" s="24">
        <v>40000</v>
      </c>
      <c r="I19" s="24">
        <v>40000</v>
      </c>
      <c r="J19" s="24">
        <v>40000</v>
      </c>
      <c r="K19" s="24">
        <v>40000</v>
      </c>
      <c r="L19" s="24">
        <v>40000</v>
      </c>
      <c r="M19" s="13">
        <v>40000</v>
      </c>
    </row>
    <row r="20" spans="2:13" ht="12.75">
      <c r="B20" s="26" t="s">
        <v>79</v>
      </c>
      <c r="C20" s="24">
        <v>11649</v>
      </c>
      <c r="D20" s="24">
        <v>11649</v>
      </c>
      <c r="E20" s="24">
        <v>11649</v>
      </c>
      <c r="F20" s="24">
        <v>11649</v>
      </c>
      <c r="G20" s="24">
        <v>11649</v>
      </c>
      <c r="H20" s="24">
        <v>11649</v>
      </c>
      <c r="I20" s="24">
        <v>11649</v>
      </c>
      <c r="J20" s="24">
        <v>11649</v>
      </c>
      <c r="K20" s="24">
        <v>11649</v>
      </c>
      <c r="L20" s="24">
        <v>11649</v>
      </c>
      <c r="M20" s="13">
        <v>11649</v>
      </c>
    </row>
    <row r="21" spans="2:13" ht="12.75">
      <c r="B21" s="26" t="s">
        <v>80</v>
      </c>
      <c r="C21" s="24">
        <v>2000</v>
      </c>
      <c r="D21" s="24">
        <v>2000</v>
      </c>
      <c r="E21" s="24">
        <v>2000</v>
      </c>
      <c r="F21" s="24">
        <v>2000</v>
      </c>
      <c r="G21" s="24">
        <v>2000</v>
      </c>
      <c r="H21" s="24">
        <v>2000</v>
      </c>
      <c r="I21" s="24">
        <v>2000</v>
      </c>
      <c r="J21" s="24">
        <v>2000</v>
      </c>
      <c r="K21" s="24">
        <v>2000</v>
      </c>
      <c r="L21" s="24">
        <v>2000</v>
      </c>
      <c r="M21" s="13">
        <v>2000</v>
      </c>
    </row>
    <row r="22" spans="2:13" ht="12.75">
      <c r="B22" s="95" t="s">
        <v>552</v>
      </c>
      <c r="C22" s="24"/>
      <c r="D22" s="24">
        <v>-205109.78149999998</v>
      </c>
      <c r="E22" s="24">
        <v>-410219.56299999997</v>
      </c>
      <c r="F22" s="24">
        <v>-615329.3444999999</v>
      </c>
      <c r="G22" s="24">
        <v>-820439.1259999999</v>
      </c>
      <c r="H22" s="24">
        <v>-1025548.9075</v>
      </c>
      <c r="I22" s="24">
        <v>-1073928.889</v>
      </c>
      <c r="J22" s="24">
        <v>-1122308.8705</v>
      </c>
      <c r="K22" s="24">
        <v>-1170688.852</v>
      </c>
      <c r="L22" s="24">
        <v>-1219068.8335</v>
      </c>
      <c r="M22" s="13">
        <v>-1267448.815</v>
      </c>
    </row>
    <row r="23" spans="2:13" ht="12.75">
      <c r="B23" s="20" t="s">
        <v>285</v>
      </c>
      <c r="C23" s="24">
        <v>1776248.63</v>
      </c>
      <c r="D23" s="24">
        <v>1571138.8485</v>
      </c>
      <c r="E23" s="24">
        <v>1366029.0670000003</v>
      </c>
      <c r="F23" s="24">
        <v>1160919.2855000002</v>
      </c>
      <c r="G23" s="24">
        <v>955809.5040000002</v>
      </c>
      <c r="H23" s="24">
        <v>750699.7225000001</v>
      </c>
      <c r="I23" s="24">
        <v>702319.7410000002</v>
      </c>
      <c r="J23" s="24">
        <v>653939.7595000002</v>
      </c>
      <c r="K23" s="24">
        <v>605559.7780000002</v>
      </c>
      <c r="L23" s="24">
        <v>557179.7965000002</v>
      </c>
      <c r="M23" s="13">
        <v>508799.8150000002</v>
      </c>
    </row>
    <row r="24" spans="2:13" ht="12.75">
      <c r="B24" s="2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3"/>
    </row>
    <row r="25" spans="2:13" ht="12.75">
      <c r="B25" s="20" t="s">
        <v>286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3"/>
    </row>
    <row r="26" spans="2:13" ht="12.75">
      <c r="B26" s="26" t="s">
        <v>287</v>
      </c>
      <c r="C26" s="24">
        <v>6000</v>
      </c>
      <c r="D26" s="24">
        <v>6000</v>
      </c>
      <c r="E26" s="24">
        <v>6000</v>
      </c>
      <c r="F26" s="24">
        <v>6000</v>
      </c>
      <c r="G26" s="24">
        <v>6000</v>
      </c>
      <c r="H26" s="24">
        <v>6000</v>
      </c>
      <c r="I26" s="24">
        <v>6000</v>
      </c>
      <c r="J26" s="24">
        <v>6000</v>
      </c>
      <c r="K26" s="24">
        <v>6000</v>
      </c>
      <c r="L26" s="24">
        <v>6000</v>
      </c>
      <c r="M26" s="13">
        <v>6000</v>
      </c>
    </row>
    <row r="27" spans="2:13" ht="12.75">
      <c r="B27" s="95" t="s">
        <v>288</v>
      </c>
      <c r="C27" s="24"/>
      <c r="D27" s="24">
        <v>-1200</v>
      </c>
      <c r="E27" s="24">
        <v>-2400</v>
      </c>
      <c r="F27" s="24">
        <v>-3600</v>
      </c>
      <c r="G27" s="24">
        <v>-4800</v>
      </c>
      <c r="H27" s="24">
        <v>-6000</v>
      </c>
      <c r="I27" s="24">
        <v>-6000</v>
      </c>
      <c r="J27" s="24">
        <v>-6000</v>
      </c>
      <c r="K27" s="24">
        <v>-6000</v>
      </c>
      <c r="L27" s="24">
        <v>-6000</v>
      </c>
      <c r="M27" s="13">
        <v>-6000</v>
      </c>
    </row>
    <row r="28" spans="2:13" ht="12.75">
      <c r="B28" s="20" t="s">
        <v>289</v>
      </c>
      <c r="C28" s="24">
        <v>6000</v>
      </c>
      <c r="D28" s="24">
        <v>4800</v>
      </c>
      <c r="E28" s="24">
        <v>3600</v>
      </c>
      <c r="F28" s="24">
        <v>2400</v>
      </c>
      <c r="G28" s="24">
        <v>1200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13">
        <v>0</v>
      </c>
    </row>
    <row r="29" spans="2:13" ht="12.75">
      <c r="B29" s="2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3"/>
    </row>
    <row r="30" spans="2:13" ht="12.75">
      <c r="B30" s="20" t="s">
        <v>290</v>
      </c>
      <c r="C30" s="24">
        <v>2496493.5766779203</v>
      </c>
      <c r="D30" s="24">
        <v>2971977.4962149495</v>
      </c>
      <c r="E30" s="24">
        <v>3104181.0482388595</v>
      </c>
      <c r="F30" s="24">
        <v>3108379.8556472417</v>
      </c>
      <c r="G30" s="24">
        <v>3145427.397498998</v>
      </c>
      <c r="H30" s="24">
        <v>3217403.8236036263</v>
      </c>
      <c r="I30" s="24">
        <v>3278068.8911847323</v>
      </c>
      <c r="J30" s="24">
        <v>3323223.681413709</v>
      </c>
      <c r="K30" s="24">
        <v>3352270.7721387027</v>
      </c>
      <c r="L30" s="24">
        <v>3364505.4251251924</v>
      </c>
      <c r="M30" s="13">
        <v>2897233.4713313803</v>
      </c>
    </row>
    <row r="31" spans="2:13" ht="12.75"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1"/>
    </row>
    <row r="32" spans="2:13" ht="12.75"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1"/>
    </row>
    <row r="33" spans="2:13" ht="12.75">
      <c r="B33" s="20" t="s">
        <v>291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1"/>
    </row>
    <row r="34" spans="2:13" ht="12.75"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1"/>
    </row>
    <row r="35" spans="2:13" ht="12.75">
      <c r="B35" s="20" t="s">
        <v>292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1"/>
    </row>
    <row r="36" spans="2:13" ht="12.75"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1"/>
    </row>
    <row r="37" spans="2:13" ht="12.75">
      <c r="B37" s="20" t="s">
        <v>293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1"/>
    </row>
    <row r="38" spans="2:13" ht="12.75">
      <c r="B38" s="26" t="s">
        <v>294</v>
      </c>
      <c r="C38" s="24">
        <v>0</v>
      </c>
      <c r="D38" s="24">
        <v>376373.2725916</v>
      </c>
      <c r="E38" s="24">
        <v>384292.9290119406</v>
      </c>
      <c r="F38" s="24">
        <v>392212.5804707974</v>
      </c>
      <c r="G38" s="24">
        <v>400131.07516487665</v>
      </c>
      <c r="H38" s="24">
        <v>408051.86779095617</v>
      </c>
      <c r="I38" s="24">
        <v>416084.90449166147</v>
      </c>
      <c r="J38" s="24">
        <v>424003.6269704519</v>
      </c>
      <c r="K38" s="24">
        <v>431922.3444880472</v>
      </c>
      <c r="L38" s="24">
        <v>439841.0421607879</v>
      </c>
      <c r="M38" s="13">
        <v>0</v>
      </c>
    </row>
    <row r="39" spans="2:13" ht="12.75">
      <c r="B39" s="26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3"/>
    </row>
    <row r="40" spans="2:13" ht="12.75">
      <c r="B40" s="20" t="s">
        <v>295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3"/>
    </row>
    <row r="41" spans="2:13" ht="12.75">
      <c r="B41" s="26" t="s">
        <v>296</v>
      </c>
      <c r="C41" s="24">
        <v>1248246.7883389601</v>
      </c>
      <c r="D41" s="24">
        <v>1248246.7883389601</v>
      </c>
      <c r="E41" s="24">
        <v>1248246.7883389601</v>
      </c>
      <c r="F41" s="24">
        <v>1092215.9397965902</v>
      </c>
      <c r="G41" s="24">
        <v>936185.0912542202</v>
      </c>
      <c r="H41" s="24">
        <v>780154.2427118502</v>
      </c>
      <c r="I41" s="24">
        <v>624123.3941694802</v>
      </c>
      <c r="J41" s="24">
        <v>468092.5456271102</v>
      </c>
      <c r="K41" s="24">
        <v>312061.69708474015</v>
      </c>
      <c r="L41" s="24">
        <v>156030.84854237013</v>
      </c>
      <c r="M41" s="13">
        <v>0</v>
      </c>
    </row>
    <row r="42" spans="2:13" ht="12.75">
      <c r="B42" s="2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"/>
    </row>
    <row r="43" spans="2:13" ht="12.75">
      <c r="B43" s="20" t="s">
        <v>297</v>
      </c>
      <c r="C43" s="24">
        <v>1248246.7883389601</v>
      </c>
      <c r="D43" s="24">
        <v>1624620.06093056</v>
      </c>
      <c r="E43" s="24">
        <v>1632539.7173509006</v>
      </c>
      <c r="F43" s="24">
        <v>1484428.5202673876</v>
      </c>
      <c r="G43" s="24">
        <v>1336316.1664190968</v>
      </c>
      <c r="H43" s="24">
        <v>1188206.1105028065</v>
      </c>
      <c r="I43" s="24">
        <v>1040208.2986611417</v>
      </c>
      <c r="J43" s="24">
        <v>892096.1725975621</v>
      </c>
      <c r="K43" s="24">
        <v>743984.0415727873</v>
      </c>
      <c r="L43" s="24">
        <v>595871.890703158</v>
      </c>
      <c r="M43" s="13">
        <v>0</v>
      </c>
    </row>
    <row r="44" spans="2:13" ht="12.75">
      <c r="B44" s="2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/>
    </row>
    <row r="45" spans="2:13" ht="12.75">
      <c r="B45" s="20" t="s">
        <v>298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3"/>
    </row>
    <row r="46" spans="2:13" ht="12.75">
      <c r="B46" s="26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3"/>
    </row>
    <row r="47" spans="2:13" ht="12.75">
      <c r="B47" s="20" t="s">
        <v>156</v>
      </c>
      <c r="C47" s="24">
        <v>1248246.7883389601</v>
      </c>
      <c r="D47" s="24">
        <v>1248246.7883389601</v>
      </c>
      <c r="E47" s="24">
        <v>1248246.7883389601</v>
      </c>
      <c r="F47" s="24">
        <v>1248246.7883389601</v>
      </c>
      <c r="G47" s="24">
        <v>1248246.7883389601</v>
      </c>
      <c r="H47" s="24">
        <v>1248246.7883389601</v>
      </c>
      <c r="I47" s="24">
        <v>1248246.7883389601</v>
      </c>
      <c r="J47" s="24">
        <v>1248246.7883389601</v>
      </c>
      <c r="K47" s="24">
        <v>1248246.7883389601</v>
      </c>
      <c r="L47" s="24">
        <v>1248246.7883389601</v>
      </c>
      <c r="M47" s="13">
        <v>1248246.7883389601</v>
      </c>
    </row>
    <row r="48" spans="2:13" ht="12.75">
      <c r="B48" s="26" t="s">
        <v>299</v>
      </c>
      <c r="C48" s="24"/>
      <c r="D48" s="24">
        <v>99110.64694542988</v>
      </c>
      <c r="E48" s="24">
        <v>223394.53940570663</v>
      </c>
      <c r="F48" s="24">
        <v>375704.54360995704</v>
      </c>
      <c r="G48" s="24">
        <v>560864.4348911233</v>
      </c>
      <c r="H48" s="24">
        <v>780950.9199763393</v>
      </c>
      <c r="I48" s="24">
        <v>989613.7969274204</v>
      </c>
      <c r="J48" s="24">
        <v>1182880.7131955572</v>
      </c>
      <c r="K48" s="24">
        <v>1360039.9362314194</v>
      </c>
      <c r="L48" s="24">
        <v>1520386.7355103218</v>
      </c>
      <c r="M48" s="13">
        <v>1648986.6759843952</v>
      </c>
    </row>
    <row r="49" spans="2:13" ht="12.75">
      <c r="B49" s="2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3"/>
    </row>
    <row r="50" spans="2:13" ht="12.75">
      <c r="B50" s="20" t="s">
        <v>300</v>
      </c>
      <c r="C50" s="24">
        <v>1248246.7883389601</v>
      </c>
      <c r="D50" s="24">
        <v>1347357.43528439</v>
      </c>
      <c r="E50" s="24">
        <v>1471641.3277446667</v>
      </c>
      <c r="F50" s="24">
        <v>1623951.3319489171</v>
      </c>
      <c r="G50" s="24">
        <v>1809111.2232300835</v>
      </c>
      <c r="H50" s="24">
        <v>2029197.7083152994</v>
      </c>
      <c r="I50" s="24">
        <v>2237860.5852663806</v>
      </c>
      <c r="J50" s="24">
        <v>2431127.5015345174</v>
      </c>
      <c r="K50" s="24">
        <v>2608286.7245703796</v>
      </c>
      <c r="L50" s="24">
        <v>2768633.523849282</v>
      </c>
      <c r="M50" s="13">
        <v>2897233.4643233554</v>
      </c>
    </row>
    <row r="51" spans="2:13" ht="12.75">
      <c r="B51" s="26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3"/>
    </row>
    <row r="52" spans="2:13" ht="13.5" thickBot="1">
      <c r="B52" s="7" t="s">
        <v>301</v>
      </c>
      <c r="C52" s="8">
        <v>2496493.5766779203</v>
      </c>
      <c r="D52" s="8">
        <v>2971977.4962149505</v>
      </c>
      <c r="E52" s="8">
        <v>3104181.0450955676</v>
      </c>
      <c r="F52" s="8">
        <v>3108379.8522163047</v>
      </c>
      <c r="G52" s="8">
        <v>3145427.39964918</v>
      </c>
      <c r="H52" s="8">
        <v>3217403.818818106</v>
      </c>
      <c r="I52" s="8">
        <v>3278068.893927522</v>
      </c>
      <c r="J52" s="8">
        <v>3323223.684132079</v>
      </c>
      <c r="K52" s="8">
        <v>3352270.7761431667</v>
      </c>
      <c r="L52" s="8">
        <v>3364505.4245524397</v>
      </c>
      <c r="M52" s="35">
        <v>2897233.474323355</v>
      </c>
    </row>
    <row r="53" ht="13.5" thickTop="1"/>
  </sheetData>
  <printOptions horizontalCentered="1" verticalCentered="1"/>
  <pageMargins left="0.7874015748031497" right="0.7874015748031497" top="0.984251968503937" bottom="0.984251968503937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6">
      <selection activeCell="G16" sqref="G16"/>
    </sheetView>
  </sheetViews>
  <sheetFormatPr defaultColWidth="11.421875" defaultRowHeight="12.75"/>
  <cols>
    <col min="2" max="2" width="27.00390625" style="0" customWidth="1"/>
    <col min="3" max="3" width="19.28125" style="0" customWidth="1"/>
  </cols>
  <sheetData>
    <row r="2" ht="12.75">
      <c r="B2" s="74" t="s">
        <v>550</v>
      </c>
    </row>
    <row r="3" ht="13.5" thickBot="1"/>
    <row r="4" spans="2:6" ht="14.25" thickBot="1" thickTop="1">
      <c r="B4" s="604" t="s">
        <v>532</v>
      </c>
      <c r="C4" s="605"/>
      <c r="D4" s="605"/>
      <c r="E4" s="605"/>
      <c r="F4" s="606"/>
    </row>
    <row r="5" spans="2:6" ht="13.5" thickTop="1">
      <c r="B5" s="53"/>
      <c r="C5" s="56"/>
      <c r="D5" s="56"/>
      <c r="E5" s="56"/>
      <c r="F5" s="6"/>
    </row>
    <row r="6" spans="2:6" ht="12.75">
      <c r="B6" s="84" t="s">
        <v>533</v>
      </c>
      <c r="C6" s="56"/>
      <c r="D6" s="56"/>
      <c r="E6" s="56"/>
      <c r="F6" s="6"/>
    </row>
    <row r="7" spans="2:6" ht="12.75">
      <c r="B7" s="84" t="s">
        <v>534</v>
      </c>
      <c r="C7" s="85">
        <v>1248246.78833896</v>
      </c>
      <c r="D7" s="56"/>
      <c r="E7" s="56"/>
      <c r="F7" s="6"/>
    </row>
    <row r="8" spans="2:6" ht="12.75">
      <c r="B8" s="84" t="s">
        <v>535</v>
      </c>
      <c r="C8" s="86">
        <v>0.05</v>
      </c>
      <c r="D8" s="56"/>
      <c r="E8" s="56"/>
      <c r="F8" s="6"/>
    </row>
    <row r="9" spans="2:6" ht="12.75">
      <c r="B9" s="84" t="s">
        <v>536</v>
      </c>
      <c r="C9" s="83">
        <v>0</v>
      </c>
      <c r="D9" s="56"/>
      <c r="E9" s="56"/>
      <c r="F9" s="6"/>
    </row>
    <row r="10" spans="2:6" ht="12.75">
      <c r="B10" s="84" t="s">
        <v>537</v>
      </c>
      <c r="C10" s="86">
        <v>0.05</v>
      </c>
      <c r="D10" s="56"/>
      <c r="E10" s="56"/>
      <c r="F10" s="6"/>
    </row>
    <row r="11" spans="2:6" ht="12.75">
      <c r="B11" s="84" t="s">
        <v>549</v>
      </c>
      <c r="C11" s="87">
        <v>0.2555</v>
      </c>
      <c r="D11" s="56"/>
      <c r="E11" s="56"/>
      <c r="F11" s="6"/>
    </row>
    <row r="12" spans="2:6" ht="12.75">
      <c r="B12" s="53"/>
      <c r="C12" s="56"/>
      <c r="D12" s="56"/>
      <c r="E12" s="56"/>
      <c r="F12" s="6"/>
    </row>
    <row r="13" spans="2:6" ht="12.75">
      <c r="B13" s="53"/>
      <c r="C13" s="56"/>
      <c r="D13" s="56"/>
      <c r="E13" s="56"/>
      <c r="F13" s="6"/>
    </row>
    <row r="14" spans="2:6" ht="12.75">
      <c r="B14" s="53"/>
      <c r="C14" s="88" t="s">
        <v>538</v>
      </c>
      <c r="D14" s="88" t="s">
        <v>539</v>
      </c>
      <c r="E14" s="88" t="s">
        <v>540</v>
      </c>
      <c r="F14" s="89" t="s">
        <v>541</v>
      </c>
    </row>
    <row r="15" spans="2:6" ht="12.75">
      <c r="B15" s="84" t="s">
        <v>542</v>
      </c>
      <c r="C15" s="85">
        <v>1248246.78833896</v>
      </c>
      <c r="D15" s="86">
        <v>0.5</v>
      </c>
      <c r="E15" s="86">
        <v>0.05</v>
      </c>
      <c r="F15" s="90">
        <v>0.025</v>
      </c>
    </row>
    <row r="16" spans="2:6" ht="12.75">
      <c r="B16" s="84" t="s">
        <v>156</v>
      </c>
      <c r="C16" s="82">
        <v>1248246.78833896</v>
      </c>
      <c r="D16" s="83">
        <v>0.5</v>
      </c>
      <c r="E16" s="87">
        <v>0.2555</v>
      </c>
      <c r="F16" s="91">
        <v>0.12775</v>
      </c>
    </row>
    <row r="17" spans="2:6" ht="12.75">
      <c r="B17" s="84" t="s">
        <v>69</v>
      </c>
      <c r="C17" s="120">
        <f>(C15+C16)</f>
        <v>2496493.57667792</v>
      </c>
      <c r="D17" s="86">
        <v>1</v>
      </c>
      <c r="E17" s="56"/>
      <c r="F17" s="90">
        <v>0.1528</v>
      </c>
    </row>
    <row r="18" spans="2:6" ht="12.75">
      <c r="B18" s="53"/>
      <c r="C18" s="56"/>
      <c r="D18" s="56"/>
      <c r="E18" s="56"/>
      <c r="F18" s="6"/>
    </row>
    <row r="19" spans="2:6" ht="13.5" thickBot="1">
      <c r="B19" s="92" t="s">
        <v>543</v>
      </c>
      <c r="C19" s="45"/>
      <c r="D19" s="45"/>
      <c r="E19" s="45"/>
      <c r="F19" s="93">
        <v>0.1528</v>
      </c>
    </row>
    <row r="20" spans="2:6" ht="13.5" thickTop="1">
      <c r="B20" s="51"/>
      <c r="F20" s="81"/>
    </row>
    <row r="22" ht="12.75">
      <c r="B22" t="s">
        <v>544</v>
      </c>
    </row>
    <row r="23" ht="12.75">
      <c r="B23" t="s">
        <v>545</v>
      </c>
    </row>
    <row r="24" ht="12.75">
      <c r="B24" t="s">
        <v>546</v>
      </c>
    </row>
    <row r="25" ht="12.75">
      <c r="B25" t="s">
        <v>547</v>
      </c>
    </row>
    <row r="26" ht="12.75">
      <c r="B26" t="s">
        <v>548</v>
      </c>
    </row>
  </sheetData>
  <mergeCells count="1">
    <mergeCell ref="B4:F4"/>
  </mergeCells>
  <printOptions/>
  <pageMargins left="0.75" right="0.75" top="1" bottom="1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N113"/>
  <sheetViews>
    <sheetView workbookViewId="0" topLeftCell="A1">
      <selection activeCell="G59" sqref="G59"/>
    </sheetView>
  </sheetViews>
  <sheetFormatPr defaultColWidth="11.421875" defaultRowHeight="12.75"/>
  <cols>
    <col min="2" max="2" width="17.57421875" style="0" customWidth="1"/>
    <col min="3" max="3" width="12.7109375" style="0" customWidth="1"/>
    <col min="4" max="4" width="13.421875" style="0" bestFit="1" customWidth="1"/>
    <col min="5" max="5" width="12.28125" style="0" bestFit="1" customWidth="1"/>
    <col min="6" max="6" width="11.8515625" style="0" bestFit="1" customWidth="1"/>
    <col min="7" max="14" width="11.57421875" style="0" bestFit="1" customWidth="1"/>
  </cols>
  <sheetData>
    <row r="4" spans="2:14" ht="12.75">
      <c r="B4" s="1"/>
      <c r="C4" s="1"/>
      <c r="D4" s="1" t="s">
        <v>495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47">
        <v>0.1528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2" t="s">
        <v>2</v>
      </c>
      <c r="C8" s="2" t="s">
        <v>228</v>
      </c>
      <c r="D8" s="2">
        <v>0</v>
      </c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</row>
    <row r="9" spans="2:14" ht="13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Top="1">
      <c r="B10" s="33" t="s">
        <v>104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0"/>
    </row>
    <row r="11" spans="2:14" ht="12.75">
      <c r="B11" s="26" t="s">
        <v>591</v>
      </c>
      <c r="C11" s="131">
        <f>NPV(D5,E11:N11)</f>
        <v>3403.5247966779357</v>
      </c>
      <c r="D11" s="132"/>
      <c r="E11" s="24">
        <v>673.2494928539494</v>
      </c>
      <c r="F11" s="24">
        <v>680.8140938972523</v>
      </c>
      <c r="G11" s="24">
        <v>688.5506176915392</v>
      </c>
      <c r="H11" s="24">
        <v>696.4649926075339</v>
      </c>
      <c r="I11" s="24">
        <v>704.5634227541331</v>
      </c>
      <c r="J11" s="24">
        <v>696.464992607534</v>
      </c>
      <c r="K11" s="24">
        <v>688.5506176915392</v>
      </c>
      <c r="L11" s="24">
        <v>680.8140938972523</v>
      </c>
      <c r="M11" s="24">
        <v>673.2494928539495</v>
      </c>
      <c r="N11" s="13">
        <v>665.8511467786312</v>
      </c>
    </row>
    <row r="12" spans="2:14" ht="12.75">
      <c r="B12" s="26"/>
      <c r="C12" s="131"/>
      <c r="D12" s="131"/>
      <c r="E12" s="24"/>
      <c r="F12" s="24"/>
      <c r="G12" s="24"/>
      <c r="H12" s="24"/>
      <c r="I12" s="24"/>
      <c r="J12" s="24"/>
      <c r="K12" s="24"/>
      <c r="L12" s="24"/>
      <c r="M12" s="24"/>
      <c r="N12" s="13"/>
    </row>
    <row r="13" spans="2:14" ht="12.75">
      <c r="B13" s="26" t="s">
        <v>415</v>
      </c>
      <c r="C13" s="131">
        <f>NPV($D$5,E13:N13)</f>
        <v>1258.3754488084487</v>
      </c>
      <c r="D13" s="131"/>
      <c r="E13" s="24">
        <v>236.79193073306965</v>
      </c>
      <c r="F13" s="24">
        <v>241.73201301598402</v>
      </c>
      <c r="G13" s="24">
        <v>246.67209220349835</v>
      </c>
      <c r="H13" s="24">
        <v>251.61144970752275</v>
      </c>
      <c r="I13" s="24">
        <v>256.5522408370372</v>
      </c>
      <c r="J13" s="24">
        <v>261.49230454755156</v>
      </c>
      <c r="K13" s="24">
        <v>266.43238683046593</v>
      </c>
      <c r="L13" s="24">
        <v>271.37246601798034</v>
      </c>
      <c r="M13" s="24">
        <v>276.31253282389474</v>
      </c>
      <c r="N13" s="13">
        <v>281.25261201140916</v>
      </c>
    </row>
    <row r="14" spans="2:14" ht="12.75">
      <c r="B14" s="26"/>
      <c r="C14" s="131"/>
      <c r="D14" s="131"/>
      <c r="E14" s="24"/>
      <c r="F14" s="24"/>
      <c r="G14" s="24"/>
      <c r="H14" s="24"/>
      <c r="I14" s="24"/>
      <c r="J14" s="24"/>
      <c r="K14" s="24"/>
      <c r="L14" s="24"/>
      <c r="M14" s="24"/>
      <c r="N14" s="13"/>
    </row>
    <row r="15" spans="2:14" ht="12.75">
      <c r="B15" s="26" t="s">
        <v>497</v>
      </c>
      <c r="C15" s="131"/>
      <c r="D15" s="131">
        <v>345127.662046576</v>
      </c>
      <c r="E15" s="24"/>
      <c r="F15" s="24"/>
      <c r="G15" s="24"/>
      <c r="H15" s="24"/>
      <c r="I15" s="24"/>
      <c r="J15" s="24"/>
      <c r="K15" s="24"/>
      <c r="L15" s="24"/>
      <c r="M15" s="24"/>
      <c r="N15" s="13"/>
    </row>
    <row r="16" spans="2:14" ht="12.75">
      <c r="B16" s="26"/>
      <c r="C16" s="131"/>
      <c r="D16" s="131"/>
      <c r="E16" s="24"/>
      <c r="F16" s="24"/>
      <c r="G16" s="24"/>
      <c r="H16" s="24"/>
      <c r="I16" s="24"/>
      <c r="J16" s="24"/>
      <c r="K16" s="24"/>
      <c r="L16" s="24"/>
      <c r="M16" s="24"/>
      <c r="N16" s="13"/>
    </row>
    <row r="17" spans="2:14" ht="12.75">
      <c r="B17" s="26" t="s">
        <v>498</v>
      </c>
      <c r="C17" s="131">
        <f>NPV($D$5,E17:N17)</f>
        <v>427260.8273525549</v>
      </c>
      <c r="D17" s="131"/>
      <c r="E17" s="24">
        <v>79474.65268988183</v>
      </c>
      <c r="F17" s="24">
        <v>81215.49270966054</v>
      </c>
      <c r="G17" s="24">
        <v>82956.51739631151</v>
      </c>
      <c r="H17" s="24">
        <v>84697.5306432395</v>
      </c>
      <c r="I17" s="24">
        <v>86439.34136129537</v>
      </c>
      <c r="J17" s="24">
        <v>90387.12327023625</v>
      </c>
      <c r="K17" s="24">
        <v>92097.88369829494</v>
      </c>
      <c r="L17" s="24">
        <v>93808.39120509173</v>
      </c>
      <c r="M17" s="24">
        <v>95518.6531451362</v>
      </c>
      <c r="N17" s="13">
        <v>97228.68848096371</v>
      </c>
    </row>
    <row r="18" spans="2:14" ht="12.75">
      <c r="B18" s="26" t="s">
        <v>499</v>
      </c>
      <c r="C18" s="131">
        <f>NPV($D$5,E18:N18)</f>
        <v>1684.9559905975716</v>
      </c>
      <c r="D18" s="131"/>
      <c r="E18" s="24">
        <v>335.630747398533</v>
      </c>
      <c r="F18" s="24">
        <v>335.9732610355184</v>
      </c>
      <c r="G18" s="24">
        <v>336.30280853933994</v>
      </c>
      <c r="H18" s="24">
        <v>336.6203356075142</v>
      </c>
      <c r="I18" s="24">
        <v>336.92686167649543</v>
      </c>
      <c r="J18" s="24">
        <v>345.6588270413122</v>
      </c>
      <c r="K18" s="24">
        <v>345.6707526960599</v>
      </c>
      <c r="L18" s="24">
        <v>345.6813160951865</v>
      </c>
      <c r="M18" s="24">
        <v>345.69062853914824</v>
      </c>
      <c r="N18" s="13">
        <v>345.6987929307465</v>
      </c>
    </row>
    <row r="19" spans="2:14" ht="12.75">
      <c r="B19" s="26"/>
      <c r="C19" s="131"/>
      <c r="D19" s="131"/>
      <c r="E19" s="24"/>
      <c r="F19" s="24"/>
      <c r="G19" s="24"/>
      <c r="H19" s="24"/>
      <c r="I19" s="24"/>
      <c r="J19" s="24"/>
      <c r="K19" s="24"/>
      <c r="L19" s="24"/>
      <c r="M19" s="24"/>
      <c r="N19" s="13"/>
    </row>
    <row r="20" spans="2:14" ht="12.75">
      <c r="B20" s="26" t="s">
        <v>500</v>
      </c>
      <c r="C20" s="131">
        <f>NPV($D$5,E20:N20)</f>
        <v>53947.85747176763</v>
      </c>
      <c r="D20" s="131"/>
      <c r="E20" s="24">
        <v>10864.17183043584</v>
      </c>
      <c r="F20" s="24">
        <v>10864.17183043584</v>
      </c>
      <c r="G20" s="24">
        <v>10864.17183043584</v>
      </c>
      <c r="H20" s="24">
        <v>10864.17183043584</v>
      </c>
      <c r="I20" s="24">
        <v>10864.17183043584</v>
      </c>
      <c r="J20" s="24">
        <v>10864.17183043584</v>
      </c>
      <c r="K20" s="24">
        <v>10864.17183043584</v>
      </c>
      <c r="L20" s="24">
        <v>10864.17183043584</v>
      </c>
      <c r="M20" s="24">
        <v>10864.17183043584</v>
      </c>
      <c r="N20" s="13">
        <v>10864.17183043584</v>
      </c>
    </row>
    <row r="21" spans="2:14" ht="12.75">
      <c r="B21" s="26"/>
      <c r="C21" s="131"/>
      <c r="D21" s="131"/>
      <c r="E21" s="24"/>
      <c r="F21" s="24"/>
      <c r="G21" s="24"/>
      <c r="H21" s="24"/>
      <c r="I21" s="24"/>
      <c r="J21" s="24"/>
      <c r="K21" s="24"/>
      <c r="L21" s="24"/>
      <c r="M21" s="24"/>
      <c r="N21" s="13"/>
    </row>
    <row r="22" spans="2:14" ht="12.75">
      <c r="B22" s="26" t="s">
        <v>501</v>
      </c>
      <c r="C22" s="131">
        <f>NPV($D$5,E22:N22)</f>
        <v>145352.20308001203</v>
      </c>
      <c r="D22" s="131"/>
      <c r="E22" s="131">
        <v>39116.81050331976</v>
      </c>
      <c r="F22" s="24">
        <v>39116.81050331976</v>
      </c>
      <c r="G22" s="24">
        <v>39116.81050331976</v>
      </c>
      <c r="H22" s="24">
        <v>39116.81050331976</v>
      </c>
      <c r="I22" s="24">
        <v>39116.81050331976</v>
      </c>
      <c r="J22" s="24">
        <v>9226.62271223577</v>
      </c>
      <c r="K22" s="24">
        <v>9226.62271223577</v>
      </c>
      <c r="L22" s="24">
        <v>9226.62271223577</v>
      </c>
      <c r="M22" s="24">
        <v>9226.62271223577</v>
      </c>
      <c r="N22" s="13">
        <v>9226.62271223577</v>
      </c>
    </row>
    <row r="23" spans="2:14" ht="12.75">
      <c r="B23" s="26"/>
      <c r="C23" s="131"/>
      <c r="D23" s="131"/>
      <c r="E23" s="24"/>
      <c r="F23" s="24"/>
      <c r="G23" s="24"/>
      <c r="H23" s="24"/>
      <c r="I23" s="24"/>
      <c r="J23" s="24"/>
      <c r="K23" s="24"/>
      <c r="L23" s="24"/>
      <c r="M23" s="24"/>
      <c r="N23" s="13"/>
    </row>
    <row r="24" spans="2:14" ht="12.75">
      <c r="B24" s="26" t="s">
        <v>502</v>
      </c>
      <c r="C24" s="131">
        <f>NPV($D$5,E24:N24)</f>
        <v>1660189.2952404367</v>
      </c>
      <c r="D24" s="131"/>
      <c r="E24" s="24">
        <v>334898.8087841353</v>
      </c>
      <c r="F24" s="24">
        <v>334669.9548881353</v>
      </c>
      <c r="G24" s="24">
        <v>334441.1009921353</v>
      </c>
      <c r="H24" s="24">
        <v>334212.24709613534</v>
      </c>
      <c r="I24" s="24">
        <v>333983.3932001353</v>
      </c>
      <c r="J24" s="24">
        <v>333983.3932001353</v>
      </c>
      <c r="K24" s="24">
        <v>333983.3932001353</v>
      </c>
      <c r="L24" s="24">
        <v>333983.3932001353</v>
      </c>
      <c r="M24" s="24">
        <v>333983.3932001353</v>
      </c>
      <c r="N24" s="13">
        <v>333983.3932001353</v>
      </c>
    </row>
    <row r="25" spans="2:14" ht="12.75">
      <c r="B25" s="26"/>
      <c r="C25" s="131"/>
      <c r="D25" s="131"/>
      <c r="E25" s="24"/>
      <c r="F25" s="24"/>
      <c r="G25" s="24"/>
      <c r="H25" s="24"/>
      <c r="I25" s="24"/>
      <c r="J25" s="24"/>
      <c r="K25" s="24"/>
      <c r="L25" s="24"/>
      <c r="M25" s="24"/>
      <c r="N25" s="13"/>
    </row>
    <row r="26" spans="2:14" ht="12.75">
      <c r="B26" s="26" t="s">
        <v>503</v>
      </c>
      <c r="C26" s="131"/>
      <c r="D26" s="131">
        <v>27570.3019568</v>
      </c>
      <c r="E26" s="24"/>
      <c r="F26" s="24"/>
      <c r="G26" s="24"/>
      <c r="H26" s="24"/>
      <c r="I26" s="24"/>
      <c r="J26" s="24"/>
      <c r="K26" s="24"/>
      <c r="L26" s="24"/>
      <c r="M26" s="24"/>
      <c r="N26" s="13"/>
    </row>
    <row r="27" spans="2:14" ht="12.75">
      <c r="B27" s="26"/>
      <c r="C27" s="131"/>
      <c r="D27" s="131"/>
      <c r="E27" s="24"/>
      <c r="F27" s="24"/>
      <c r="G27" s="24"/>
      <c r="H27" s="24"/>
      <c r="I27" s="24"/>
      <c r="J27" s="24"/>
      <c r="K27" s="24"/>
      <c r="L27" s="24"/>
      <c r="M27" s="24"/>
      <c r="N27" s="13"/>
    </row>
    <row r="28" spans="2:14" ht="13.5" thickBot="1">
      <c r="B28" s="31" t="s">
        <v>504</v>
      </c>
      <c r="C28" s="133">
        <f>NPV($D$5,E28:N28)</f>
        <v>79705.76249895905</v>
      </c>
      <c r="D28" s="133"/>
      <c r="E28" s="8"/>
      <c r="F28" s="8"/>
      <c r="G28" s="8"/>
      <c r="H28" s="8"/>
      <c r="I28" s="8"/>
      <c r="J28" s="8"/>
      <c r="K28" s="8"/>
      <c r="L28" s="8"/>
      <c r="M28" s="8"/>
      <c r="N28" s="35">
        <v>91884.8030088</v>
      </c>
    </row>
    <row r="29" spans="2:14" ht="13.5" thickTop="1">
      <c r="B29" s="1"/>
      <c r="C29" s="131"/>
      <c r="D29" s="105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31"/>
      <c r="D30" s="105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 t="s">
        <v>591</v>
      </c>
      <c r="C31" s="131">
        <f>(-C17-C20-C22-C24)</f>
        <v>-2286750.1831447715</v>
      </c>
      <c r="D31" s="137">
        <f>(C22+C24-D15-D26+C28)</f>
        <v>1512549.2968160317</v>
      </c>
      <c r="E31" s="138">
        <f>(C31+D31)</f>
        <v>-774200.8863287398</v>
      </c>
      <c r="F31" s="139">
        <f>(-E31/C13)</f>
        <v>615.2383909443147</v>
      </c>
      <c r="G31" s="1"/>
      <c r="H31" s="1"/>
      <c r="I31" s="1"/>
      <c r="J31" s="1"/>
      <c r="K31" s="1"/>
      <c r="L31" s="1"/>
      <c r="M31" s="1"/>
      <c r="N31" s="1"/>
    </row>
    <row r="32" spans="2:14" ht="12.75">
      <c r="B32" s="1" t="s">
        <v>415</v>
      </c>
      <c r="C32" s="131">
        <f>(C11-C18)</f>
        <v>1718.568806080364</v>
      </c>
      <c r="D32" s="137">
        <f>(-C20-C22-C24)</f>
        <v>-1859489.3557922163</v>
      </c>
      <c r="E32" s="138">
        <f>(C22+C24-D15-D26+C28)</f>
        <v>1512549.2968160317</v>
      </c>
      <c r="F32" s="96">
        <f>(D32+E32)</f>
        <v>-346940.0589761846</v>
      </c>
      <c r="G32" s="140">
        <f>(-F32/C32)</f>
        <v>201.87731660710762</v>
      </c>
      <c r="H32" s="1"/>
      <c r="I32" s="1"/>
      <c r="J32" s="1"/>
      <c r="K32" s="1"/>
      <c r="L32" s="1"/>
      <c r="M32" s="1"/>
      <c r="N32" s="1"/>
    </row>
    <row r="33" spans="2:14" ht="12.75">
      <c r="B33" s="1"/>
      <c r="C33" s="131"/>
      <c r="D33" s="105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31"/>
      <c r="D34" s="105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31"/>
      <c r="D35" s="105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31"/>
      <c r="D36" s="105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3.5" thickBot="1">
      <c r="B37" s="1"/>
      <c r="C37" s="131"/>
      <c r="D37" s="105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3.5" thickTop="1">
      <c r="B38" s="33" t="s">
        <v>109</v>
      </c>
      <c r="C38" s="136"/>
      <c r="D38" s="134"/>
      <c r="E38" s="30"/>
      <c r="F38" s="30"/>
      <c r="G38" s="30"/>
      <c r="H38" s="30"/>
      <c r="I38" s="30"/>
      <c r="J38" s="30"/>
      <c r="K38" s="30"/>
      <c r="L38" s="30"/>
      <c r="M38" s="30"/>
      <c r="N38" s="10"/>
    </row>
    <row r="39" spans="2:14" ht="12.75">
      <c r="B39" s="26" t="s">
        <v>591</v>
      </c>
      <c r="C39" s="131">
        <f>NPV($D$5,E39:N39)</f>
        <v>4404.56150158321</v>
      </c>
      <c r="D39" s="131"/>
      <c r="E39" s="24">
        <v>871.2640495756993</v>
      </c>
      <c r="F39" s="24">
        <v>881.053533278797</v>
      </c>
      <c r="G39" s="24">
        <v>891.0655052478745</v>
      </c>
      <c r="H39" s="24">
        <v>901.3076374921028</v>
      </c>
      <c r="I39" s="24">
        <v>911.7879588582899</v>
      </c>
      <c r="J39" s="24">
        <v>901.3076374921027</v>
      </c>
      <c r="K39" s="24">
        <v>891.0655052478744</v>
      </c>
      <c r="L39" s="24">
        <v>881.053533278797</v>
      </c>
      <c r="M39" s="24">
        <v>871.2640495756993</v>
      </c>
      <c r="N39" s="13">
        <v>861.6897193605816</v>
      </c>
    </row>
    <row r="40" spans="2:14" ht="12.75">
      <c r="B40" s="26"/>
      <c r="C40" s="131"/>
      <c r="D40" s="131"/>
      <c r="E40" s="24"/>
      <c r="F40" s="24"/>
      <c r="G40" s="24"/>
      <c r="H40" s="24"/>
      <c r="I40" s="24"/>
      <c r="J40" s="24"/>
      <c r="K40" s="24"/>
      <c r="L40" s="24"/>
      <c r="M40" s="24"/>
      <c r="N40" s="13"/>
    </row>
    <row r="41" spans="2:14" ht="12.75">
      <c r="B41" s="26" t="s">
        <v>415</v>
      </c>
      <c r="C41" s="131">
        <f>NPV($D$5,E41:N41)</f>
        <v>648.2540190831404</v>
      </c>
      <c r="D41" s="131"/>
      <c r="E41" s="24">
        <v>121.98372189279345</v>
      </c>
      <c r="F41" s="24">
        <v>124.52861276580995</v>
      </c>
      <c r="G41" s="24">
        <v>127.07350204422643</v>
      </c>
      <c r="H41" s="24">
        <v>129.6180195462996</v>
      </c>
      <c r="I41" s="24">
        <v>132.16327558271612</v>
      </c>
      <c r="J41" s="24">
        <v>134.7081568881326</v>
      </c>
      <c r="K41" s="24">
        <v>137.25304776114913</v>
      </c>
      <c r="L41" s="24">
        <v>139.79793703956562</v>
      </c>
      <c r="M41" s="24">
        <v>142.34281993958214</v>
      </c>
      <c r="N41" s="13">
        <v>144.8877092179987</v>
      </c>
    </row>
    <row r="42" spans="2:14" ht="12.75">
      <c r="B42" s="26"/>
      <c r="C42" s="131"/>
      <c r="D42" s="131"/>
      <c r="E42" s="24"/>
      <c r="F42" s="24"/>
      <c r="G42" s="24"/>
      <c r="H42" s="24"/>
      <c r="I42" s="24"/>
      <c r="J42" s="24"/>
      <c r="K42" s="24"/>
      <c r="L42" s="24"/>
      <c r="M42" s="24"/>
      <c r="N42" s="13"/>
    </row>
    <row r="43" spans="2:14" ht="12.75">
      <c r="B43" s="26" t="s">
        <v>497</v>
      </c>
      <c r="C43" s="131"/>
      <c r="D43" s="131">
        <v>345127.662046576</v>
      </c>
      <c r="E43" s="24"/>
      <c r="F43" s="24"/>
      <c r="G43" s="24"/>
      <c r="H43" s="24"/>
      <c r="I43" s="24"/>
      <c r="J43" s="24"/>
      <c r="K43" s="24"/>
      <c r="L43" s="24"/>
      <c r="M43" s="24"/>
      <c r="N43" s="13"/>
    </row>
    <row r="44" spans="2:14" ht="12.75">
      <c r="B44" s="26"/>
      <c r="C44" s="131"/>
      <c r="D44" s="131"/>
      <c r="E44" s="24"/>
      <c r="F44" s="24"/>
      <c r="G44" s="24"/>
      <c r="H44" s="24"/>
      <c r="I44" s="24"/>
      <c r="J44" s="24"/>
      <c r="K44" s="24"/>
      <c r="L44" s="24"/>
      <c r="M44" s="24"/>
      <c r="N44" s="13"/>
    </row>
    <row r="45" spans="2:14" ht="12.75">
      <c r="B45" s="26" t="s">
        <v>498</v>
      </c>
      <c r="C45" s="131">
        <f>NPV($D$5,E45:N45)</f>
        <v>203643.42295828726</v>
      </c>
      <c r="D45" s="131"/>
      <c r="E45" s="24">
        <v>37879.64932912965</v>
      </c>
      <c r="F45" s="24">
        <v>38709.378145242226</v>
      </c>
      <c r="G45" s="24">
        <v>39539.19497830267</v>
      </c>
      <c r="H45" s="24">
        <v>40369.00635889896</v>
      </c>
      <c r="I45" s="24">
        <v>41199.19783460298</v>
      </c>
      <c r="J45" s="24">
        <v>43080.811522454904</v>
      </c>
      <c r="K45" s="24">
        <v>43896.20363689278</v>
      </c>
      <c r="L45" s="24">
        <v>44711.47520259731</v>
      </c>
      <c r="M45" s="24">
        <v>45526.62972491572</v>
      </c>
      <c r="N45" s="13">
        <v>46341.67624187666</v>
      </c>
    </row>
    <row r="46" spans="2:14" ht="12.75">
      <c r="B46" s="26" t="s">
        <v>499</v>
      </c>
      <c r="C46" s="131">
        <f>NPV($D$5,E46:N46)</f>
        <v>1558.9453526854802</v>
      </c>
      <c r="D46" s="131"/>
      <c r="E46" s="24">
        <v>310.53036209553056</v>
      </c>
      <c r="F46" s="24">
        <v>310.84726060539646</v>
      </c>
      <c r="G46" s="24">
        <v>311.15216266363325</v>
      </c>
      <c r="H46" s="24">
        <v>311.4459432430931</v>
      </c>
      <c r="I46" s="24">
        <v>311.72954554094656</v>
      </c>
      <c r="J46" s="24">
        <v>319.80848463564865</v>
      </c>
      <c r="K46" s="24">
        <v>319.8195184217836</v>
      </c>
      <c r="L46" s="24">
        <v>319.82929182955723</v>
      </c>
      <c r="M46" s="24">
        <v>319.8379078357422</v>
      </c>
      <c r="N46" s="13">
        <v>319.8454616474802</v>
      </c>
    </row>
    <row r="47" spans="2:14" ht="12.75">
      <c r="B47" s="26"/>
      <c r="C47" s="131"/>
      <c r="D47" s="131"/>
      <c r="E47" s="24"/>
      <c r="F47" s="24"/>
      <c r="G47" s="24"/>
      <c r="H47" s="24"/>
      <c r="I47" s="24"/>
      <c r="J47" s="24"/>
      <c r="K47" s="24"/>
      <c r="L47" s="24"/>
      <c r="M47" s="24"/>
      <c r="N47" s="13"/>
    </row>
    <row r="48" spans="2:14" ht="12.75">
      <c r="B48" s="26" t="s">
        <v>500</v>
      </c>
      <c r="C48" s="131">
        <f>NPV($D$5,E48:N48)</f>
        <v>25712.92674989687</v>
      </c>
      <c r="D48" s="131"/>
      <c r="E48" s="24">
        <v>5178.14177551872</v>
      </c>
      <c r="F48" s="24">
        <v>5178.14177551872</v>
      </c>
      <c r="G48" s="24">
        <v>5178.14177551872</v>
      </c>
      <c r="H48" s="24">
        <v>5178.14177551872</v>
      </c>
      <c r="I48" s="24">
        <v>5178.14177551872</v>
      </c>
      <c r="J48" s="24">
        <v>5178.14177551872</v>
      </c>
      <c r="K48" s="24">
        <v>5178.14177551872</v>
      </c>
      <c r="L48" s="24">
        <v>5178.14177551872</v>
      </c>
      <c r="M48" s="24">
        <v>5178.14177551872</v>
      </c>
      <c r="N48" s="13">
        <v>5178.14177551872</v>
      </c>
    </row>
    <row r="49" spans="2:14" ht="12.75">
      <c r="B49" s="26"/>
      <c r="C49" s="131"/>
      <c r="D49" s="131"/>
      <c r="E49" s="24"/>
      <c r="F49" s="24"/>
      <c r="G49" s="24"/>
      <c r="H49" s="24"/>
      <c r="I49" s="24"/>
      <c r="J49" s="24"/>
      <c r="K49" s="24"/>
      <c r="L49" s="24"/>
      <c r="M49" s="24"/>
      <c r="N49" s="13"/>
    </row>
    <row r="50" spans="2:14" ht="12.75">
      <c r="B50" s="26" t="s">
        <v>501</v>
      </c>
      <c r="C50" s="131">
        <f>NPV($D$5,E50:N50)</f>
        <v>145352.20308001203</v>
      </c>
      <c r="D50" s="131"/>
      <c r="E50" s="131">
        <v>39116.81050331976</v>
      </c>
      <c r="F50" s="24">
        <v>39116.81050331976</v>
      </c>
      <c r="G50" s="24">
        <v>39116.81050331976</v>
      </c>
      <c r="H50" s="24">
        <v>39116.81050331976</v>
      </c>
      <c r="I50" s="24">
        <v>39116.81050331976</v>
      </c>
      <c r="J50" s="24">
        <v>9226.62271223577</v>
      </c>
      <c r="K50" s="24">
        <v>9226.62271223577</v>
      </c>
      <c r="L50" s="24">
        <v>9226.62271223577</v>
      </c>
      <c r="M50" s="24">
        <v>9226.62271223577</v>
      </c>
      <c r="N50" s="13">
        <v>9226.62271223577</v>
      </c>
    </row>
    <row r="51" spans="2:14" ht="12.75">
      <c r="B51" s="26"/>
      <c r="C51" s="131"/>
      <c r="D51" s="131"/>
      <c r="E51" s="24"/>
      <c r="F51" s="24"/>
      <c r="G51" s="24"/>
      <c r="H51" s="24"/>
      <c r="I51" s="24"/>
      <c r="J51" s="24"/>
      <c r="K51" s="24"/>
      <c r="L51" s="24"/>
      <c r="M51" s="24"/>
      <c r="N51" s="13"/>
    </row>
    <row r="52" spans="2:14" ht="12.75">
      <c r="B52" s="26" t="s">
        <v>502</v>
      </c>
      <c r="C52" s="131">
        <f>NPV($D$5,E52:N52)</f>
        <v>1660189.2952404367</v>
      </c>
      <c r="D52" s="131"/>
      <c r="E52" s="24">
        <v>334898.8087841353</v>
      </c>
      <c r="F52" s="24">
        <v>334669.9548881353</v>
      </c>
      <c r="G52" s="24">
        <v>334441.1009921353</v>
      </c>
      <c r="H52" s="24">
        <v>334212.24709613534</v>
      </c>
      <c r="I52" s="24">
        <v>333983.3932001353</v>
      </c>
      <c r="J52" s="24">
        <v>333983.3932001353</v>
      </c>
      <c r="K52" s="24">
        <v>333983.3932001353</v>
      </c>
      <c r="L52" s="24">
        <v>333983.3932001353</v>
      </c>
      <c r="M52" s="24">
        <v>333983.3932001353</v>
      </c>
      <c r="N52" s="13">
        <v>333983.3932001353</v>
      </c>
    </row>
    <row r="53" spans="2:14" ht="12.75">
      <c r="B53" s="26"/>
      <c r="C53" s="131"/>
      <c r="D53" s="131"/>
      <c r="E53" s="24"/>
      <c r="F53" s="24"/>
      <c r="G53" s="24"/>
      <c r="H53" s="24"/>
      <c r="I53" s="24"/>
      <c r="J53" s="24"/>
      <c r="K53" s="24"/>
      <c r="L53" s="24"/>
      <c r="M53" s="24"/>
      <c r="N53" s="13"/>
    </row>
    <row r="54" spans="2:14" ht="12.75">
      <c r="B54" s="26" t="s">
        <v>503</v>
      </c>
      <c r="C54" s="131"/>
      <c r="D54" s="131">
        <v>27570.3019568</v>
      </c>
      <c r="E54" s="24"/>
      <c r="F54" s="24"/>
      <c r="G54" s="24"/>
      <c r="H54" s="24"/>
      <c r="I54" s="24"/>
      <c r="J54" s="24"/>
      <c r="K54" s="24"/>
      <c r="L54" s="24"/>
      <c r="M54" s="24"/>
      <c r="N54" s="13"/>
    </row>
    <row r="55" spans="2:14" ht="12.75">
      <c r="B55" s="26"/>
      <c r="C55" s="131"/>
      <c r="D55" s="131"/>
      <c r="E55" s="24"/>
      <c r="F55" s="24"/>
      <c r="G55" s="24"/>
      <c r="H55" s="24"/>
      <c r="I55" s="24"/>
      <c r="J55" s="24"/>
      <c r="K55" s="24"/>
      <c r="L55" s="24"/>
      <c r="M55" s="24"/>
      <c r="N55" s="13"/>
    </row>
    <row r="56" spans="2:14" ht="13.5" thickBot="1">
      <c r="B56" s="31" t="s">
        <v>504</v>
      </c>
      <c r="C56" s="133">
        <f>NPV($D$5,E56:N56)</f>
        <v>79705.76249895905</v>
      </c>
      <c r="D56" s="133"/>
      <c r="E56" s="8"/>
      <c r="F56" s="8"/>
      <c r="G56" s="8"/>
      <c r="H56" s="8"/>
      <c r="I56" s="8"/>
      <c r="J56" s="8"/>
      <c r="K56" s="8"/>
      <c r="L56" s="8"/>
      <c r="M56" s="8"/>
      <c r="N56" s="35">
        <v>91884.8030088</v>
      </c>
    </row>
    <row r="57" spans="2:14" ht="13.5" thickTop="1">
      <c r="B57" s="1"/>
      <c r="C57" s="131"/>
      <c r="D57" s="105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 t="s">
        <v>591</v>
      </c>
      <c r="C58" s="131">
        <f>(-C45-C48-C50-C52)</f>
        <v>-2034897.8480286328</v>
      </c>
      <c r="D58" s="137">
        <f>(C50+C52-D43-D54+C56)</f>
        <v>1512549.2968160317</v>
      </c>
      <c r="E58" s="138">
        <f>(C58+D58)</f>
        <v>-522348.55121260113</v>
      </c>
      <c r="F58" s="139">
        <f>(-E58/C41)</f>
        <v>805.7775745862494</v>
      </c>
      <c r="G58" s="1"/>
      <c r="H58" s="1"/>
      <c r="I58" s="1"/>
      <c r="J58" s="1"/>
      <c r="K58" s="1"/>
      <c r="L58" s="1"/>
      <c r="M58" s="1"/>
      <c r="N58" s="1"/>
    </row>
    <row r="59" spans="2:14" ht="12.75">
      <c r="B59" s="1" t="s">
        <v>415</v>
      </c>
      <c r="C59" s="131">
        <f>(C39-C46)</f>
        <v>2845.6161488977295</v>
      </c>
      <c r="D59" s="137">
        <f>(-C48-C50-C52)</f>
        <v>-1831254.4250703456</v>
      </c>
      <c r="E59" s="4">
        <v>1512549.2968160317</v>
      </c>
      <c r="F59" s="96">
        <f>(D59+E59)</f>
        <v>-318705.12825431395</v>
      </c>
      <c r="G59" s="139">
        <f>(-F59/C59)</f>
        <v>111.99863635078356</v>
      </c>
      <c r="H59" s="1"/>
      <c r="I59" s="1"/>
      <c r="J59" s="1"/>
      <c r="K59" s="1"/>
      <c r="L59" s="1"/>
      <c r="M59" s="1"/>
      <c r="N59" s="1"/>
    </row>
    <row r="60" spans="2:14" ht="12.75">
      <c r="B60" s="1"/>
      <c r="C60" s="131"/>
      <c r="D60" s="105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3.5" thickBot="1">
      <c r="B61" s="1"/>
      <c r="C61" s="131"/>
      <c r="D61" s="105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3.5" thickTop="1">
      <c r="B62" s="33" t="s">
        <v>5</v>
      </c>
      <c r="C62" s="136"/>
      <c r="D62" s="134"/>
      <c r="E62" s="30"/>
      <c r="F62" s="30"/>
      <c r="G62" s="30"/>
      <c r="H62" s="30"/>
      <c r="I62" s="30"/>
      <c r="J62" s="30"/>
      <c r="K62" s="30"/>
      <c r="L62" s="30"/>
      <c r="M62" s="30"/>
      <c r="N62" s="10"/>
    </row>
    <row r="63" spans="2:14" ht="12.75">
      <c r="B63" s="26" t="s">
        <v>591</v>
      </c>
      <c r="C63" s="131">
        <f>NPV($D$5,E63:N63)</f>
        <v>8249.453914181391</v>
      </c>
      <c r="D63" s="131"/>
      <c r="E63" s="24">
        <v>1631.8202439616903</v>
      </c>
      <c r="F63" s="24">
        <v>1650.155302882608</v>
      </c>
      <c r="G63" s="24">
        <v>1668.9070676880924</v>
      </c>
      <c r="H63" s="24">
        <v>1688.089907546576</v>
      </c>
      <c r="I63" s="24">
        <v>1707.7188599599083</v>
      </c>
      <c r="J63" s="24">
        <v>1688.0899075465761</v>
      </c>
      <c r="K63" s="24">
        <v>1668.9070676880924</v>
      </c>
      <c r="L63" s="24">
        <v>1650.1553028826079</v>
      </c>
      <c r="M63" s="24">
        <v>1631.82024396169</v>
      </c>
      <c r="N63" s="13">
        <v>1613.8881533687043</v>
      </c>
    </row>
    <row r="64" spans="2:14" ht="12.75">
      <c r="B64" s="26"/>
      <c r="C64" s="131"/>
      <c r="D64" s="131"/>
      <c r="E64" s="24"/>
      <c r="F64" s="24"/>
      <c r="G64" s="24"/>
      <c r="H64" s="24"/>
      <c r="I64" s="24"/>
      <c r="J64" s="24"/>
      <c r="K64" s="24"/>
      <c r="L64" s="24"/>
      <c r="M64" s="24"/>
      <c r="N64" s="13"/>
    </row>
    <row r="65" spans="2:14" ht="12.75">
      <c r="B65" s="26" t="s">
        <v>415</v>
      </c>
      <c r="C65" s="131">
        <f>NPV($D$5,E65:N65)</f>
        <v>18080.538786859706</v>
      </c>
      <c r="D65" s="131"/>
      <c r="E65" s="24">
        <v>3402.264158990573</v>
      </c>
      <c r="F65" s="24">
        <v>3473.2440477122486</v>
      </c>
      <c r="G65" s="24">
        <v>3544.223891958723</v>
      </c>
      <c r="H65" s="24">
        <v>3615.19336694192</v>
      </c>
      <c r="I65" s="24">
        <v>3686.1834404843953</v>
      </c>
      <c r="J65" s="24">
        <v>3757.163062354871</v>
      </c>
      <c r="K65" s="24">
        <v>3828.142951076546</v>
      </c>
      <c r="L65" s="24">
        <v>3899.122795323022</v>
      </c>
      <c r="M65" s="24">
        <v>3970.1024616686973</v>
      </c>
      <c r="N65" s="13">
        <v>4041.0823059151726</v>
      </c>
    </row>
    <row r="66" spans="2:14" ht="12.75">
      <c r="B66" s="26"/>
      <c r="C66" s="131"/>
      <c r="D66" s="131"/>
      <c r="E66" s="24"/>
      <c r="F66" s="24"/>
      <c r="G66" s="24"/>
      <c r="H66" s="24"/>
      <c r="I66" s="24"/>
      <c r="J66" s="24"/>
      <c r="K66" s="24"/>
      <c r="L66" s="24"/>
      <c r="M66" s="24"/>
      <c r="N66" s="13"/>
    </row>
    <row r="67" spans="2:14" ht="12.75">
      <c r="B67" s="26" t="s">
        <v>497</v>
      </c>
      <c r="C67" s="131"/>
      <c r="D67" s="131">
        <v>942366.248088651</v>
      </c>
      <c r="E67" s="24"/>
      <c r="F67" s="24"/>
      <c r="G67" s="24"/>
      <c r="H67" s="24"/>
      <c r="I67" s="24"/>
      <c r="J67" s="24"/>
      <c r="K67" s="24"/>
      <c r="L67" s="24"/>
      <c r="M67" s="24"/>
      <c r="N67" s="13"/>
    </row>
    <row r="68" spans="2:14" ht="12.75">
      <c r="B68" s="26"/>
      <c r="C68" s="131"/>
      <c r="D68" s="131"/>
      <c r="E68" s="24"/>
      <c r="F68" s="24"/>
      <c r="G68" s="24"/>
      <c r="H68" s="24"/>
      <c r="I68" s="24"/>
      <c r="J68" s="24"/>
      <c r="K68" s="24"/>
      <c r="L68" s="24"/>
      <c r="M68" s="24"/>
      <c r="N68" s="13"/>
    </row>
    <row r="69" spans="2:14" ht="12.75">
      <c r="B69" s="26" t="s">
        <v>498</v>
      </c>
      <c r="C69" s="131">
        <f>NPV($D$5,E69:N69)</f>
        <v>27168474.555725653</v>
      </c>
      <c r="D69" s="131"/>
      <c r="E69" s="24">
        <v>5053599.443715247</v>
      </c>
      <c r="F69" s="24">
        <v>5164295.217245456</v>
      </c>
      <c r="G69" s="24">
        <v>5275002.733291939</v>
      </c>
      <c r="H69" s="24">
        <v>5385709.521914322</v>
      </c>
      <c r="I69" s="24">
        <v>5496467.01978188</v>
      </c>
      <c r="J69" s="24">
        <v>5747496.8485850515</v>
      </c>
      <c r="K69" s="24">
        <v>5856279.9341973085</v>
      </c>
      <c r="L69" s="24">
        <v>5965046.937163014</v>
      </c>
      <c r="M69" s="24">
        <v>6073798.325137516</v>
      </c>
      <c r="N69" s="13">
        <v>6182535.303902212</v>
      </c>
    </row>
    <row r="70" spans="2:14" ht="12.75">
      <c r="B70" s="26" t="s">
        <v>499</v>
      </c>
      <c r="C70" s="131">
        <f>NPV($D$5,E70:N70)</f>
        <v>7456.922129814748</v>
      </c>
      <c r="D70" s="131"/>
      <c r="E70" s="24">
        <v>1485.3636306754656</v>
      </c>
      <c r="F70" s="24">
        <v>1486.8794551442668</v>
      </c>
      <c r="G70" s="24">
        <v>1488.3378968411325</v>
      </c>
      <c r="H70" s="24">
        <v>1489.7431410342722</v>
      </c>
      <c r="I70" s="24">
        <v>1491.0996993301012</v>
      </c>
      <c r="J70" s="24">
        <v>1529.7437862552345</v>
      </c>
      <c r="K70" s="24">
        <v>1529.796564297687</v>
      </c>
      <c r="L70" s="24">
        <v>1529.8433135571051</v>
      </c>
      <c r="M70" s="24">
        <v>1529.8845266035278</v>
      </c>
      <c r="N70" s="13">
        <v>1529.920658842426</v>
      </c>
    </row>
    <row r="71" spans="2:14" ht="12.75">
      <c r="B71" s="26"/>
      <c r="C71" s="131"/>
      <c r="D71" s="131"/>
      <c r="E71" s="24"/>
      <c r="F71" s="24"/>
      <c r="G71" s="24"/>
      <c r="H71" s="24"/>
      <c r="I71" s="24"/>
      <c r="J71" s="24"/>
      <c r="K71" s="24"/>
      <c r="L71" s="24"/>
      <c r="M71" s="24"/>
      <c r="N71" s="13"/>
    </row>
    <row r="72" spans="2:14" ht="12.75">
      <c r="B72" s="26" t="s">
        <v>500</v>
      </c>
      <c r="C72" s="131">
        <f>NPV($D$5,E72:N72)</f>
        <v>410428.7018700406</v>
      </c>
      <c r="D72" s="131"/>
      <c r="E72" s="24">
        <v>82653.29060736735</v>
      </c>
      <c r="F72" s="24">
        <v>82653.29060736735</v>
      </c>
      <c r="G72" s="24">
        <v>82653.29060736735</v>
      </c>
      <c r="H72" s="24">
        <v>82653.29060736735</v>
      </c>
      <c r="I72" s="24">
        <v>82653.29060736735</v>
      </c>
      <c r="J72" s="24">
        <v>82653.29060736735</v>
      </c>
      <c r="K72" s="24">
        <v>82653.29060736735</v>
      </c>
      <c r="L72" s="24">
        <v>82653.29060736735</v>
      </c>
      <c r="M72" s="24">
        <v>82653.29060736735</v>
      </c>
      <c r="N72" s="13">
        <v>82653.29060736735</v>
      </c>
    </row>
    <row r="73" spans="2:14" ht="12.75">
      <c r="B73" s="26"/>
      <c r="C73" s="131"/>
      <c r="D73" s="131"/>
      <c r="E73" s="24"/>
      <c r="F73" s="24"/>
      <c r="G73" s="24"/>
      <c r="H73" s="24"/>
      <c r="I73" s="24"/>
      <c r="J73" s="24"/>
      <c r="K73" s="24"/>
      <c r="L73" s="24"/>
      <c r="M73" s="24"/>
      <c r="N73" s="13"/>
    </row>
    <row r="74" spans="2:14" ht="12.75">
      <c r="B74" s="26" t="s">
        <v>501</v>
      </c>
      <c r="C74" s="131">
        <f>NPV($D$5,E74:N74)</f>
        <v>404387.65158781694</v>
      </c>
      <c r="D74" s="131"/>
      <c r="E74" s="131">
        <v>108827.76319761452</v>
      </c>
      <c r="F74" s="24">
        <v>108827.76319761452</v>
      </c>
      <c r="G74" s="24">
        <v>108827.76319761452</v>
      </c>
      <c r="H74" s="24">
        <v>108827.76319761452</v>
      </c>
      <c r="I74" s="24">
        <v>108827.76319761452</v>
      </c>
      <c r="J74" s="24">
        <v>25669.595724214505</v>
      </c>
      <c r="K74" s="24">
        <v>25669.595724214505</v>
      </c>
      <c r="L74" s="24">
        <v>25669.595724214505</v>
      </c>
      <c r="M74" s="24">
        <v>25669.595724214505</v>
      </c>
      <c r="N74" s="13">
        <v>25669.595724214505</v>
      </c>
    </row>
    <row r="75" spans="2:14" ht="12.75">
      <c r="B75" s="26"/>
      <c r="C75" s="131"/>
      <c r="D75" s="131"/>
      <c r="E75" s="24"/>
      <c r="F75" s="24"/>
      <c r="G75" s="24"/>
      <c r="H75" s="24"/>
      <c r="I75" s="24"/>
      <c r="J75" s="24"/>
      <c r="K75" s="24"/>
      <c r="L75" s="24"/>
      <c r="M75" s="24"/>
      <c r="N75" s="13"/>
    </row>
    <row r="76" spans="2:14" ht="12.75">
      <c r="B76" s="26" t="s">
        <v>502</v>
      </c>
      <c r="C76" s="131">
        <f>NPV($D$5,E76:N76)</f>
        <v>2629692.7223122776</v>
      </c>
      <c r="D76" s="131"/>
      <c r="E76" s="24">
        <v>822901.7870536757</v>
      </c>
      <c r="F76" s="24">
        <v>713437.3242560611</v>
      </c>
      <c r="G76" s="24">
        <v>603972.8614584466</v>
      </c>
      <c r="H76" s="24">
        <v>494508.39866083214</v>
      </c>
      <c r="I76" s="24">
        <v>385043.9358632176</v>
      </c>
      <c r="J76" s="24">
        <v>359374.340139003</v>
      </c>
      <c r="K76" s="24">
        <v>333704.7444147885</v>
      </c>
      <c r="L76" s="24">
        <v>308035.148690574</v>
      </c>
      <c r="M76" s="24">
        <v>282365.55296635954</v>
      </c>
      <c r="N76" s="13">
        <v>256695.95724214497</v>
      </c>
    </row>
    <row r="77" spans="2:14" ht="12.75">
      <c r="B77" s="26"/>
      <c r="C77" s="131"/>
      <c r="D77" s="131"/>
      <c r="E77" s="24"/>
      <c r="F77" s="24"/>
      <c r="G77" s="24"/>
      <c r="H77" s="24"/>
      <c r="I77" s="24"/>
      <c r="J77" s="24"/>
      <c r="K77" s="24"/>
      <c r="L77" s="24"/>
      <c r="M77" s="24"/>
      <c r="N77" s="13"/>
    </row>
    <row r="78" spans="2:14" ht="12.75">
      <c r="B78" s="26" t="s">
        <v>503</v>
      </c>
      <c r="C78" s="131"/>
      <c r="D78" s="131">
        <v>577738.50974992</v>
      </c>
      <c r="E78" s="24"/>
      <c r="F78" s="24"/>
      <c r="G78" s="24"/>
      <c r="H78" s="24"/>
      <c r="I78" s="24"/>
      <c r="J78" s="24"/>
      <c r="K78" s="24"/>
      <c r="L78" s="24"/>
      <c r="M78" s="24"/>
      <c r="N78" s="13"/>
    </row>
    <row r="79" spans="2:14" ht="12.75">
      <c r="B79" s="26"/>
      <c r="C79" s="131"/>
      <c r="D79" s="131"/>
      <c r="E79" s="24"/>
      <c r="F79" s="24"/>
      <c r="G79" s="24"/>
      <c r="H79" s="24"/>
      <c r="I79" s="24"/>
      <c r="J79" s="24"/>
      <c r="K79" s="24"/>
      <c r="L79" s="24"/>
      <c r="M79" s="24"/>
      <c r="N79" s="13"/>
    </row>
    <row r="80" spans="2:14" ht="13.5" thickBot="1">
      <c r="B80" s="31" t="s">
        <v>504</v>
      </c>
      <c r="C80" s="133">
        <f>NPV($D$5,E80:N80)</f>
        <v>221751.20453591255</v>
      </c>
      <c r="D80" s="133"/>
      <c r="E80" s="8"/>
      <c r="F80" s="8"/>
      <c r="G80" s="8"/>
      <c r="H80" s="8"/>
      <c r="I80" s="8"/>
      <c r="J80" s="8"/>
      <c r="K80" s="8"/>
      <c r="L80" s="8"/>
      <c r="M80" s="8"/>
      <c r="N80" s="35">
        <v>255634.788589</v>
      </c>
    </row>
    <row r="81" spans="2:14" ht="13.5" thickTop="1">
      <c r="B81" s="1"/>
      <c r="C81" s="131"/>
      <c r="D81" s="105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 t="s">
        <v>591</v>
      </c>
      <c r="C82" s="131">
        <f>(-C69-C72-C74-C76)</f>
        <v>-30612983.63149579</v>
      </c>
      <c r="D82" s="137">
        <f>(C74+C76-D67-D78+C80)</f>
        <v>1735726.820597436</v>
      </c>
      <c r="E82" s="138">
        <f>(C82+D82)</f>
        <v>-28877256.810898352</v>
      </c>
      <c r="F82" s="141">
        <f>(-E82/C65)</f>
        <v>1597.145812484599</v>
      </c>
      <c r="G82" s="1"/>
      <c r="H82" s="1"/>
      <c r="I82" s="1"/>
      <c r="J82" s="1"/>
      <c r="K82" s="1"/>
      <c r="L82" s="1"/>
      <c r="M82" s="1"/>
      <c r="N82" s="1"/>
    </row>
    <row r="83" spans="2:14" ht="12.75">
      <c r="B83" s="1" t="s">
        <v>415</v>
      </c>
      <c r="C83" s="131">
        <f>(C63-C70)</f>
        <v>792.5317843666435</v>
      </c>
      <c r="D83" s="137">
        <f>(-C72-C74-C76)</f>
        <v>-3444509.075770135</v>
      </c>
      <c r="E83" s="4">
        <v>1735726.820597436</v>
      </c>
      <c r="F83" s="96">
        <f>(D83+E83)</f>
        <v>-1708782.255172699</v>
      </c>
      <c r="G83" s="141">
        <f>(-F83/C83)</f>
        <v>2156.105646334781</v>
      </c>
      <c r="H83" s="1"/>
      <c r="I83" s="1"/>
      <c r="J83" s="1"/>
      <c r="K83" s="1"/>
      <c r="L83" s="1"/>
      <c r="M83" s="1"/>
      <c r="N83" s="1"/>
    </row>
    <row r="84" spans="2:14" ht="13.5" thickBot="1">
      <c r="B84" s="1"/>
      <c r="C84" s="131"/>
      <c r="D84" s="105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3.5" thickTop="1">
      <c r="B85" s="33" t="s">
        <v>39</v>
      </c>
      <c r="C85" s="136"/>
      <c r="D85" s="134"/>
      <c r="E85" s="30"/>
      <c r="F85" s="30"/>
      <c r="G85" s="30"/>
      <c r="H85" s="30"/>
      <c r="I85" s="30"/>
      <c r="J85" s="30"/>
      <c r="K85" s="30"/>
      <c r="L85" s="30"/>
      <c r="M85" s="30"/>
      <c r="N85" s="10"/>
    </row>
    <row r="86" spans="2:14" ht="12.75">
      <c r="B86" s="26" t="s">
        <v>591</v>
      </c>
      <c r="C86" s="131">
        <f>NPV($D$5,E86:N86)</f>
        <v>5326.7479142699185</v>
      </c>
      <c r="D86" s="131"/>
      <c r="E86" s="24">
        <v>1053.6812704709698</v>
      </c>
      <c r="F86" s="24">
        <v>1065.52038586952</v>
      </c>
      <c r="G86" s="24">
        <v>1077.6285720725828</v>
      </c>
      <c r="H86" s="24">
        <v>1090.015107383762</v>
      </c>
      <c r="I86" s="24">
        <v>1102.6897016556659</v>
      </c>
      <c r="J86" s="24">
        <v>1090.0151073837617</v>
      </c>
      <c r="K86" s="24">
        <v>1077.6285720725828</v>
      </c>
      <c r="L86" s="24">
        <v>1065.52038586952</v>
      </c>
      <c r="M86" s="24">
        <v>1053.6812704709696</v>
      </c>
      <c r="N86" s="13">
        <v>1042.102355410849</v>
      </c>
    </row>
    <row r="87" spans="2:14" ht="12.75">
      <c r="B87" s="26"/>
      <c r="C87" s="131"/>
      <c r="D87" s="131"/>
      <c r="E87" s="24"/>
      <c r="F87" s="24"/>
      <c r="G87" s="24"/>
      <c r="H87" s="24"/>
      <c r="I87" s="24"/>
      <c r="J87" s="24"/>
      <c r="K87" s="24"/>
      <c r="L87" s="24"/>
      <c r="M87" s="24"/>
      <c r="N87" s="13"/>
    </row>
    <row r="88" spans="2:14" ht="12.75">
      <c r="B88" s="26" t="s">
        <v>415</v>
      </c>
      <c r="C88" s="131">
        <f>NPV($D$5,E88:N88)</f>
        <v>2142.1763829863266</v>
      </c>
      <c r="D88" s="131"/>
      <c r="E88" s="24">
        <v>337.69897637308037</v>
      </c>
      <c r="F88" s="24">
        <v>365.5441936733159</v>
      </c>
      <c r="G88" s="24">
        <v>393.3893935260511</v>
      </c>
      <c r="H88" s="24">
        <v>421.23052554500356</v>
      </c>
      <c r="I88" s="24">
        <v>449.0797383227392</v>
      </c>
      <c r="J88" s="24">
        <v>476.92485093797467</v>
      </c>
      <c r="K88" s="24">
        <v>504.77006823820994</v>
      </c>
      <c r="L88" s="24">
        <v>532.6152680909456</v>
      </c>
      <c r="M88" s="24">
        <v>560.4603981536811</v>
      </c>
      <c r="N88" s="13">
        <v>588.3055980064166</v>
      </c>
    </row>
    <row r="89" spans="2:14" ht="12.75">
      <c r="B89" s="26"/>
      <c r="C89" s="131"/>
      <c r="D89" s="131"/>
      <c r="E89" s="24"/>
      <c r="F89" s="24"/>
      <c r="G89" s="24"/>
      <c r="H89" s="24"/>
      <c r="I89" s="24"/>
      <c r="J89" s="24"/>
      <c r="K89" s="24"/>
      <c r="L89" s="24"/>
      <c r="M89" s="24"/>
      <c r="N89" s="13"/>
    </row>
    <row r="90" spans="2:14" ht="12.75">
      <c r="B90" s="26" t="s">
        <v>497</v>
      </c>
      <c r="C90" s="131"/>
      <c r="D90" s="131">
        <v>164626.949061199</v>
      </c>
      <c r="E90" s="24"/>
      <c r="F90" s="24"/>
      <c r="G90" s="24"/>
      <c r="H90" s="24"/>
      <c r="I90" s="24"/>
      <c r="J90" s="24"/>
      <c r="K90" s="24"/>
      <c r="L90" s="24"/>
      <c r="M90" s="24"/>
      <c r="N90" s="13"/>
    </row>
    <row r="91" spans="2:14" ht="12.75">
      <c r="B91" s="26"/>
      <c r="C91" s="131"/>
      <c r="D91" s="131"/>
      <c r="E91" s="24"/>
      <c r="F91" s="24"/>
      <c r="G91" s="24"/>
      <c r="H91" s="24"/>
      <c r="I91" s="24"/>
      <c r="J91" s="24"/>
      <c r="K91" s="24"/>
      <c r="L91" s="24"/>
      <c r="M91" s="24"/>
      <c r="N91" s="13"/>
    </row>
    <row r="92" spans="2:14" ht="12.75">
      <c r="B92" s="26" t="s">
        <v>498</v>
      </c>
      <c r="C92" s="131">
        <f>NPV($D$5,E92:N92)</f>
        <v>1735475.5106240793</v>
      </c>
      <c r="D92" s="131"/>
      <c r="E92" s="24">
        <v>270050.0588942298</v>
      </c>
      <c r="F92" s="24">
        <v>292615.54686305946</v>
      </c>
      <c r="G92" s="24">
        <v>315214.31541609555</v>
      </c>
      <c r="H92" s="24">
        <v>337841.48441514646</v>
      </c>
      <c r="I92" s="24">
        <v>360505.4957312521</v>
      </c>
      <c r="J92" s="24">
        <v>392780.93226195057</v>
      </c>
      <c r="K92" s="24">
        <v>415727.7565731517</v>
      </c>
      <c r="L92" s="24">
        <v>438674.4201903662</v>
      </c>
      <c r="M92" s="24">
        <v>461620.7574931933</v>
      </c>
      <c r="N92" s="13">
        <v>484566.7787028826</v>
      </c>
    </row>
    <row r="93" spans="2:14" ht="12.75">
      <c r="B93" s="26" t="s">
        <v>499</v>
      </c>
      <c r="C93" s="131">
        <f>NPV($D$5,E93:N93)</f>
        <v>4014.591438474343</v>
      </c>
      <c r="D93" s="131"/>
      <c r="E93" s="24">
        <v>799.6768654574958</v>
      </c>
      <c r="F93" s="24">
        <v>800.492941558163</v>
      </c>
      <c r="G93" s="24">
        <v>801.2781244322525</v>
      </c>
      <c r="H93" s="24">
        <v>802.0346673072535</v>
      </c>
      <c r="I93" s="24">
        <v>802.7649991017148</v>
      </c>
      <c r="J93" s="24">
        <v>823.5698590448011</v>
      </c>
      <c r="K93" s="24">
        <v>823.5982732180594</v>
      </c>
      <c r="L93" s="24">
        <v>823.623441668708</v>
      </c>
      <c r="M93" s="24">
        <v>823.6456295822252</v>
      </c>
      <c r="N93" s="13">
        <v>823.66508213576</v>
      </c>
    </row>
    <row r="94" spans="2:14" ht="12.75">
      <c r="B94" s="26"/>
      <c r="C94" s="131"/>
      <c r="D94" s="131"/>
      <c r="E94" s="24"/>
      <c r="F94" s="24"/>
      <c r="G94" s="24"/>
      <c r="H94" s="24"/>
      <c r="I94" s="24"/>
      <c r="J94" s="24"/>
      <c r="K94" s="24"/>
      <c r="L94" s="24"/>
      <c r="M94" s="24"/>
      <c r="N94" s="13"/>
    </row>
    <row r="95" spans="2:14" ht="12.75">
      <c r="B95" s="26" t="s">
        <v>500</v>
      </c>
      <c r="C95" s="131">
        <f>NPV($D$5,E95:N95)</f>
        <v>205321.19191957923</v>
      </c>
      <c r="D95" s="131"/>
      <c r="E95" s="24">
        <v>41348.16124276224</v>
      </c>
      <c r="F95" s="24">
        <v>41348.16124276224</v>
      </c>
      <c r="G95" s="24">
        <v>41348.16124276224</v>
      </c>
      <c r="H95" s="24">
        <v>41348.16124276224</v>
      </c>
      <c r="I95" s="24">
        <v>41348.16124276224</v>
      </c>
      <c r="J95" s="24">
        <v>41348.16124276224</v>
      </c>
      <c r="K95" s="24">
        <v>41348.16124276224</v>
      </c>
      <c r="L95" s="24">
        <v>41348.16124276224</v>
      </c>
      <c r="M95" s="24">
        <v>41348.16124276224</v>
      </c>
      <c r="N95" s="13">
        <v>41348.16124276224</v>
      </c>
    </row>
    <row r="96" spans="2:14" ht="12.75">
      <c r="B96" s="26"/>
      <c r="C96" s="131"/>
      <c r="D96" s="131"/>
      <c r="E96" s="24"/>
      <c r="F96" s="24"/>
      <c r="G96" s="24"/>
      <c r="H96" s="24"/>
      <c r="I96" s="24"/>
      <c r="J96" s="24"/>
      <c r="K96" s="24"/>
      <c r="L96" s="24"/>
      <c r="M96" s="24"/>
      <c r="N96" s="13"/>
    </row>
    <row r="97" spans="2:14" ht="12.75">
      <c r="B97" s="26" t="s">
        <v>501</v>
      </c>
      <c r="C97" s="131">
        <f>NPV($D$5,E97:N97)</f>
        <v>67065.09264061421</v>
      </c>
      <c r="D97" s="131"/>
      <c r="E97" s="131">
        <v>18048.38498915907</v>
      </c>
      <c r="F97" s="24">
        <v>18048.38498915907</v>
      </c>
      <c r="G97" s="24">
        <v>18048.38498915907</v>
      </c>
      <c r="H97" s="24">
        <v>18048.38498915907</v>
      </c>
      <c r="I97" s="24">
        <v>18048.38498915907</v>
      </c>
      <c r="J97" s="24">
        <v>4257.137448515071</v>
      </c>
      <c r="K97" s="24">
        <v>4257.137448515071</v>
      </c>
      <c r="L97" s="24">
        <v>4257.137448515071</v>
      </c>
      <c r="M97" s="24">
        <v>4257.137448515071</v>
      </c>
      <c r="N97" s="13">
        <v>4257.137448515071</v>
      </c>
    </row>
    <row r="98" spans="2:14" ht="12.75">
      <c r="B98" s="26"/>
      <c r="C98" s="131"/>
      <c r="D98" s="131"/>
      <c r="E98" s="24"/>
      <c r="F98" s="24"/>
      <c r="G98" s="24"/>
      <c r="H98" s="24"/>
      <c r="I98" s="24"/>
      <c r="J98" s="24"/>
      <c r="K98" s="24"/>
      <c r="L98" s="24"/>
      <c r="M98" s="24"/>
      <c r="N98" s="13"/>
    </row>
    <row r="99" spans="2:14" ht="12.75">
      <c r="B99" s="26" t="s">
        <v>502</v>
      </c>
      <c r="C99" s="131">
        <f>NPV($D$5,E99:N99)</f>
        <v>766006.6137763743</v>
      </c>
      <c r="D99" s="131"/>
      <c r="E99" s="24">
        <v>154521.3568175214</v>
      </c>
      <c r="F99" s="24">
        <v>154415.7642815214</v>
      </c>
      <c r="G99" s="24">
        <v>154310.1717455214</v>
      </c>
      <c r="H99" s="24">
        <v>154204.57920952138</v>
      </c>
      <c r="I99" s="24">
        <v>154098.9866735214</v>
      </c>
      <c r="J99" s="24">
        <v>154098.9866735214</v>
      </c>
      <c r="K99" s="24">
        <v>154098.9866735214</v>
      </c>
      <c r="L99" s="24">
        <v>154098.9866735214</v>
      </c>
      <c r="M99" s="24">
        <v>154098.9866735214</v>
      </c>
      <c r="N99" s="13">
        <v>154098.9866735214</v>
      </c>
    </row>
    <row r="100" spans="2:14" ht="12.75">
      <c r="B100" s="26"/>
      <c r="C100" s="131"/>
      <c r="D100" s="131"/>
      <c r="E100" s="24"/>
      <c r="F100" s="24"/>
      <c r="G100" s="24"/>
      <c r="H100" s="24"/>
      <c r="I100" s="24"/>
      <c r="J100" s="24"/>
      <c r="K100" s="24"/>
      <c r="L100" s="24"/>
      <c r="M100" s="24"/>
      <c r="N100" s="13"/>
    </row>
    <row r="101" spans="2:14" ht="12.75">
      <c r="B101" s="26" t="s">
        <v>503</v>
      </c>
      <c r="C101" s="131"/>
      <c r="D101" s="131">
        <v>78865.8330144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13"/>
    </row>
    <row r="102" spans="2:14" ht="12.75">
      <c r="B102" s="26"/>
      <c r="C102" s="131"/>
      <c r="D102" s="131"/>
      <c r="E102" s="24"/>
      <c r="F102" s="24"/>
      <c r="G102" s="24"/>
      <c r="H102" s="24"/>
      <c r="I102" s="24"/>
      <c r="J102" s="24"/>
      <c r="K102" s="24"/>
      <c r="L102" s="24"/>
      <c r="M102" s="24"/>
      <c r="N102" s="13"/>
    </row>
    <row r="103" spans="2:14" ht="13.5" thickBot="1">
      <c r="B103" s="31" t="s">
        <v>504</v>
      </c>
      <c r="C103" s="133">
        <f>NPV($D$5,E103:N103)</f>
        <v>36776.01187126995</v>
      </c>
      <c r="D103" s="133"/>
      <c r="E103" s="8"/>
      <c r="F103" s="8"/>
      <c r="G103" s="8"/>
      <c r="H103" s="8"/>
      <c r="I103" s="8"/>
      <c r="J103" s="8"/>
      <c r="K103" s="8"/>
      <c r="L103" s="8"/>
      <c r="M103" s="8"/>
      <c r="N103" s="35">
        <v>42395.3864852</v>
      </c>
    </row>
    <row r="104" spans="2:14" ht="13.5" thickTop="1">
      <c r="B104" s="1"/>
      <c r="C104" s="105"/>
      <c r="D104" s="105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 t="s">
        <v>591</v>
      </c>
      <c r="C105" s="137">
        <f>(-C92-C95-C97-C99)</f>
        <v>-2773868.408960647</v>
      </c>
      <c r="D105" s="137">
        <f>(C97+C99-D90-D101+C103)</f>
        <v>626354.9362126595</v>
      </c>
      <c r="E105" s="138">
        <f>(C105+D105)</f>
        <v>-2147513.4727479876</v>
      </c>
      <c r="F105" s="141">
        <f>(-E105/C88)</f>
        <v>1002.4914333871149</v>
      </c>
      <c r="G105" s="1"/>
      <c r="H105" s="1"/>
      <c r="I105" s="1"/>
      <c r="J105" s="1"/>
      <c r="K105" s="1"/>
      <c r="L105" s="1"/>
      <c r="M105" s="1"/>
      <c r="N105" s="1"/>
    </row>
    <row r="106" spans="2:7" ht="12.75">
      <c r="B106" s="107" t="s">
        <v>415</v>
      </c>
      <c r="C106" s="137">
        <f>(C86-C93)</f>
        <v>1312.1564757955757</v>
      </c>
      <c r="D106" s="137">
        <f>(-C95-C97-C99)</f>
        <v>-1038392.8983365677</v>
      </c>
      <c r="E106" s="4">
        <v>626354.9362126595</v>
      </c>
      <c r="F106" s="96">
        <f>(D106+E106)</f>
        <v>-412037.9621239082</v>
      </c>
      <c r="G106" s="139">
        <f>(-F106/C106)</f>
        <v>314.01587365873024</v>
      </c>
    </row>
    <row r="107" spans="3:4" ht="12.75">
      <c r="C107" s="135"/>
      <c r="D107" s="135"/>
    </row>
    <row r="108" spans="3:4" ht="12.75">
      <c r="C108" s="135"/>
      <c r="D108" s="135"/>
    </row>
    <row r="109" spans="3:4" ht="12.75">
      <c r="C109" s="135"/>
      <c r="D109" s="135"/>
    </row>
    <row r="110" spans="3:4" ht="12.75">
      <c r="C110" s="135"/>
      <c r="D110" s="135"/>
    </row>
    <row r="111" spans="3:4" ht="12.75">
      <c r="C111" s="135"/>
      <c r="D111" s="135"/>
    </row>
    <row r="112" spans="3:4" ht="12.75">
      <c r="C112" s="135"/>
      <c r="D112" s="135"/>
    </row>
    <row r="113" spans="3:4" ht="12.75">
      <c r="C113" s="135"/>
      <c r="D113" s="135"/>
    </row>
  </sheetData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1276"/>
  <sheetViews>
    <sheetView workbookViewId="0" topLeftCell="AZ32">
      <selection activeCell="AL26" sqref="AL26"/>
    </sheetView>
  </sheetViews>
  <sheetFormatPr defaultColWidth="11.421875" defaultRowHeight="12.75"/>
  <cols>
    <col min="1" max="1" width="11.421875" style="135" customWidth="1"/>
    <col min="2" max="2" width="11.140625" style="135" customWidth="1"/>
    <col min="3" max="3" width="19.8515625" style="135" customWidth="1"/>
    <col min="4" max="4" width="16.140625" style="135" customWidth="1"/>
    <col min="5" max="5" width="15.421875" style="135" customWidth="1"/>
    <col min="6" max="6" width="11.421875" style="135" customWidth="1"/>
    <col min="7" max="7" width="15.57421875" style="135" customWidth="1"/>
    <col min="8" max="8" width="10.140625" style="135" customWidth="1"/>
    <col min="9" max="9" width="9.57421875" style="135" customWidth="1"/>
    <col min="10" max="10" width="10.421875" style="135" customWidth="1"/>
    <col min="11" max="11" width="10.28125" style="135" customWidth="1"/>
    <col min="12" max="12" width="10.8515625" style="135" customWidth="1"/>
    <col min="13" max="13" width="10.7109375" style="135" customWidth="1"/>
    <col min="14" max="14" width="10.00390625" style="135" customWidth="1"/>
    <col min="15" max="15" width="10.28125" style="135" customWidth="1"/>
    <col min="16" max="16" width="10.57421875" style="135" customWidth="1"/>
    <col min="17" max="17" width="10.421875" style="135" customWidth="1"/>
    <col min="18" max="19" width="11.421875" style="135" customWidth="1"/>
    <col min="20" max="20" width="13.57421875" style="135" customWidth="1"/>
    <col min="21" max="35" width="11.421875" style="135" customWidth="1"/>
    <col min="36" max="36" width="8.8515625" style="135" customWidth="1"/>
    <col min="37" max="38" width="8.7109375" style="135" customWidth="1"/>
    <col min="39" max="41" width="8.8515625" style="135" customWidth="1"/>
    <col min="42" max="43" width="8.7109375" style="135" customWidth="1"/>
    <col min="44" max="46" width="8.57421875" style="135" customWidth="1"/>
    <col min="47" max="16384" width="11.421875" style="135" customWidth="1"/>
  </cols>
  <sheetData>
    <row r="1" spans="11:14" ht="12.75">
      <c r="K1" s="102"/>
      <c r="L1" s="107"/>
      <c r="M1" s="102"/>
      <c r="N1" s="102"/>
    </row>
    <row r="2" spans="11:14" ht="13.5" thickBot="1">
      <c r="K2" s="102"/>
      <c r="L2" s="102"/>
      <c r="M2" s="102"/>
      <c r="N2" s="102"/>
    </row>
    <row r="3" spans="2:46" ht="14.25" thickBot="1" thickTop="1">
      <c r="B3" s="105"/>
      <c r="C3" s="105"/>
      <c r="D3" s="105"/>
      <c r="E3" s="105"/>
      <c r="G3" s="600" t="s">
        <v>257</v>
      </c>
      <c r="H3" s="613"/>
      <c r="I3" s="613"/>
      <c r="J3" s="613"/>
      <c r="K3" s="613"/>
      <c r="L3" s="613"/>
      <c r="M3" s="613"/>
      <c r="N3" s="613"/>
      <c r="O3" s="613"/>
      <c r="P3" s="613"/>
      <c r="Q3" s="614"/>
      <c r="T3" s="615" t="s">
        <v>319</v>
      </c>
      <c r="U3" s="616"/>
      <c r="V3" s="616"/>
      <c r="W3" s="616"/>
      <c r="X3" s="616"/>
      <c r="Y3" s="616"/>
      <c r="Z3" s="616"/>
      <c r="AA3" s="616"/>
      <c r="AB3" s="616"/>
      <c r="AC3" s="616"/>
      <c r="AD3" s="617"/>
      <c r="AI3" s="618" t="s">
        <v>792</v>
      </c>
      <c r="AJ3" s="618"/>
      <c r="AK3" s="618"/>
      <c r="AL3" s="618"/>
      <c r="AM3" s="618"/>
      <c r="AN3" s="618"/>
      <c r="AO3" s="618"/>
      <c r="AP3" s="618"/>
      <c r="AQ3" s="618"/>
      <c r="AR3" s="618"/>
      <c r="AS3" s="618"/>
      <c r="AT3" s="618"/>
    </row>
    <row r="4" spans="2:60" ht="13.5" thickTop="1">
      <c r="B4" s="172" t="s">
        <v>87</v>
      </c>
      <c r="C4" s="134"/>
      <c r="D4" s="587">
        <v>714244.9466779201</v>
      </c>
      <c r="E4" s="107"/>
      <c r="G4" s="273" t="s">
        <v>2</v>
      </c>
      <c r="H4" s="107"/>
      <c r="I4" s="107"/>
      <c r="J4" s="107"/>
      <c r="K4" s="107"/>
      <c r="L4" s="107"/>
      <c r="M4" s="107"/>
      <c r="N4" s="107"/>
      <c r="O4" s="107"/>
      <c r="P4" s="107"/>
      <c r="Q4" s="191"/>
      <c r="T4" s="194"/>
      <c r="U4" s="146"/>
      <c r="V4" s="146"/>
      <c r="W4" s="146"/>
      <c r="X4" s="146"/>
      <c r="Y4" s="146"/>
      <c r="Z4" s="146"/>
      <c r="AA4" s="146"/>
      <c r="AB4" s="146"/>
      <c r="AC4" s="146"/>
      <c r="AD4" s="267"/>
      <c r="AI4" s="596" t="s">
        <v>291</v>
      </c>
      <c r="AJ4" s="597"/>
      <c r="AK4" s="597"/>
      <c r="AL4" s="597"/>
      <c r="AM4" s="597"/>
      <c r="AN4" s="597"/>
      <c r="AO4" s="597"/>
      <c r="AP4" s="597"/>
      <c r="AQ4" s="597"/>
      <c r="AR4" s="597"/>
      <c r="AS4" s="597"/>
      <c r="AT4" s="598"/>
      <c r="AW4" s="610" t="s">
        <v>302</v>
      </c>
      <c r="AX4" s="611"/>
      <c r="AY4" s="611"/>
      <c r="AZ4" s="611"/>
      <c r="BA4" s="611"/>
      <c r="BB4" s="611"/>
      <c r="BC4" s="611"/>
      <c r="BD4" s="611"/>
      <c r="BE4" s="611"/>
      <c r="BF4" s="611"/>
      <c r="BG4" s="611"/>
      <c r="BH4" s="612"/>
    </row>
    <row r="5" spans="2:60" ht="13.5" thickBot="1">
      <c r="B5" s="156"/>
      <c r="C5" s="107"/>
      <c r="D5" s="164"/>
      <c r="E5" s="107"/>
      <c r="G5" s="194" t="s">
        <v>162</v>
      </c>
      <c r="H5" s="276">
        <v>1</v>
      </c>
      <c r="I5" s="276">
        <v>2</v>
      </c>
      <c r="J5" s="276">
        <v>3</v>
      </c>
      <c r="K5" s="276">
        <v>4</v>
      </c>
      <c r="L5" s="276">
        <v>5</v>
      </c>
      <c r="M5" s="276">
        <v>6</v>
      </c>
      <c r="N5" s="276">
        <v>7</v>
      </c>
      <c r="O5" s="276">
        <v>8</v>
      </c>
      <c r="P5" s="276">
        <v>9</v>
      </c>
      <c r="Q5" s="238">
        <v>10</v>
      </c>
      <c r="T5" s="198" t="s">
        <v>226</v>
      </c>
      <c r="U5" s="253">
        <v>1</v>
      </c>
      <c r="V5" s="253">
        <v>2</v>
      </c>
      <c r="W5" s="253">
        <v>3</v>
      </c>
      <c r="X5" s="253">
        <v>4</v>
      </c>
      <c r="Y5" s="253">
        <v>5</v>
      </c>
      <c r="Z5" s="253">
        <v>6</v>
      </c>
      <c r="AA5" s="253">
        <v>7</v>
      </c>
      <c r="AB5" s="253">
        <v>8</v>
      </c>
      <c r="AC5" s="253">
        <v>9</v>
      </c>
      <c r="AD5" s="259">
        <v>10</v>
      </c>
      <c r="AI5" s="279" t="s">
        <v>162</v>
      </c>
      <c r="AJ5" s="546">
        <v>0</v>
      </c>
      <c r="AK5" s="546">
        <v>1</v>
      </c>
      <c r="AL5" s="546">
        <v>2</v>
      </c>
      <c r="AM5" s="546">
        <v>3</v>
      </c>
      <c r="AN5" s="546">
        <v>4</v>
      </c>
      <c r="AO5" s="546">
        <v>5</v>
      </c>
      <c r="AP5" s="546">
        <v>6</v>
      </c>
      <c r="AQ5" s="546">
        <v>7</v>
      </c>
      <c r="AR5" s="546">
        <v>8</v>
      </c>
      <c r="AS5" s="546">
        <v>9</v>
      </c>
      <c r="AT5" s="547">
        <v>10</v>
      </c>
      <c r="AW5" s="263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4"/>
    </row>
    <row r="6" spans="2:60" ht="13.5" thickTop="1">
      <c r="B6" s="588" t="s">
        <v>101</v>
      </c>
      <c r="C6" s="149"/>
      <c r="D6" s="589"/>
      <c r="E6" s="105"/>
      <c r="G6" s="194" t="s">
        <v>258</v>
      </c>
      <c r="H6" s="269">
        <v>6173410.6952042235</v>
      </c>
      <c r="I6" s="269">
        <v>6395177.809512035</v>
      </c>
      <c r="J6" s="269">
        <v>6621984.988929528</v>
      </c>
      <c r="K6" s="269">
        <v>6853983.350533437</v>
      </c>
      <c r="L6" s="269">
        <v>7091422.793456785</v>
      </c>
      <c r="M6" s="269">
        <v>7165818.065766581</v>
      </c>
      <c r="N6" s="269">
        <v>7238523.115907769</v>
      </c>
      <c r="O6" s="269">
        <v>7309594.249203494</v>
      </c>
      <c r="P6" s="269">
        <v>7379085.646249818</v>
      </c>
      <c r="Q6" s="270">
        <v>7447050.133425395</v>
      </c>
      <c r="T6" s="294" t="s">
        <v>200</v>
      </c>
      <c r="U6" s="146"/>
      <c r="V6" s="146"/>
      <c r="W6" s="146"/>
      <c r="X6" s="146"/>
      <c r="Y6" s="146"/>
      <c r="Z6" s="146"/>
      <c r="AA6" s="146"/>
      <c r="AB6" s="146"/>
      <c r="AC6" s="146"/>
      <c r="AD6" s="267"/>
      <c r="AI6" s="265" t="s">
        <v>292</v>
      </c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95"/>
      <c r="AW6" s="198" t="s">
        <v>162</v>
      </c>
      <c r="AX6" s="276">
        <v>0</v>
      </c>
      <c r="AY6" s="276">
        <v>1</v>
      </c>
      <c r="AZ6" s="276">
        <v>2</v>
      </c>
      <c r="BA6" s="276">
        <v>3</v>
      </c>
      <c r="BB6" s="276">
        <v>4</v>
      </c>
      <c r="BC6" s="276">
        <v>5</v>
      </c>
      <c r="BD6" s="276">
        <v>6</v>
      </c>
      <c r="BE6" s="276">
        <v>7</v>
      </c>
      <c r="BF6" s="276">
        <v>8</v>
      </c>
      <c r="BG6" s="276">
        <v>9</v>
      </c>
      <c r="BH6" s="238">
        <v>10</v>
      </c>
    </row>
    <row r="7" spans="1:60" ht="12.75">
      <c r="A7" s="102"/>
      <c r="B7" s="162" t="s">
        <v>77</v>
      </c>
      <c r="C7" s="107"/>
      <c r="D7" s="163">
        <v>40000</v>
      </c>
      <c r="E7" s="105"/>
      <c r="G7" s="194" t="s">
        <v>259</v>
      </c>
      <c r="H7" s="269">
        <v>5556069.6256838</v>
      </c>
      <c r="I7" s="269">
        <v>5691708.250465711</v>
      </c>
      <c r="J7" s="269">
        <v>5827346.790257984</v>
      </c>
      <c r="K7" s="269">
        <v>5962965.51496409</v>
      </c>
      <c r="L7" s="269">
        <v>6098623.602372835</v>
      </c>
      <c r="M7" s="269">
        <v>6234261.717216926</v>
      </c>
      <c r="N7" s="269">
        <v>6369900.341998837</v>
      </c>
      <c r="O7" s="269">
        <v>6505538.88179111</v>
      </c>
      <c r="P7" s="269">
        <v>6641177.081624837</v>
      </c>
      <c r="Q7" s="270">
        <v>6776815.621417111</v>
      </c>
      <c r="T7" s="194" t="s">
        <v>201</v>
      </c>
      <c r="U7" s="269">
        <v>5864740.160444012</v>
      </c>
      <c r="V7" s="269">
        <v>6384089.453796645</v>
      </c>
      <c r="W7" s="269">
        <v>6610644.629958653</v>
      </c>
      <c r="X7" s="269">
        <v>6842383.432453242</v>
      </c>
      <c r="Y7" s="269">
        <v>7079550.821310618</v>
      </c>
      <c r="Z7" s="269">
        <v>7162098.302151091</v>
      </c>
      <c r="AA7" s="269">
        <v>7234887.863400708</v>
      </c>
      <c r="AB7" s="269">
        <v>7306040.692538708</v>
      </c>
      <c r="AC7" s="269">
        <v>7375611.076397502</v>
      </c>
      <c r="AD7" s="270">
        <v>7816004.415737897</v>
      </c>
      <c r="AI7" s="268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95"/>
      <c r="AW7" s="198" t="s">
        <v>277</v>
      </c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267"/>
    </row>
    <row r="8" spans="1:60" ht="12.75">
      <c r="A8" s="102"/>
      <c r="B8" s="162" t="s">
        <v>75</v>
      </c>
      <c r="C8" s="107"/>
      <c r="D8" s="164">
        <v>25000</v>
      </c>
      <c r="E8" s="105"/>
      <c r="G8" s="592" t="s">
        <v>260</v>
      </c>
      <c r="H8" s="269">
        <v>617341.0695204232</v>
      </c>
      <c r="I8" s="269">
        <v>703469.5590463243</v>
      </c>
      <c r="J8" s="269">
        <v>794638.198671544</v>
      </c>
      <c r="K8" s="269">
        <v>891017.8355693473</v>
      </c>
      <c r="L8" s="269">
        <v>992799.19108395</v>
      </c>
      <c r="M8" s="269">
        <v>931556.3485496556</v>
      </c>
      <c r="N8" s="269">
        <v>868622.7739089318</v>
      </c>
      <c r="O8" s="269">
        <v>804055.3674123837</v>
      </c>
      <c r="P8" s="269">
        <v>737908.564624981</v>
      </c>
      <c r="Q8" s="270">
        <v>670234.5120082842</v>
      </c>
      <c r="T8" s="194" t="s">
        <v>202</v>
      </c>
      <c r="U8" s="269">
        <v>4140105.9985076003</v>
      </c>
      <c r="V8" s="269">
        <v>4603595.491722947</v>
      </c>
      <c r="W8" s="269">
        <v>4698631.314190711</v>
      </c>
      <c r="X8" s="269">
        <v>4793654.4072844405</v>
      </c>
      <c r="Y8" s="269">
        <v>4888701.620865395</v>
      </c>
      <c r="Z8" s="269">
        <v>4984985.817199233</v>
      </c>
      <c r="AA8" s="269">
        <v>5080124.801166632</v>
      </c>
      <c r="AB8" s="269">
        <v>5175149.416338971</v>
      </c>
      <c r="AC8" s="269">
        <v>5270173.808256715</v>
      </c>
      <c r="AD8" s="270">
        <v>5812958.15830221</v>
      </c>
      <c r="AI8" s="265" t="s">
        <v>293</v>
      </c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95"/>
      <c r="AW8" s="194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267"/>
    </row>
    <row r="9" spans="1:60" ht="12.75">
      <c r="A9" s="102"/>
      <c r="B9" s="162" t="s">
        <v>74</v>
      </c>
      <c r="C9" s="107"/>
      <c r="D9" s="164">
        <v>927599.63</v>
      </c>
      <c r="E9" s="105"/>
      <c r="G9" s="194" t="s">
        <v>261</v>
      </c>
      <c r="H9" s="269">
        <v>103825.8</v>
      </c>
      <c r="I9" s="269">
        <v>103825.8</v>
      </c>
      <c r="J9" s="269">
        <v>103825.8</v>
      </c>
      <c r="K9" s="269">
        <v>103825.8</v>
      </c>
      <c r="L9" s="269">
        <v>103825.8</v>
      </c>
      <c r="M9" s="269">
        <v>100296</v>
      </c>
      <c r="N9" s="269">
        <v>100296</v>
      </c>
      <c r="O9" s="269">
        <v>100296</v>
      </c>
      <c r="P9" s="269">
        <v>100296</v>
      </c>
      <c r="Q9" s="270">
        <v>100296</v>
      </c>
      <c r="T9" s="194" t="s">
        <v>203</v>
      </c>
      <c r="U9" s="269">
        <v>1724634.1619364116</v>
      </c>
      <c r="V9" s="269">
        <v>1780493.9620736977</v>
      </c>
      <c r="W9" s="269">
        <v>1912013.315767942</v>
      </c>
      <c r="X9" s="269">
        <v>2048729.0251688017</v>
      </c>
      <c r="Y9" s="269">
        <v>2190849.2004452227</v>
      </c>
      <c r="Z9" s="269">
        <v>2177112.4849518584</v>
      </c>
      <c r="AA9" s="269">
        <v>2154763.0622340757</v>
      </c>
      <c r="AB9" s="269">
        <v>2130891.2761997376</v>
      </c>
      <c r="AC9" s="269">
        <v>2105437.2681407873</v>
      </c>
      <c r="AD9" s="270">
        <v>2003046.257435687</v>
      </c>
      <c r="AI9" s="268" t="s">
        <v>294</v>
      </c>
      <c r="AJ9" s="271">
        <v>0</v>
      </c>
      <c r="AK9" s="271">
        <v>376373.2725916</v>
      </c>
      <c r="AL9" s="271">
        <v>384292.9290119406</v>
      </c>
      <c r="AM9" s="271">
        <v>392212.5804707974</v>
      </c>
      <c r="AN9" s="271">
        <v>400131.07516487665</v>
      </c>
      <c r="AO9" s="271">
        <v>408051.86779095617</v>
      </c>
      <c r="AP9" s="271">
        <v>416084.90449166147</v>
      </c>
      <c r="AQ9" s="271">
        <v>424003.6269704519</v>
      </c>
      <c r="AR9" s="271">
        <v>431922.3444880472</v>
      </c>
      <c r="AS9" s="271">
        <v>439841.0421607879</v>
      </c>
      <c r="AT9" s="272">
        <v>0</v>
      </c>
      <c r="AW9" s="265" t="s">
        <v>278</v>
      </c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267"/>
    </row>
    <row r="10" spans="1:60" ht="12.75">
      <c r="A10" s="102"/>
      <c r="B10" s="162" t="s">
        <v>76</v>
      </c>
      <c r="C10" s="107"/>
      <c r="D10" s="164">
        <v>770000</v>
      </c>
      <c r="E10" s="105"/>
      <c r="G10" s="194" t="s">
        <v>262</v>
      </c>
      <c r="H10" s="269">
        <v>120734.10695204223</v>
      </c>
      <c r="I10" s="269">
        <v>122951.77809512036</v>
      </c>
      <c r="J10" s="269">
        <v>125219.84988929528</v>
      </c>
      <c r="K10" s="269">
        <v>127539.83350533438</v>
      </c>
      <c r="L10" s="269">
        <v>129914.22793456785</v>
      </c>
      <c r="M10" s="269">
        <v>130658.18065766581</v>
      </c>
      <c r="N10" s="269">
        <v>131385.2311590777</v>
      </c>
      <c r="O10" s="269">
        <v>132095.94249203493</v>
      </c>
      <c r="P10" s="269">
        <v>132790.8564624982</v>
      </c>
      <c r="Q10" s="270">
        <v>133470.50133425393</v>
      </c>
      <c r="T10" s="194"/>
      <c r="U10" s="269"/>
      <c r="V10" s="269"/>
      <c r="W10" s="269"/>
      <c r="X10" s="269"/>
      <c r="Y10" s="269"/>
      <c r="Z10" s="269"/>
      <c r="AA10" s="269"/>
      <c r="AB10" s="269"/>
      <c r="AC10" s="269"/>
      <c r="AD10" s="270"/>
      <c r="AI10" s="268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2"/>
      <c r="AW10" s="268" t="s">
        <v>279</v>
      </c>
      <c r="AX10" s="271">
        <v>714244.9466779201</v>
      </c>
      <c r="AY10" s="271">
        <v>1087368.112954738</v>
      </c>
      <c r="AZ10" s="271">
        <v>1324396.9977859056</v>
      </c>
      <c r="BA10" s="271">
        <v>1370796.6701066876</v>
      </c>
      <c r="BB10" s="271">
        <v>1418284.5586913573</v>
      </c>
      <c r="BC10" s="271">
        <v>1433163.6131533163</v>
      </c>
      <c r="BD10" s="271">
        <v>1447704.6231815538</v>
      </c>
      <c r="BE10" s="271">
        <v>1461918.8498406988</v>
      </c>
      <c r="BF10" s="271">
        <v>1475817.1292499637</v>
      </c>
      <c r="BG10" s="271">
        <v>1489410.026685079</v>
      </c>
      <c r="BH10" s="272">
        <v>2388433.6563313804</v>
      </c>
    </row>
    <row r="11" spans="1:60" ht="12.75">
      <c r="A11" s="102"/>
      <c r="B11" s="162" t="s">
        <v>79</v>
      </c>
      <c r="C11" s="107"/>
      <c r="D11" s="164">
        <v>11649</v>
      </c>
      <c r="E11" s="105"/>
      <c r="G11" s="194" t="s">
        <v>263</v>
      </c>
      <c r="H11" s="269">
        <v>392781.16256838094</v>
      </c>
      <c r="I11" s="269">
        <v>476691.98095120396</v>
      </c>
      <c r="J11" s="269">
        <v>565592.5487822486</v>
      </c>
      <c r="K11" s="269">
        <v>659652.2020640129</v>
      </c>
      <c r="L11" s="269">
        <v>759059.1631493821</v>
      </c>
      <c r="M11" s="269">
        <v>700602.1678919898</v>
      </c>
      <c r="N11" s="269">
        <v>636941.542749854</v>
      </c>
      <c r="O11" s="269">
        <v>571663.4249203487</v>
      </c>
      <c r="P11" s="269">
        <v>504821.7081624828</v>
      </c>
      <c r="Q11" s="270">
        <v>436468.0106740303</v>
      </c>
      <c r="T11" s="194" t="s">
        <v>204</v>
      </c>
      <c r="U11" s="269">
        <v>531350.1069520422</v>
      </c>
      <c r="V11" s="269">
        <v>546509.3799868263</v>
      </c>
      <c r="W11" s="269">
        <v>561719.0457014481</v>
      </c>
      <c r="X11" s="269">
        <v>576978.7633116206</v>
      </c>
      <c r="Y11" s="269">
        <v>592296.5890988461</v>
      </c>
      <c r="Z11" s="269">
        <v>623662.8162941316</v>
      </c>
      <c r="AA11" s="269">
        <v>637185.8664277291</v>
      </c>
      <c r="AB11" s="269">
        <v>650692.5694665874</v>
      </c>
      <c r="AC11" s="269">
        <v>664183.4434263464</v>
      </c>
      <c r="AD11" s="270">
        <v>677659.0800147718</v>
      </c>
      <c r="AI11" s="265" t="s">
        <v>295</v>
      </c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2"/>
      <c r="AW11" s="268" t="s">
        <v>280</v>
      </c>
      <c r="AX11" s="271"/>
      <c r="AY11" s="271">
        <v>308670.5347602112</v>
      </c>
      <c r="AZ11" s="271">
        <v>319758.8904756018</v>
      </c>
      <c r="BA11" s="271">
        <v>331099.2494464764</v>
      </c>
      <c r="BB11" s="271">
        <v>342699.1675266719</v>
      </c>
      <c r="BC11" s="271">
        <v>354571.1396728393</v>
      </c>
      <c r="BD11" s="271">
        <v>358290.9032883291</v>
      </c>
      <c r="BE11" s="271">
        <v>361926.15579538845</v>
      </c>
      <c r="BF11" s="271">
        <v>365479.7124601747</v>
      </c>
      <c r="BG11" s="271">
        <v>368954.2823124909</v>
      </c>
      <c r="BH11" s="272">
        <v>0</v>
      </c>
    </row>
    <row r="12" spans="1:60" ht="12.75">
      <c r="A12" s="102"/>
      <c r="B12" s="162" t="s">
        <v>80</v>
      </c>
      <c r="C12" s="107"/>
      <c r="D12" s="164">
        <v>2000</v>
      </c>
      <c r="E12" s="105"/>
      <c r="G12" s="194" t="s">
        <v>264</v>
      </c>
      <c r="H12" s="269">
        <v>62412.33941694801</v>
      </c>
      <c r="I12" s="269">
        <v>62412.33941694801</v>
      </c>
      <c r="J12" s="269">
        <v>62412.33941694801</v>
      </c>
      <c r="K12" s="269">
        <v>54610.79698982951</v>
      </c>
      <c r="L12" s="269">
        <v>46809.254562711016</v>
      </c>
      <c r="M12" s="269">
        <v>39007.71213559251</v>
      </c>
      <c r="N12" s="269">
        <v>31206.16970847401</v>
      </c>
      <c r="O12" s="269">
        <v>23404.62728135551</v>
      </c>
      <c r="P12" s="269">
        <v>15603.084854237008</v>
      </c>
      <c r="Q12" s="270">
        <v>7801.5424271185075</v>
      </c>
      <c r="T12" s="194" t="s">
        <v>205</v>
      </c>
      <c r="U12" s="269">
        <v>26268.729450000003</v>
      </c>
      <c r="V12" s="269">
        <v>29185.081824185567</v>
      </c>
      <c r="W12" s="269">
        <v>32101.437490715696</v>
      </c>
      <c r="X12" s="269">
        <v>33546.25438965704</v>
      </c>
      <c r="Y12" s="269">
        <v>36399.84257374174</v>
      </c>
      <c r="Z12" s="269">
        <v>80602.21475797144</v>
      </c>
      <c r="AA12" s="269">
        <v>84386.19410921383</v>
      </c>
      <c r="AB12" s="269">
        <v>88170.16936736142</v>
      </c>
      <c r="AC12" s="269">
        <v>91954.12569966167</v>
      </c>
      <c r="AD12" s="270">
        <v>95738.10772039818</v>
      </c>
      <c r="AI12" s="268" t="s">
        <v>573</v>
      </c>
      <c r="AJ12" s="271">
        <v>1248246.7883389601</v>
      </c>
      <c r="AK12" s="271">
        <v>1248246.7883389601</v>
      </c>
      <c r="AL12" s="271">
        <v>1248246.7883389601</v>
      </c>
      <c r="AM12" s="271">
        <v>1092215.9397965902</v>
      </c>
      <c r="AN12" s="271">
        <v>936185.0912542202</v>
      </c>
      <c r="AO12" s="271">
        <v>780154.2427118502</v>
      </c>
      <c r="AP12" s="271">
        <v>624123.3941694802</v>
      </c>
      <c r="AQ12" s="271">
        <v>468092.5456271102</v>
      </c>
      <c r="AR12" s="271">
        <v>312061.69708474015</v>
      </c>
      <c r="AS12" s="271">
        <v>156030.84854237013</v>
      </c>
      <c r="AT12" s="272">
        <v>0</v>
      </c>
      <c r="AW12" s="268" t="s">
        <v>224</v>
      </c>
      <c r="AX12" s="271"/>
      <c r="AY12" s="271">
        <v>0</v>
      </c>
      <c r="AZ12" s="271">
        <v>90396.09297735197</v>
      </c>
      <c r="BA12" s="271">
        <v>243164.6505940773</v>
      </c>
      <c r="BB12" s="271">
        <v>427434.1672809685</v>
      </c>
      <c r="BC12" s="271">
        <v>678969.3482774703</v>
      </c>
      <c r="BD12" s="271">
        <v>769753.6237148491</v>
      </c>
      <c r="BE12" s="271">
        <v>845438.9162776219</v>
      </c>
      <c r="BF12" s="271">
        <v>905414.1524285644</v>
      </c>
      <c r="BG12" s="271">
        <v>948961.3196276221</v>
      </c>
      <c r="BH12" s="272">
        <v>0</v>
      </c>
    </row>
    <row r="13" spans="1:60" ht="12.75">
      <c r="A13" s="102"/>
      <c r="B13" s="156" t="s">
        <v>69</v>
      </c>
      <c r="C13" s="157"/>
      <c r="D13" s="590">
        <f>SUM(D7:D12)</f>
        <v>1776248.63</v>
      </c>
      <c r="E13" s="105"/>
      <c r="G13" s="194" t="s">
        <v>265</v>
      </c>
      <c r="H13" s="269"/>
      <c r="I13" s="269">
        <v>0</v>
      </c>
      <c r="J13" s="269">
        <v>4519.804648867599</v>
      </c>
      <c r="K13" s="269">
        <v>12158.232529703866</v>
      </c>
      <c r="L13" s="269">
        <v>21371.708364048427</v>
      </c>
      <c r="M13" s="269">
        <v>33948.46741387352</v>
      </c>
      <c r="N13" s="269">
        <v>38487.681185742455</v>
      </c>
      <c r="O13" s="269">
        <v>42271.945813881095</v>
      </c>
      <c r="P13" s="269">
        <v>45270.70762142822</v>
      </c>
      <c r="Q13" s="270">
        <v>0</v>
      </c>
      <c r="T13" s="194" t="s">
        <v>206</v>
      </c>
      <c r="U13" s="269">
        <v>35024.9726</v>
      </c>
      <c r="V13" s="269">
        <v>36757.57576558075</v>
      </c>
      <c r="W13" s="269">
        <v>38490.177896703965</v>
      </c>
      <c r="X13" s="269">
        <v>41693.44830843009</v>
      </c>
      <c r="Y13" s="269">
        <v>43489.65866779338</v>
      </c>
      <c r="Z13" s="269">
        <v>52091.307786930134</v>
      </c>
      <c r="AA13" s="269">
        <v>53831.22557053703</v>
      </c>
      <c r="AB13" s="269">
        <v>55571.14229916857</v>
      </c>
      <c r="AC13" s="269">
        <v>57311.05480348505</v>
      </c>
      <c r="AD13" s="270">
        <v>59050.97153626171</v>
      </c>
      <c r="AI13" s="268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2"/>
      <c r="AW13" s="265" t="s">
        <v>567</v>
      </c>
      <c r="AX13" s="271">
        <v>714244.9466779201</v>
      </c>
      <c r="AY13" s="271">
        <v>1396038.6477149492</v>
      </c>
      <c r="AZ13" s="271">
        <v>1734551.9812388592</v>
      </c>
      <c r="BA13" s="271">
        <v>1945060.5701472412</v>
      </c>
      <c r="BB13" s="271">
        <v>2188417.8934989977</v>
      </c>
      <c r="BC13" s="271">
        <v>2466704.101103626</v>
      </c>
      <c r="BD13" s="271">
        <v>2575749.150184732</v>
      </c>
      <c r="BE13" s="271">
        <v>2669283.921913709</v>
      </c>
      <c r="BF13" s="271">
        <v>2746710.9941387028</v>
      </c>
      <c r="BG13" s="271">
        <v>2807325.628625192</v>
      </c>
      <c r="BH13" s="272">
        <v>2388433.6563313804</v>
      </c>
    </row>
    <row r="14" spans="1:60" ht="12.75">
      <c r="A14" s="102"/>
      <c r="B14" s="156"/>
      <c r="C14" s="157"/>
      <c r="D14" s="590"/>
      <c r="E14" s="105"/>
      <c r="G14" s="592" t="s">
        <v>555</v>
      </c>
      <c r="H14" s="269">
        <v>330368.8231514329</v>
      </c>
      <c r="I14" s="269">
        <v>414279.64153425593</v>
      </c>
      <c r="J14" s="269">
        <v>507700.0140141682</v>
      </c>
      <c r="K14" s="269">
        <v>617199.6376038872</v>
      </c>
      <c r="L14" s="269">
        <v>733621.6169507195</v>
      </c>
      <c r="M14" s="269">
        <v>695542.9231702709</v>
      </c>
      <c r="N14" s="269">
        <v>644223.0542271226</v>
      </c>
      <c r="O14" s="269">
        <v>590530.7434528742</v>
      </c>
      <c r="P14" s="269">
        <v>534489.330929674</v>
      </c>
      <c r="Q14" s="270">
        <v>428666.46824691177</v>
      </c>
      <c r="T14" s="194" t="s">
        <v>207</v>
      </c>
      <c r="U14" s="269">
        <v>452881.56567999994</v>
      </c>
      <c r="V14" s="269">
        <v>475284.5534936245</v>
      </c>
      <c r="W14" s="269">
        <v>497687.52793145715</v>
      </c>
      <c r="X14" s="269">
        <v>520087.37687765085</v>
      </c>
      <c r="Y14" s="269">
        <v>542493.4471842134</v>
      </c>
      <c r="Z14" s="269">
        <v>649791.0996618873</v>
      </c>
      <c r="AA14" s="269">
        <v>671494.9719193403</v>
      </c>
      <c r="AB14" s="269">
        <v>693198.831016947</v>
      </c>
      <c r="AC14" s="269">
        <v>714902.6374201132</v>
      </c>
      <c r="AD14" s="270">
        <v>736606.4965694266</v>
      </c>
      <c r="AI14" s="265" t="s">
        <v>574</v>
      </c>
      <c r="AJ14" s="271">
        <v>1248246.7883389601</v>
      </c>
      <c r="AK14" s="271">
        <v>1624620.06093056</v>
      </c>
      <c r="AL14" s="271">
        <v>1632539.7173509006</v>
      </c>
      <c r="AM14" s="271">
        <v>1484428.5202673876</v>
      </c>
      <c r="AN14" s="271">
        <v>1336316.1664190968</v>
      </c>
      <c r="AO14" s="271">
        <v>1188206.1105028065</v>
      </c>
      <c r="AP14" s="271">
        <v>1040208.2986611417</v>
      </c>
      <c r="AQ14" s="271">
        <v>892096.1725975621</v>
      </c>
      <c r="AR14" s="271">
        <v>743984.0415727873</v>
      </c>
      <c r="AS14" s="271">
        <v>595871.890703158</v>
      </c>
      <c r="AT14" s="272">
        <v>0</v>
      </c>
      <c r="AW14" s="268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2"/>
    </row>
    <row r="15" spans="1:60" ht="12.75">
      <c r="A15" s="102"/>
      <c r="B15" s="156" t="s">
        <v>82</v>
      </c>
      <c r="C15" s="107"/>
      <c r="D15" s="235">
        <v>6000</v>
      </c>
      <c r="E15" s="105"/>
      <c r="G15" s="194" t="s">
        <v>195</v>
      </c>
      <c r="H15" s="269">
        <v>231258.17620600303</v>
      </c>
      <c r="I15" s="269">
        <v>289995.74907397915</v>
      </c>
      <c r="J15" s="269">
        <v>355390.0098099177</v>
      </c>
      <c r="K15" s="269">
        <v>432039.74632272107</v>
      </c>
      <c r="L15" s="269">
        <v>513535.1318655036</v>
      </c>
      <c r="M15" s="269">
        <v>486880.0462191896</v>
      </c>
      <c r="N15" s="269">
        <v>450956.13795898575</v>
      </c>
      <c r="O15" s="269">
        <v>413371.5204170119</v>
      </c>
      <c r="P15" s="269">
        <v>374142.53165077174</v>
      </c>
      <c r="Q15" s="270">
        <v>300066.5277728382</v>
      </c>
      <c r="T15" s="194" t="s">
        <v>208</v>
      </c>
      <c r="U15" s="269">
        <v>12315.1053546</v>
      </c>
      <c r="V15" s="269">
        <v>12924.304704033335</v>
      </c>
      <c r="W15" s="269">
        <v>13533.503689741805</v>
      </c>
      <c r="X15" s="269">
        <v>14142.617684667397</v>
      </c>
      <c r="Y15" s="269">
        <v>14751.900855629723</v>
      </c>
      <c r="Z15" s="269">
        <v>17669.621502041464</v>
      </c>
      <c r="AA15" s="269">
        <v>18259.809961251514</v>
      </c>
      <c r="AB15" s="269">
        <v>18849.998062608858</v>
      </c>
      <c r="AC15" s="269">
        <v>19440.18473105827</v>
      </c>
      <c r="AD15" s="270">
        <v>20030.372833821664</v>
      </c>
      <c r="AI15" s="268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2"/>
      <c r="AW15" s="279" t="s">
        <v>568</v>
      </c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2"/>
    </row>
    <row r="16" spans="2:60" ht="13.5" thickBot="1">
      <c r="B16" s="162"/>
      <c r="C16" s="107"/>
      <c r="D16" s="191"/>
      <c r="E16" s="105"/>
      <c r="G16" s="593" t="s">
        <v>266</v>
      </c>
      <c r="H16" s="282">
        <v>99110.64694542988</v>
      </c>
      <c r="I16" s="282">
        <v>124283.89246027678</v>
      </c>
      <c r="J16" s="282">
        <v>152310.00420425046</v>
      </c>
      <c r="K16" s="282">
        <v>185159.89128116617</v>
      </c>
      <c r="L16" s="282">
        <v>220086.48508521589</v>
      </c>
      <c r="M16" s="282">
        <v>208662.87695108127</v>
      </c>
      <c r="N16" s="282">
        <v>193266.91626813682</v>
      </c>
      <c r="O16" s="282">
        <v>177159.22303586232</v>
      </c>
      <c r="P16" s="282">
        <v>160346.79927890224</v>
      </c>
      <c r="Q16" s="283">
        <v>128599.94047407358</v>
      </c>
      <c r="T16" s="194" t="s">
        <v>209</v>
      </c>
      <c r="U16" s="269">
        <v>62412.33941694801</v>
      </c>
      <c r="V16" s="269">
        <v>62412.33941694801</v>
      </c>
      <c r="W16" s="269">
        <v>62412.33941694801</v>
      </c>
      <c r="X16" s="269">
        <v>54610.79698982951</v>
      </c>
      <c r="Y16" s="269">
        <v>46809.254562711016</v>
      </c>
      <c r="Z16" s="269">
        <v>39007.71213559251</v>
      </c>
      <c r="AA16" s="269">
        <v>31206.16970847401</v>
      </c>
      <c r="AB16" s="269">
        <v>23404.62728135551</v>
      </c>
      <c r="AC16" s="269">
        <v>15603.084854237008</v>
      </c>
      <c r="AD16" s="270">
        <v>7801.5424271185075</v>
      </c>
      <c r="AI16" s="265" t="s">
        <v>298</v>
      </c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2"/>
      <c r="AW16" s="268" t="s">
        <v>283</v>
      </c>
      <c r="AX16" s="271">
        <v>927599.63</v>
      </c>
      <c r="AY16" s="271">
        <v>927599.63</v>
      </c>
      <c r="AZ16" s="271">
        <v>927599.63</v>
      </c>
      <c r="BA16" s="271">
        <v>927599.63</v>
      </c>
      <c r="BB16" s="271">
        <v>927599.63</v>
      </c>
      <c r="BC16" s="271">
        <v>927599.63</v>
      </c>
      <c r="BD16" s="271">
        <v>927599.63</v>
      </c>
      <c r="BE16" s="271">
        <v>927599.63</v>
      </c>
      <c r="BF16" s="271">
        <v>927599.63</v>
      </c>
      <c r="BG16" s="271">
        <v>927599.63</v>
      </c>
      <c r="BH16" s="272">
        <v>927599.63</v>
      </c>
    </row>
    <row r="17" spans="2:60" ht="14.25" thickBot="1" thickTop="1">
      <c r="B17" s="167" t="s">
        <v>791</v>
      </c>
      <c r="C17" s="75"/>
      <c r="D17" s="591">
        <f>(D4+D13+D15)</f>
        <v>2496493.57667792</v>
      </c>
      <c r="E17" s="105"/>
      <c r="K17" s="102"/>
      <c r="L17" s="102"/>
      <c r="M17" s="102"/>
      <c r="N17" s="102"/>
      <c r="T17" s="194" t="s">
        <v>69</v>
      </c>
      <c r="U17" s="269">
        <v>-1120252.8194535899</v>
      </c>
      <c r="V17" s="269">
        <v>-1163073.2351911983</v>
      </c>
      <c r="W17" s="269">
        <v>-1205944.0321270146</v>
      </c>
      <c r="X17" s="269">
        <v>-1241059.2575618555</v>
      </c>
      <c r="Y17" s="269">
        <v>-1276240.6929429353</v>
      </c>
      <c r="Z17" s="269">
        <v>-1462824.7721385541</v>
      </c>
      <c r="AA17" s="269">
        <v>-1496364.2376965457</v>
      </c>
      <c r="AB17" s="269">
        <v>-1529887.3374940287</v>
      </c>
      <c r="AC17" s="269">
        <v>-1563394.5309349017</v>
      </c>
      <c r="AD17" s="270">
        <v>-1596886.5711017984</v>
      </c>
      <c r="AI17" s="268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2"/>
      <c r="AW17" s="268" t="s">
        <v>284</v>
      </c>
      <c r="AX17" s="271">
        <v>770000</v>
      </c>
      <c r="AY17" s="271">
        <v>770000</v>
      </c>
      <c r="AZ17" s="271">
        <v>770000</v>
      </c>
      <c r="BA17" s="271">
        <v>770000</v>
      </c>
      <c r="BB17" s="271">
        <v>770000</v>
      </c>
      <c r="BC17" s="271">
        <v>770000</v>
      </c>
      <c r="BD17" s="271">
        <v>770000</v>
      </c>
      <c r="BE17" s="271">
        <v>770000</v>
      </c>
      <c r="BF17" s="271">
        <v>770000</v>
      </c>
      <c r="BG17" s="271">
        <v>770000</v>
      </c>
      <c r="BH17" s="272">
        <v>770000</v>
      </c>
    </row>
    <row r="18" spans="11:60" ht="13.5" thickTop="1">
      <c r="K18" s="154"/>
      <c r="L18" s="184"/>
      <c r="M18" s="184"/>
      <c r="N18" s="206"/>
      <c r="T18" s="594" t="s">
        <v>562</v>
      </c>
      <c r="U18" s="269">
        <v>604381.3424828218</v>
      </c>
      <c r="V18" s="269">
        <v>617420.7268824994</v>
      </c>
      <c r="W18" s="269">
        <v>706069.2836409274</v>
      </c>
      <c r="X18" s="269">
        <v>807669.7676069462</v>
      </c>
      <c r="Y18" s="269">
        <v>914608.5075022874</v>
      </c>
      <c r="Z18" s="269">
        <v>714287.7128133043</v>
      </c>
      <c r="AA18" s="269">
        <v>658398.8245375301</v>
      </c>
      <c r="AB18" s="269">
        <v>601003.9387057088</v>
      </c>
      <c r="AC18" s="269">
        <v>542042.7372058856</v>
      </c>
      <c r="AD18" s="270">
        <v>406159.68633388844</v>
      </c>
      <c r="AI18" s="265" t="s">
        <v>156</v>
      </c>
      <c r="AJ18" s="271">
        <v>1248246.7883389601</v>
      </c>
      <c r="AK18" s="271">
        <v>1248246.7883389601</v>
      </c>
      <c r="AL18" s="271">
        <v>1248246.7883389601</v>
      </c>
      <c r="AM18" s="271">
        <v>1248246.7883389601</v>
      </c>
      <c r="AN18" s="271">
        <v>1248246.7883389601</v>
      </c>
      <c r="AO18" s="271">
        <v>1248246.7883389601</v>
      </c>
      <c r="AP18" s="271">
        <v>1248246.7883389601</v>
      </c>
      <c r="AQ18" s="271">
        <v>1248246.7883389601</v>
      </c>
      <c r="AR18" s="271">
        <v>1248246.7883389601</v>
      </c>
      <c r="AS18" s="271">
        <v>1248246.7883389601</v>
      </c>
      <c r="AT18" s="272">
        <v>1248246.7883389601</v>
      </c>
      <c r="AW18" s="268" t="s">
        <v>75</v>
      </c>
      <c r="AX18" s="271">
        <v>25000</v>
      </c>
      <c r="AY18" s="271">
        <v>25000</v>
      </c>
      <c r="AZ18" s="271">
        <v>25000</v>
      </c>
      <c r="BA18" s="271">
        <v>25000</v>
      </c>
      <c r="BB18" s="271">
        <v>25000</v>
      </c>
      <c r="BC18" s="271">
        <v>25000</v>
      </c>
      <c r="BD18" s="271">
        <v>25000</v>
      </c>
      <c r="BE18" s="271">
        <v>25000</v>
      </c>
      <c r="BF18" s="271">
        <v>25000</v>
      </c>
      <c r="BG18" s="271">
        <v>25000</v>
      </c>
      <c r="BH18" s="272">
        <v>25000</v>
      </c>
    </row>
    <row r="19" spans="2:60" ht="12.75">
      <c r="B19" s="105"/>
      <c r="C19" s="105"/>
      <c r="D19" s="105"/>
      <c r="E19" s="105"/>
      <c r="K19" s="154"/>
      <c r="L19" s="184"/>
      <c r="M19" s="184"/>
      <c r="N19" s="206"/>
      <c r="T19" s="194"/>
      <c r="U19" s="269"/>
      <c r="V19" s="269"/>
      <c r="W19" s="269"/>
      <c r="X19" s="269"/>
      <c r="Y19" s="269"/>
      <c r="Z19" s="269"/>
      <c r="AA19" s="269"/>
      <c r="AB19" s="269"/>
      <c r="AC19" s="269"/>
      <c r="AD19" s="270"/>
      <c r="AI19" s="268" t="s">
        <v>299</v>
      </c>
      <c r="AJ19" s="271"/>
      <c r="AK19" s="271">
        <v>99110.64694542988</v>
      </c>
      <c r="AL19" s="271">
        <v>223394.53940570663</v>
      </c>
      <c r="AM19" s="271">
        <v>375704.54360995704</v>
      </c>
      <c r="AN19" s="271">
        <v>560864.4348911233</v>
      </c>
      <c r="AO19" s="271">
        <v>780950.9199763393</v>
      </c>
      <c r="AP19" s="271">
        <v>989613.7969274204</v>
      </c>
      <c r="AQ19" s="271">
        <v>1182880.7131955572</v>
      </c>
      <c r="AR19" s="271">
        <v>1360039.9362314194</v>
      </c>
      <c r="AS19" s="271">
        <v>1520386.7355103218</v>
      </c>
      <c r="AT19" s="272">
        <v>1648986.6759843952</v>
      </c>
      <c r="AW19" s="268" t="s">
        <v>78</v>
      </c>
      <c r="AX19" s="271">
        <v>40000</v>
      </c>
      <c r="AY19" s="271">
        <v>40000</v>
      </c>
      <c r="AZ19" s="271">
        <v>40000</v>
      </c>
      <c r="BA19" s="271">
        <v>40000</v>
      </c>
      <c r="BB19" s="271">
        <v>40000</v>
      </c>
      <c r="BC19" s="271">
        <v>40000</v>
      </c>
      <c r="BD19" s="271">
        <v>40000</v>
      </c>
      <c r="BE19" s="271">
        <v>40000</v>
      </c>
      <c r="BF19" s="271">
        <v>40000</v>
      </c>
      <c r="BG19" s="271">
        <v>40000</v>
      </c>
      <c r="BH19" s="272">
        <v>40000</v>
      </c>
    </row>
    <row r="20" spans="2:60" ht="12.75">
      <c r="B20" s="105"/>
      <c r="C20" s="105"/>
      <c r="D20" s="105"/>
      <c r="E20" s="105"/>
      <c r="K20" s="154"/>
      <c r="L20" s="184"/>
      <c r="M20" s="184"/>
      <c r="N20" s="206"/>
      <c r="P20" s="102"/>
      <c r="T20" s="294" t="s">
        <v>211</v>
      </c>
      <c r="U20" s="269"/>
      <c r="V20" s="269"/>
      <c r="W20" s="269"/>
      <c r="X20" s="269"/>
      <c r="Y20" s="269"/>
      <c r="Z20" s="269"/>
      <c r="AA20" s="269"/>
      <c r="AB20" s="269"/>
      <c r="AC20" s="269"/>
      <c r="AD20" s="270"/>
      <c r="AI20" s="268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2"/>
      <c r="AW20" s="268" t="s">
        <v>79</v>
      </c>
      <c r="AX20" s="271">
        <v>11649</v>
      </c>
      <c r="AY20" s="271">
        <v>11649</v>
      </c>
      <c r="AZ20" s="271">
        <v>11649</v>
      </c>
      <c r="BA20" s="271">
        <v>11649</v>
      </c>
      <c r="BB20" s="271">
        <v>11649</v>
      </c>
      <c r="BC20" s="271">
        <v>11649</v>
      </c>
      <c r="BD20" s="271">
        <v>11649</v>
      </c>
      <c r="BE20" s="271">
        <v>11649</v>
      </c>
      <c r="BF20" s="271">
        <v>11649</v>
      </c>
      <c r="BG20" s="271">
        <v>11649</v>
      </c>
      <c r="BH20" s="272">
        <v>11649</v>
      </c>
    </row>
    <row r="21" spans="2:60" ht="12.75">
      <c r="B21" s="146"/>
      <c r="C21" s="146"/>
      <c r="D21" s="146"/>
      <c r="E21" s="146"/>
      <c r="F21" s="101"/>
      <c r="G21" s="101"/>
      <c r="K21" s="154"/>
      <c r="L21" s="184"/>
      <c r="M21" s="184"/>
      <c r="N21" s="206"/>
      <c r="P21" s="102"/>
      <c r="T21" s="265" t="s">
        <v>212</v>
      </c>
      <c r="U21" s="269"/>
      <c r="V21" s="269"/>
      <c r="W21" s="269"/>
      <c r="X21" s="269"/>
      <c r="Y21" s="269"/>
      <c r="Z21" s="269"/>
      <c r="AA21" s="269"/>
      <c r="AB21" s="269"/>
      <c r="AC21" s="269"/>
      <c r="AD21" s="270"/>
      <c r="AI21" s="265" t="s">
        <v>575</v>
      </c>
      <c r="AJ21" s="271">
        <v>1248246.7883389601</v>
      </c>
      <c r="AK21" s="271">
        <v>1347357.43528439</v>
      </c>
      <c r="AL21" s="271">
        <v>1471641.3277446667</v>
      </c>
      <c r="AM21" s="271">
        <v>1623951.3319489171</v>
      </c>
      <c r="AN21" s="271">
        <v>1809111.2232300835</v>
      </c>
      <c r="AO21" s="271">
        <v>2029197.7083152994</v>
      </c>
      <c r="AP21" s="271">
        <v>2237860.5852663806</v>
      </c>
      <c r="AQ21" s="271">
        <v>2431127.5015345174</v>
      </c>
      <c r="AR21" s="271">
        <v>2608286.7245703796</v>
      </c>
      <c r="AS21" s="271">
        <v>2768633.523849282</v>
      </c>
      <c r="AT21" s="272">
        <v>2897233.4643233554</v>
      </c>
      <c r="AW21" s="268" t="s">
        <v>80</v>
      </c>
      <c r="AX21" s="271">
        <v>2000</v>
      </c>
      <c r="AY21" s="271">
        <v>2000</v>
      </c>
      <c r="AZ21" s="271">
        <v>2000</v>
      </c>
      <c r="BA21" s="271">
        <v>2000</v>
      </c>
      <c r="BB21" s="271">
        <v>2000</v>
      </c>
      <c r="BC21" s="271">
        <v>2000</v>
      </c>
      <c r="BD21" s="271">
        <v>2000</v>
      </c>
      <c r="BE21" s="271">
        <v>2000</v>
      </c>
      <c r="BF21" s="271">
        <v>2000</v>
      </c>
      <c r="BG21" s="271">
        <v>2000</v>
      </c>
      <c r="BH21" s="272">
        <v>2000</v>
      </c>
    </row>
    <row r="22" spans="2:60" ht="12.75">
      <c r="B22" s="146"/>
      <c r="C22" s="146"/>
      <c r="D22" s="146"/>
      <c r="E22" s="146"/>
      <c r="F22" s="101"/>
      <c r="G22" s="101"/>
      <c r="K22" s="154"/>
      <c r="L22" s="184"/>
      <c r="M22" s="184"/>
      <c r="N22" s="206"/>
      <c r="P22" s="102"/>
      <c r="T22" s="194" t="s">
        <v>213</v>
      </c>
      <c r="U22" s="269">
        <v>0</v>
      </c>
      <c r="V22" s="269"/>
      <c r="W22" s="269">
        <v>4519.804648867599</v>
      </c>
      <c r="X22" s="269">
        <v>12158.232529703866</v>
      </c>
      <c r="Y22" s="269">
        <v>21371.708364048427</v>
      </c>
      <c r="Z22" s="269">
        <v>33948.46741387352</v>
      </c>
      <c r="AA22" s="269">
        <v>38487.681185742455</v>
      </c>
      <c r="AB22" s="269">
        <v>42271.945813881095</v>
      </c>
      <c r="AC22" s="269">
        <v>45270.70762142822</v>
      </c>
      <c r="AD22" s="270">
        <v>0</v>
      </c>
      <c r="AI22" s="268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2"/>
      <c r="AW22" s="268" t="s">
        <v>569</v>
      </c>
      <c r="AX22" s="271"/>
      <c r="AY22" s="271">
        <v>-205109.78149999998</v>
      </c>
      <c r="AZ22" s="271">
        <v>-410219.56299999997</v>
      </c>
      <c r="BA22" s="271">
        <v>-615329.3444999999</v>
      </c>
      <c r="BB22" s="271">
        <v>-820439.1259999999</v>
      </c>
      <c r="BC22" s="271">
        <v>-1025548.9075</v>
      </c>
      <c r="BD22" s="271">
        <v>-1073928.889</v>
      </c>
      <c r="BE22" s="271">
        <v>-1122308.8705</v>
      </c>
      <c r="BF22" s="271">
        <v>-1170688.852</v>
      </c>
      <c r="BG22" s="271">
        <v>-1219068.8335</v>
      </c>
      <c r="BH22" s="272">
        <v>-1267448.815</v>
      </c>
    </row>
    <row r="23" spans="2:60" ht="13.5" thickBot="1">
      <c r="B23" s="146"/>
      <c r="C23" s="146"/>
      <c r="D23" s="146"/>
      <c r="E23" s="146"/>
      <c r="F23" s="101"/>
      <c r="G23" s="101"/>
      <c r="K23" s="154"/>
      <c r="L23" s="184"/>
      <c r="M23" s="184"/>
      <c r="N23" s="206"/>
      <c r="P23" s="102"/>
      <c r="T23" s="594" t="s">
        <v>563</v>
      </c>
      <c r="U23" s="269">
        <v>0</v>
      </c>
      <c r="V23" s="269">
        <v>0</v>
      </c>
      <c r="W23" s="269">
        <v>4519.804648867599</v>
      </c>
      <c r="X23" s="269">
        <v>12158.232529703866</v>
      </c>
      <c r="Y23" s="269">
        <v>21371.708364048427</v>
      </c>
      <c r="Z23" s="269">
        <v>33948.46741387352</v>
      </c>
      <c r="AA23" s="269">
        <v>38487.681185742455</v>
      </c>
      <c r="AB23" s="269">
        <v>42271.945813881095</v>
      </c>
      <c r="AC23" s="269">
        <v>45270.70762142822</v>
      </c>
      <c r="AD23" s="270">
        <v>0</v>
      </c>
      <c r="AI23" s="296" t="s">
        <v>576</v>
      </c>
      <c r="AJ23" s="292">
        <v>2496493.5766779203</v>
      </c>
      <c r="AK23" s="292">
        <v>2971977.4962149505</v>
      </c>
      <c r="AL23" s="292">
        <v>3104181.0450955676</v>
      </c>
      <c r="AM23" s="292">
        <v>3108379.8522163047</v>
      </c>
      <c r="AN23" s="292">
        <v>3145427.39964918</v>
      </c>
      <c r="AO23" s="292">
        <v>3217403.818818106</v>
      </c>
      <c r="AP23" s="292">
        <v>3278068.893927522</v>
      </c>
      <c r="AQ23" s="292">
        <v>3323223.684132079</v>
      </c>
      <c r="AR23" s="292">
        <v>3352270.7761431667</v>
      </c>
      <c r="AS23" s="292">
        <v>3364505.4245524397</v>
      </c>
      <c r="AT23" s="293">
        <v>2897233.474323355</v>
      </c>
      <c r="AW23" s="265" t="s">
        <v>570</v>
      </c>
      <c r="AX23" s="271">
        <v>1776248.63</v>
      </c>
      <c r="AY23" s="271">
        <v>1571138.8485</v>
      </c>
      <c r="AZ23" s="271">
        <v>1366029.0670000003</v>
      </c>
      <c r="BA23" s="271">
        <v>1160919.2855000002</v>
      </c>
      <c r="BB23" s="271">
        <v>955809.5040000002</v>
      </c>
      <c r="BC23" s="271">
        <v>750699.7225000001</v>
      </c>
      <c r="BD23" s="271">
        <v>702319.7410000002</v>
      </c>
      <c r="BE23" s="271">
        <v>653939.7595000002</v>
      </c>
      <c r="BF23" s="271">
        <v>605559.7780000002</v>
      </c>
      <c r="BG23" s="271">
        <v>557179.7965000002</v>
      </c>
      <c r="BH23" s="272">
        <v>508799.8150000002</v>
      </c>
    </row>
    <row r="24" spans="2:60" ht="13.5" thickTop="1">
      <c r="B24" s="107"/>
      <c r="C24" s="107"/>
      <c r="D24" s="107"/>
      <c r="E24" s="107"/>
      <c r="K24" s="154"/>
      <c r="L24" s="184"/>
      <c r="M24" s="184"/>
      <c r="N24" s="206"/>
      <c r="P24" s="102"/>
      <c r="T24" s="194"/>
      <c r="U24" s="269"/>
      <c r="V24" s="269"/>
      <c r="W24" s="269"/>
      <c r="X24" s="269"/>
      <c r="Y24" s="269"/>
      <c r="Z24" s="269"/>
      <c r="AA24" s="269"/>
      <c r="AB24" s="269"/>
      <c r="AC24" s="269"/>
      <c r="AD24" s="270"/>
      <c r="AP24" s="102"/>
      <c r="AW24" s="268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2"/>
    </row>
    <row r="25" spans="2:60" ht="12.75">
      <c r="B25" s="107"/>
      <c r="C25" s="107"/>
      <c r="D25" s="107"/>
      <c r="E25" s="107"/>
      <c r="K25" s="154"/>
      <c r="L25" s="184"/>
      <c r="M25" s="184"/>
      <c r="N25" s="206"/>
      <c r="P25" s="102"/>
      <c r="T25" s="294" t="s">
        <v>556</v>
      </c>
      <c r="U25" s="269"/>
      <c r="V25" s="269"/>
      <c r="W25" s="269"/>
      <c r="X25" s="269"/>
      <c r="Y25" s="269"/>
      <c r="Z25" s="269"/>
      <c r="AA25" s="269"/>
      <c r="AB25" s="269"/>
      <c r="AC25" s="269"/>
      <c r="AD25" s="270"/>
      <c r="AP25" s="102"/>
      <c r="AW25" s="265" t="s">
        <v>286</v>
      </c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2"/>
    </row>
    <row r="26" spans="2:60" ht="12.75">
      <c r="B26" s="157"/>
      <c r="C26" s="107"/>
      <c r="D26" s="131"/>
      <c r="E26" s="107"/>
      <c r="K26" s="154"/>
      <c r="L26" s="184"/>
      <c r="M26" s="184"/>
      <c r="N26" s="206"/>
      <c r="P26" s="102"/>
      <c r="T26" s="194" t="s">
        <v>216</v>
      </c>
      <c r="U26" s="269">
        <v>0</v>
      </c>
      <c r="V26" s="269"/>
      <c r="W26" s="269">
        <v>156030.84854237002</v>
      </c>
      <c r="X26" s="269">
        <v>156030.84854237002</v>
      </c>
      <c r="Y26" s="269">
        <v>156030.84854237002</v>
      </c>
      <c r="Z26" s="269">
        <v>156030.84854237002</v>
      </c>
      <c r="AA26" s="269">
        <v>156030.84854237002</v>
      </c>
      <c r="AB26" s="269">
        <v>156030.84854237002</v>
      </c>
      <c r="AC26" s="269">
        <v>156030.84854237002</v>
      </c>
      <c r="AD26" s="270">
        <v>156030.84854237002</v>
      </c>
      <c r="AP26" s="102"/>
      <c r="AW26" s="268" t="s">
        <v>287</v>
      </c>
      <c r="AX26" s="271">
        <v>6000</v>
      </c>
      <c r="AY26" s="271">
        <v>6000</v>
      </c>
      <c r="AZ26" s="271">
        <v>6000</v>
      </c>
      <c r="BA26" s="271">
        <v>6000</v>
      </c>
      <c r="BB26" s="271">
        <v>6000</v>
      </c>
      <c r="BC26" s="271">
        <v>6000</v>
      </c>
      <c r="BD26" s="271">
        <v>6000</v>
      </c>
      <c r="BE26" s="271">
        <v>6000</v>
      </c>
      <c r="BF26" s="271">
        <v>6000</v>
      </c>
      <c r="BG26" s="271">
        <v>6000</v>
      </c>
      <c r="BH26" s="272">
        <v>6000</v>
      </c>
    </row>
    <row r="27" spans="2:60" ht="12.75">
      <c r="B27" s="102"/>
      <c r="C27" s="102"/>
      <c r="D27" s="107"/>
      <c r="E27" s="102"/>
      <c r="K27" s="154"/>
      <c r="L27" s="184"/>
      <c r="M27" s="184"/>
      <c r="N27" s="206"/>
      <c r="P27" s="102"/>
      <c r="T27" s="294" t="s">
        <v>564</v>
      </c>
      <c r="U27" s="269">
        <v>0</v>
      </c>
      <c r="V27" s="269">
        <v>0</v>
      </c>
      <c r="W27" s="269">
        <v>-156030.84854237002</v>
      </c>
      <c r="X27" s="269">
        <v>-156030.84854237002</v>
      </c>
      <c r="Y27" s="269">
        <v>-156030.84854237002</v>
      </c>
      <c r="Z27" s="269">
        <v>-156030.84854237002</v>
      </c>
      <c r="AA27" s="269">
        <v>-156030.84854237002</v>
      </c>
      <c r="AB27" s="269">
        <v>-156030.84854237002</v>
      </c>
      <c r="AC27" s="269">
        <v>-156030.84854237002</v>
      </c>
      <c r="AD27" s="270">
        <v>-156030.84854237002</v>
      </c>
      <c r="AP27" s="102"/>
      <c r="AW27" s="268" t="s">
        <v>288</v>
      </c>
      <c r="AX27" s="271"/>
      <c r="AY27" s="271">
        <v>-1200</v>
      </c>
      <c r="AZ27" s="271">
        <v>-2400</v>
      </c>
      <c r="BA27" s="271">
        <v>-3600</v>
      </c>
      <c r="BB27" s="271">
        <v>-4800</v>
      </c>
      <c r="BC27" s="271">
        <v>-6000</v>
      </c>
      <c r="BD27" s="271">
        <v>-6000</v>
      </c>
      <c r="BE27" s="271">
        <v>-6000</v>
      </c>
      <c r="BF27" s="271">
        <v>-6000</v>
      </c>
      <c r="BG27" s="271">
        <v>-6000</v>
      </c>
      <c r="BH27" s="272">
        <v>-6000</v>
      </c>
    </row>
    <row r="28" spans="2:60" ht="13.5" thickBot="1">
      <c r="B28" s="102"/>
      <c r="C28" s="102"/>
      <c r="D28" s="102"/>
      <c r="E28" s="102"/>
      <c r="K28" s="107"/>
      <c r="L28" s="102"/>
      <c r="M28" s="102"/>
      <c r="N28" s="102"/>
      <c r="P28" s="102"/>
      <c r="T28" s="595" t="s">
        <v>565</v>
      </c>
      <c r="U28" s="282">
        <v>604381.3424828218</v>
      </c>
      <c r="V28" s="282">
        <v>617420.7268824994</v>
      </c>
      <c r="W28" s="282">
        <v>554558.239747425</v>
      </c>
      <c r="X28" s="282">
        <v>663797.15159428</v>
      </c>
      <c r="Y28" s="282">
        <v>779949.3673239658</v>
      </c>
      <c r="Z28" s="282">
        <v>592205.3316848078</v>
      </c>
      <c r="AA28" s="282">
        <v>540855.6571809025</v>
      </c>
      <c r="AB28" s="282">
        <v>487245.03597721993</v>
      </c>
      <c r="AC28" s="282">
        <v>431282.59628494375</v>
      </c>
      <c r="AD28" s="283">
        <v>250128.83779151842</v>
      </c>
      <c r="AP28" s="102"/>
      <c r="AW28" s="265" t="s">
        <v>571</v>
      </c>
      <c r="AX28" s="271">
        <v>6000</v>
      </c>
      <c r="AY28" s="271">
        <v>4800</v>
      </c>
      <c r="AZ28" s="271">
        <v>3600</v>
      </c>
      <c r="BA28" s="271">
        <v>2400</v>
      </c>
      <c r="BB28" s="271">
        <v>1200</v>
      </c>
      <c r="BC28" s="271">
        <v>0</v>
      </c>
      <c r="BD28" s="271">
        <v>0</v>
      </c>
      <c r="BE28" s="271">
        <v>0</v>
      </c>
      <c r="BF28" s="271">
        <v>0</v>
      </c>
      <c r="BG28" s="271">
        <v>0</v>
      </c>
      <c r="BH28" s="272">
        <v>0</v>
      </c>
    </row>
    <row r="29" spans="2:60" ht="14.25" thickBot="1" thickTop="1">
      <c r="B29" s="102"/>
      <c r="C29" s="102"/>
      <c r="D29" s="102"/>
      <c r="E29" s="102"/>
      <c r="K29" s="157"/>
      <c r="L29" s="102"/>
      <c r="M29" s="370"/>
      <c r="N29" s="102"/>
      <c r="P29" s="102"/>
      <c r="AP29" s="102"/>
      <c r="AW29" s="288" t="s">
        <v>572</v>
      </c>
      <c r="AX29" s="292">
        <v>2496493.5766779203</v>
      </c>
      <c r="AY29" s="292">
        <v>2971977.4962149495</v>
      </c>
      <c r="AZ29" s="292">
        <v>3104181.0482388595</v>
      </c>
      <c r="BA29" s="292">
        <v>3108379.8556472417</v>
      </c>
      <c r="BB29" s="292">
        <v>3145427.397498998</v>
      </c>
      <c r="BC29" s="292">
        <v>3217403.8236036263</v>
      </c>
      <c r="BD29" s="292">
        <v>3278068.8911847323</v>
      </c>
      <c r="BE29" s="292">
        <v>3323223.681413709</v>
      </c>
      <c r="BF29" s="292">
        <v>3352270.7721387027</v>
      </c>
      <c r="BG29" s="292">
        <v>3364505.4251251924</v>
      </c>
      <c r="BH29" s="293">
        <v>2897233.4713313803</v>
      </c>
    </row>
    <row r="30" spans="11:42" ht="13.5" thickTop="1">
      <c r="K30" s="102"/>
      <c r="L30" s="102"/>
      <c r="M30" s="102"/>
      <c r="N30" s="102"/>
      <c r="P30" s="102"/>
      <c r="AP30" s="102"/>
    </row>
    <row r="31" spans="11:42" ht="12.75">
      <c r="K31" s="107"/>
      <c r="L31" s="102"/>
      <c r="M31" s="102"/>
      <c r="N31" s="102"/>
      <c r="P31" s="102"/>
      <c r="AP31" s="102"/>
    </row>
    <row r="32" spans="11:42" ht="12.75">
      <c r="K32" s="107"/>
      <c r="L32" s="102"/>
      <c r="M32" s="102"/>
      <c r="N32" s="102"/>
      <c r="P32" s="102"/>
      <c r="AP32" s="102"/>
    </row>
    <row r="33" spans="11:42" ht="12.75">
      <c r="K33" s="107"/>
      <c r="L33" s="102"/>
      <c r="M33" s="102"/>
      <c r="N33" s="102"/>
      <c r="P33" s="102"/>
      <c r="AP33" s="102"/>
    </row>
    <row r="34" spans="11:42" ht="12.75">
      <c r="K34" s="102"/>
      <c r="L34" s="190"/>
      <c r="M34" s="131"/>
      <c r="N34" s="131"/>
      <c r="O34" s="131"/>
      <c r="P34" s="102"/>
      <c r="AP34" s="102"/>
    </row>
    <row r="35" spans="11:42" ht="12.75">
      <c r="K35" s="102"/>
      <c r="L35" s="102"/>
      <c r="M35" s="107"/>
      <c r="N35" s="102"/>
      <c r="AP35" s="102"/>
    </row>
    <row r="36" spans="9:42" ht="12.75">
      <c r="I36" s="190"/>
      <c r="J36" s="131"/>
      <c r="K36" s="131"/>
      <c r="L36" s="131"/>
      <c r="M36" s="102"/>
      <c r="N36" s="102"/>
      <c r="AP36" s="102"/>
    </row>
    <row r="37" spans="11:42" ht="12.75">
      <c r="K37" s="102"/>
      <c r="L37" s="102"/>
      <c r="M37" s="102"/>
      <c r="N37" s="102"/>
      <c r="AP37" s="102"/>
    </row>
    <row r="38" spans="11:42" ht="12.75">
      <c r="K38" s="102"/>
      <c r="L38" s="102"/>
      <c r="M38" s="102"/>
      <c r="N38" s="102"/>
      <c r="AP38" s="102"/>
    </row>
    <row r="39" spans="11:42" ht="12.75">
      <c r="K39" s="102"/>
      <c r="L39" s="102"/>
      <c r="M39" s="102"/>
      <c r="N39" s="102"/>
      <c r="AP39" s="102"/>
    </row>
    <row r="40" spans="11:42" ht="12.75">
      <c r="K40" s="102"/>
      <c r="L40" s="102"/>
      <c r="M40" s="102"/>
      <c r="N40" s="102"/>
      <c r="AP40" s="102"/>
    </row>
    <row r="41" spans="11:42" ht="12.75">
      <c r="K41" s="102"/>
      <c r="L41" s="102"/>
      <c r="M41" s="102"/>
      <c r="N41" s="102"/>
      <c r="AP41" s="102"/>
    </row>
    <row r="42" spans="11:42" ht="12.75">
      <c r="K42" s="102"/>
      <c r="L42" s="102"/>
      <c r="M42" s="102"/>
      <c r="N42" s="102"/>
      <c r="AP42" s="102"/>
    </row>
    <row r="43" spans="11:42" ht="12.75">
      <c r="K43" s="102"/>
      <c r="L43" s="102"/>
      <c r="M43" s="102"/>
      <c r="N43" s="102"/>
      <c r="AP43" s="102"/>
    </row>
    <row r="44" spans="11:42" ht="12.75">
      <c r="K44" s="102"/>
      <c r="L44" s="102"/>
      <c r="M44" s="102"/>
      <c r="N44" s="102"/>
      <c r="AP44" s="102"/>
    </row>
    <row r="45" ht="12.75">
      <c r="AP45" s="102"/>
    </row>
    <row r="46" ht="12.75">
      <c r="AP46" s="102"/>
    </row>
    <row r="47" spans="1:42" ht="12.75">
      <c r="A47" s="107"/>
      <c r="B47" s="107"/>
      <c r="C47" s="107"/>
      <c r="D47" s="107"/>
      <c r="E47" s="107"/>
      <c r="F47" s="102"/>
      <c r="AP47" s="102"/>
    </row>
    <row r="48" spans="1:42" ht="12.75">
      <c r="A48" s="107"/>
      <c r="B48" s="107"/>
      <c r="C48" s="107"/>
      <c r="D48" s="107"/>
      <c r="E48" s="107"/>
      <c r="F48" s="102"/>
      <c r="AP48" s="102"/>
    </row>
    <row r="49" spans="1:42" ht="12.75">
      <c r="A49" s="599"/>
      <c r="B49" s="599"/>
      <c r="C49" s="599"/>
      <c r="D49" s="599"/>
      <c r="E49" s="599"/>
      <c r="F49" s="102"/>
      <c r="AP49" s="102"/>
    </row>
    <row r="50" spans="1:42" ht="12.75">
      <c r="A50" s="107"/>
      <c r="B50" s="107"/>
      <c r="C50" s="107"/>
      <c r="D50" s="107"/>
      <c r="E50" s="107"/>
      <c r="F50" s="102"/>
      <c r="AP50" s="102"/>
    </row>
    <row r="51" spans="1:42" ht="12.75">
      <c r="A51" s="157"/>
      <c r="B51" s="145"/>
      <c r="C51" s="145"/>
      <c r="D51" s="145"/>
      <c r="E51" s="145"/>
      <c r="F51" s="102"/>
      <c r="AP51" s="102"/>
    </row>
    <row r="52" spans="1:42" ht="12.75">
      <c r="A52" s="157"/>
      <c r="B52" s="107"/>
      <c r="C52" s="107"/>
      <c r="D52" s="107"/>
      <c r="E52" s="107"/>
      <c r="F52" s="102"/>
      <c r="AP52" s="102"/>
    </row>
    <row r="53" spans="1:42" ht="12.75">
      <c r="A53" s="146"/>
      <c r="B53" s="584"/>
      <c r="C53" s="216"/>
      <c r="D53" s="216"/>
      <c r="E53" s="166"/>
      <c r="F53" s="102"/>
      <c r="AP53" s="102"/>
    </row>
    <row r="54" spans="1:42" ht="12.75">
      <c r="A54" s="146"/>
      <c r="B54" s="584"/>
      <c r="C54" s="216"/>
      <c r="D54" s="216"/>
      <c r="E54" s="166"/>
      <c r="F54" s="102"/>
      <c r="AP54" s="102"/>
    </row>
    <row r="55" spans="1:42" ht="12.75">
      <c r="A55" s="146"/>
      <c r="B55" s="584"/>
      <c r="C55" s="216"/>
      <c r="D55" s="216"/>
      <c r="E55" s="166"/>
      <c r="F55" s="102"/>
      <c r="AP55" s="102"/>
    </row>
    <row r="56" spans="1:6" ht="12.75">
      <c r="A56" s="146"/>
      <c r="B56" s="584"/>
      <c r="C56" s="216"/>
      <c r="D56" s="216"/>
      <c r="E56" s="166"/>
      <c r="F56" s="102"/>
    </row>
    <row r="57" spans="1:6" ht="12.75">
      <c r="A57" s="146"/>
      <c r="B57" s="584"/>
      <c r="C57" s="216"/>
      <c r="D57" s="216"/>
      <c r="E57" s="166"/>
      <c r="F57" s="102"/>
    </row>
    <row r="58" spans="1:6" ht="12.75">
      <c r="A58" s="585"/>
      <c r="B58" s="584"/>
      <c r="C58" s="216"/>
      <c r="D58" s="216"/>
      <c r="E58" s="166"/>
      <c r="F58" s="102"/>
    </row>
    <row r="59" spans="1:6" ht="12.75">
      <c r="A59" s="146"/>
      <c r="B59" s="584"/>
      <c r="C59" s="216"/>
      <c r="D59" s="216"/>
      <c r="E59" s="166"/>
      <c r="F59" s="102"/>
    </row>
    <row r="60" spans="1:6" ht="12.75">
      <c r="A60" s="146"/>
      <c r="B60" s="584"/>
      <c r="C60" s="216"/>
      <c r="D60" s="216"/>
      <c r="E60" s="166"/>
      <c r="F60" s="102"/>
    </row>
    <row r="61" spans="1:6" ht="12.75">
      <c r="A61" s="146"/>
      <c r="B61" s="584"/>
      <c r="C61" s="216"/>
      <c r="D61" s="216"/>
      <c r="E61" s="166"/>
      <c r="F61" s="102"/>
    </row>
    <row r="62" spans="1:6" ht="12.75">
      <c r="A62" s="146"/>
      <c r="B62" s="584"/>
      <c r="C62" s="216"/>
      <c r="D62" s="216"/>
      <c r="E62" s="166"/>
      <c r="F62" s="102"/>
    </row>
    <row r="63" spans="1:6" ht="12.75">
      <c r="A63" s="585"/>
      <c r="B63" s="584"/>
      <c r="C63" s="216"/>
      <c r="D63" s="216"/>
      <c r="E63" s="166"/>
      <c r="F63" s="102"/>
    </row>
    <row r="64" spans="1:6" ht="12.75">
      <c r="A64" s="146"/>
      <c r="B64" s="584"/>
      <c r="C64" s="216"/>
      <c r="D64" s="216"/>
      <c r="E64" s="166"/>
      <c r="F64" s="102"/>
    </row>
    <row r="65" spans="1:6" ht="12.75">
      <c r="A65" s="146"/>
      <c r="B65" s="584"/>
      <c r="C65" s="216"/>
      <c r="D65" s="216"/>
      <c r="E65" s="166"/>
      <c r="F65" s="102"/>
    </row>
    <row r="66" spans="1:6" ht="12.75">
      <c r="A66" s="146"/>
      <c r="B66" s="584"/>
      <c r="C66" s="216"/>
      <c r="D66" s="216"/>
      <c r="E66" s="166"/>
      <c r="F66" s="102"/>
    </row>
    <row r="67" spans="1:6" ht="12.75">
      <c r="A67" s="146"/>
      <c r="B67" s="584"/>
      <c r="C67" s="216"/>
      <c r="D67" s="216"/>
      <c r="E67" s="166"/>
      <c r="F67" s="102"/>
    </row>
    <row r="68" spans="1:6" ht="12.75">
      <c r="A68" s="146"/>
      <c r="B68" s="584"/>
      <c r="C68" s="216"/>
      <c r="D68" s="216"/>
      <c r="E68" s="166"/>
      <c r="F68" s="102"/>
    </row>
    <row r="69" spans="1:6" ht="12.75">
      <c r="A69" s="585"/>
      <c r="B69" s="584"/>
      <c r="C69" s="216"/>
      <c r="D69" s="216"/>
      <c r="E69" s="230"/>
      <c r="F69" s="102"/>
    </row>
    <row r="70" spans="1:6" ht="12.75">
      <c r="A70" s="157"/>
      <c r="B70" s="254"/>
      <c r="C70" s="586"/>
      <c r="D70" s="586"/>
      <c r="E70" s="230"/>
      <c r="F70" s="102"/>
    </row>
    <row r="71" spans="1:6" ht="12.75">
      <c r="A71" s="107"/>
      <c r="B71" s="107"/>
      <c r="C71" s="107"/>
      <c r="D71" s="107"/>
      <c r="E71" s="107"/>
      <c r="F71" s="102"/>
    </row>
    <row r="72" spans="1:6" ht="12.75">
      <c r="A72" s="102"/>
      <c r="B72" s="102"/>
      <c r="C72" s="102"/>
      <c r="D72" s="102"/>
      <c r="E72" s="102"/>
      <c r="F72" s="102"/>
    </row>
    <row r="73" spans="1:6" ht="12.75">
      <c r="A73" s="102"/>
      <c r="B73" s="102"/>
      <c r="C73" s="102"/>
      <c r="D73" s="102"/>
      <c r="E73" s="102"/>
      <c r="F73" s="102"/>
    </row>
    <row r="74" spans="1:6" ht="12.75">
      <c r="A74" s="102"/>
      <c r="B74" s="102"/>
      <c r="C74" s="102"/>
      <c r="D74" s="102"/>
      <c r="E74" s="102"/>
      <c r="F74" s="102"/>
    </row>
    <row r="75" spans="1:6" ht="12.75">
      <c r="A75" s="102"/>
      <c r="B75" s="102"/>
      <c r="C75" s="102"/>
      <c r="D75" s="102"/>
      <c r="E75" s="102"/>
      <c r="F75" s="102"/>
    </row>
    <row r="76" spans="1:6" ht="12.75">
      <c r="A76" s="102"/>
      <c r="B76" s="102"/>
      <c r="C76" s="102"/>
      <c r="D76" s="102"/>
      <c r="E76" s="102"/>
      <c r="F76" s="102"/>
    </row>
    <row r="77" spans="1:6" ht="12.75">
      <c r="A77" s="102"/>
      <c r="B77" s="102"/>
      <c r="C77" s="102"/>
      <c r="D77" s="102"/>
      <c r="E77" s="102"/>
      <c r="F77" s="102"/>
    </row>
    <row r="78" spans="1:6" ht="12.75">
      <c r="A78" s="102"/>
      <c r="B78" s="102"/>
      <c r="C78" s="102"/>
      <c r="D78" s="102"/>
      <c r="E78" s="102"/>
      <c r="F78" s="102"/>
    </row>
    <row r="79" spans="1:6" ht="12.75">
      <c r="A79" s="102"/>
      <c r="B79" s="102"/>
      <c r="C79" s="102"/>
      <c r="D79" s="102"/>
      <c r="E79" s="102"/>
      <c r="F79" s="102"/>
    </row>
    <row r="80" spans="1:6" ht="12.75">
      <c r="A80" s="102"/>
      <c r="B80" s="102"/>
      <c r="C80" s="102"/>
      <c r="D80" s="102"/>
      <c r="E80" s="102"/>
      <c r="F80" s="102"/>
    </row>
    <row r="81" spans="1:6" ht="12.75">
      <c r="A81" s="102"/>
      <c r="B81" s="102"/>
      <c r="C81" s="102"/>
      <c r="D81" s="102"/>
      <c r="E81" s="102"/>
      <c r="F81" s="102"/>
    </row>
    <row r="82" spans="1:6" ht="12.75">
      <c r="A82" s="102"/>
      <c r="B82" s="102"/>
      <c r="C82" s="102"/>
      <c r="D82" s="102"/>
      <c r="E82" s="102"/>
      <c r="F82" s="102"/>
    </row>
    <row r="83" spans="1:6" ht="12.75">
      <c r="A83" s="102"/>
      <c r="B83" s="102"/>
      <c r="C83" s="102"/>
      <c r="D83" s="102"/>
      <c r="E83" s="102"/>
      <c r="F83" s="102"/>
    </row>
    <row r="84" spans="1:6" ht="12.75">
      <c r="A84" s="102"/>
      <c r="B84" s="102"/>
      <c r="C84" s="102"/>
      <c r="D84" s="102"/>
      <c r="E84" s="102"/>
      <c r="F84" s="102"/>
    </row>
    <row r="85" spans="1:6" ht="12.75">
      <c r="A85" s="102"/>
      <c r="B85" s="102"/>
      <c r="C85" s="102"/>
      <c r="D85" s="102"/>
      <c r="E85" s="102"/>
      <c r="F85" s="102"/>
    </row>
    <row r="86" spans="1:6" ht="12.75">
      <c r="A86" s="102"/>
      <c r="B86" s="102"/>
      <c r="C86" s="102"/>
      <c r="D86" s="102"/>
      <c r="E86" s="102"/>
      <c r="F86" s="102"/>
    </row>
    <row r="87" spans="1:6" ht="12.75">
      <c r="A87" s="102"/>
      <c r="B87" s="102"/>
      <c r="C87" s="102"/>
      <c r="D87" s="102"/>
      <c r="E87" s="102"/>
      <c r="F87" s="102"/>
    </row>
    <row r="88" spans="1:6" ht="12.75">
      <c r="A88" s="102"/>
      <c r="B88" s="102"/>
      <c r="C88" s="102"/>
      <c r="D88" s="102"/>
      <c r="E88" s="102"/>
      <c r="F88" s="102"/>
    </row>
    <row r="89" spans="1:6" ht="12.75">
      <c r="A89" s="102"/>
      <c r="B89" s="102"/>
      <c r="C89" s="102"/>
      <c r="D89" s="102"/>
      <c r="E89" s="102"/>
      <c r="F89" s="102"/>
    </row>
    <row r="90" spans="1:6" ht="12.75">
      <c r="A90" s="102"/>
      <c r="B90" s="102"/>
      <c r="C90" s="102"/>
      <c r="D90" s="102"/>
      <c r="E90" s="102"/>
      <c r="F90" s="102"/>
    </row>
    <row r="91" spans="1:6" ht="12.75">
      <c r="A91" s="102"/>
      <c r="B91" s="102"/>
      <c r="C91" s="102"/>
      <c r="D91" s="102"/>
      <c r="E91" s="102"/>
      <c r="F91" s="102"/>
    </row>
    <row r="92" spans="1:6" ht="12.75">
      <c r="A92" s="102"/>
      <c r="B92" s="102"/>
      <c r="C92" s="102"/>
      <c r="D92" s="102"/>
      <c r="E92" s="102"/>
      <c r="F92" s="102"/>
    </row>
    <row r="93" spans="1:6" ht="12.75">
      <c r="A93" s="102"/>
      <c r="B93" s="102"/>
      <c r="C93" s="102"/>
      <c r="D93" s="102"/>
      <c r="E93" s="102"/>
      <c r="F93" s="102"/>
    </row>
    <row r="94" spans="1:6" ht="12.75">
      <c r="A94" s="102"/>
      <c r="B94" s="102"/>
      <c r="C94" s="102"/>
      <c r="D94" s="102"/>
      <c r="E94" s="102"/>
      <c r="F94" s="102"/>
    </row>
    <row r="95" spans="1:6" ht="12.75">
      <c r="A95" s="102"/>
      <c r="B95" s="102"/>
      <c r="C95" s="102"/>
      <c r="D95" s="102"/>
      <c r="E95" s="102"/>
      <c r="F95" s="102"/>
    </row>
    <row r="96" spans="1:6" ht="12.75">
      <c r="A96" s="102"/>
      <c r="B96" s="102"/>
      <c r="C96" s="102"/>
      <c r="D96" s="102"/>
      <c r="E96" s="102"/>
      <c r="F96" s="102"/>
    </row>
    <row r="97" spans="1:6" ht="12.75">
      <c r="A97" s="102"/>
      <c r="B97" s="102"/>
      <c r="C97" s="102"/>
      <c r="D97" s="102"/>
      <c r="E97" s="102"/>
      <c r="F97" s="102"/>
    </row>
    <row r="98" spans="1:6" ht="12.75">
      <c r="A98" s="102"/>
      <c r="B98" s="102"/>
      <c r="C98" s="102"/>
      <c r="D98" s="102"/>
      <c r="E98" s="102"/>
      <c r="F98" s="102"/>
    </row>
    <row r="99" spans="1:6" ht="12.75">
      <c r="A99" s="102"/>
      <c r="B99" s="102"/>
      <c r="C99" s="102"/>
      <c r="D99" s="102"/>
      <c r="E99" s="102"/>
      <c r="F99" s="102"/>
    </row>
    <row r="100" spans="1:6" ht="12.75">
      <c r="A100" s="102"/>
      <c r="B100" s="102"/>
      <c r="C100" s="102"/>
      <c r="D100" s="102"/>
      <c r="E100" s="102"/>
      <c r="F100" s="102"/>
    </row>
    <row r="101" spans="1:6" ht="12.75">
      <c r="A101" s="102"/>
      <c r="B101" s="102"/>
      <c r="C101" s="102"/>
      <c r="D101" s="102"/>
      <c r="E101" s="102"/>
      <c r="F101" s="102"/>
    </row>
    <row r="102" spans="1:6" ht="12.75">
      <c r="A102" s="102"/>
      <c r="B102" s="102"/>
      <c r="C102" s="102"/>
      <c r="D102" s="102"/>
      <c r="E102" s="102"/>
      <c r="F102" s="102"/>
    </row>
    <row r="103" spans="1:6" ht="12.75">
      <c r="A103" s="102"/>
      <c r="B103" s="102"/>
      <c r="C103" s="102"/>
      <c r="D103" s="102"/>
      <c r="E103" s="102"/>
      <c r="F103" s="102"/>
    </row>
    <row r="104" spans="1:6" ht="12.75">
      <c r="A104" s="102"/>
      <c r="B104" s="102"/>
      <c r="C104" s="102"/>
      <c r="D104" s="102"/>
      <c r="E104" s="102"/>
      <c r="F104" s="102"/>
    </row>
    <row r="105" spans="1:6" ht="12.75">
      <c r="A105" s="102"/>
      <c r="B105" s="102"/>
      <c r="C105" s="102"/>
      <c r="D105" s="102"/>
      <c r="E105" s="102"/>
      <c r="F105" s="102"/>
    </row>
    <row r="106" spans="1:6" ht="12.75">
      <c r="A106" s="102"/>
      <c r="B106" s="102"/>
      <c r="C106" s="102"/>
      <c r="D106" s="102"/>
      <c r="E106" s="102"/>
      <c r="F106" s="102"/>
    </row>
    <row r="107" spans="1:6" ht="12.75">
      <c r="A107" s="102"/>
      <c r="B107" s="102"/>
      <c r="C107" s="102"/>
      <c r="D107" s="102"/>
      <c r="E107" s="102"/>
      <c r="F107" s="102"/>
    </row>
    <row r="108" spans="1:6" ht="12.75">
      <c r="A108" s="102"/>
      <c r="B108" s="102"/>
      <c r="C108" s="102"/>
      <c r="D108" s="102"/>
      <c r="E108" s="102"/>
      <c r="F108" s="102"/>
    </row>
    <row r="109" spans="1:6" ht="12.75">
      <c r="A109" s="102"/>
      <c r="B109" s="102"/>
      <c r="C109" s="102"/>
      <c r="D109" s="102"/>
      <c r="E109" s="102"/>
      <c r="F109" s="102"/>
    </row>
    <row r="110" spans="1:6" ht="12.75">
      <c r="A110" s="102"/>
      <c r="B110" s="102"/>
      <c r="C110" s="102"/>
      <c r="D110" s="102"/>
      <c r="E110" s="102"/>
      <c r="F110" s="102"/>
    </row>
    <row r="111" spans="1:6" ht="12.75">
      <c r="A111" s="102"/>
      <c r="B111" s="102"/>
      <c r="C111" s="102"/>
      <c r="D111" s="102"/>
      <c r="E111" s="102"/>
      <c r="F111" s="102"/>
    </row>
    <row r="112" spans="1:6" ht="12.75">
      <c r="A112" s="102"/>
      <c r="B112" s="102"/>
      <c r="C112" s="102"/>
      <c r="D112" s="102"/>
      <c r="E112" s="102"/>
      <c r="F112" s="102"/>
    </row>
    <row r="113" spans="1:6" ht="12.75">
      <c r="A113" s="102"/>
      <c r="B113" s="102"/>
      <c r="C113" s="102"/>
      <c r="D113" s="102"/>
      <c r="E113" s="102"/>
      <c r="F113" s="102"/>
    </row>
    <row r="114" spans="1:6" ht="12.75">
      <c r="A114" s="102"/>
      <c r="B114" s="102"/>
      <c r="C114" s="102"/>
      <c r="D114" s="102"/>
      <c r="E114" s="102"/>
      <c r="F114" s="102"/>
    </row>
    <row r="115" spans="1:6" ht="12.75">
      <c r="A115" s="102"/>
      <c r="B115" s="102"/>
      <c r="C115" s="102"/>
      <c r="D115" s="102"/>
      <c r="E115" s="102"/>
      <c r="F115" s="102"/>
    </row>
    <row r="116" spans="1:6" ht="12.75">
      <c r="A116" s="102"/>
      <c r="B116" s="102"/>
      <c r="C116" s="102"/>
      <c r="D116" s="102"/>
      <c r="E116" s="102"/>
      <c r="F116" s="102"/>
    </row>
    <row r="117" spans="1:6" ht="12.75">
      <c r="A117" s="102"/>
      <c r="B117" s="102"/>
      <c r="C117" s="102"/>
      <c r="D117" s="102"/>
      <c r="E117" s="102"/>
      <c r="F117" s="102"/>
    </row>
    <row r="118" spans="1:6" ht="12.75">
      <c r="A118" s="102"/>
      <c r="B118" s="102"/>
      <c r="C118" s="102"/>
      <c r="D118" s="102"/>
      <c r="E118" s="102"/>
      <c r="F118" s="102"/>
    </row>
    <row r="119" spans="1:6" ht="12.75">
      <c r="A119" s="102"/>
      <c r="B119" s="102"/>
      <c r="C119" s="102"/>
      <c r="D119" s="102"/>
      <c r="E119" s="102"/>
      <c r="F119" s="102"/>
    </row>
    <row r="120" spans="1:6" ht="12.75">
      <c r="A120" s="102"/>
      <c r="B120" s="102"/>
      <c r="C120" s="102"/>
      <c r="D120" s="102"/>
      <c r="E120" s="102"/>
      <c r="F120" s="102"/>
    </row>
    <row r="121" spans="1:6" ht="12.75">
      <c r="A121" s="102"/>
      <c r="B121" s="102"/>
      <c r="C121" s="102"/>
      <c r="D121" s="102"/>
      <c r="E121" s="102"/>
      <c r="F121" s="102"/>
    </row>
    <row r="122" spans="1:6" ht="12.75">
      <c r="A122" s="102"/>
      <c r="B122" s="102"/>
      <c r="C122" s="102"/>
      <c r="D122" s="102"/>
      <c r="E122" s="102"/>
      <c r="F122" s="102"/>
    </row>
    <row r="123" spans="1:6" ht="12.75">
      <c r="A123" s="102"/>
      <c r="B123" s="102"/>
      <c r="C123" s="102"/>
      <c r="D123" s="102"/>
      <c r="E123" s="102"/>
      <c r="F123" s="102"/>
    </row>
    <row r="124" spans="1:6" ht="12.75">
      <c r="A124" s="102"/>
      <c r="B124" s="102"/>
      <c r="C124" s="102"/>
      <c r="D124" s="102"/>
      <c r="E124" s="102"/>
      <c r="F124" s="102"/>
    </row>
    <row r="125" spans="1:6" ht="12.75">
      <c r="A125" s="102"/>
      <c r="B125" s="102"/>
      <c r="C125" s="102"/>
      <c r="D125" s="102"/>
      <c r="E125" s="102"/>
      <c r="F125" s="102"/>
    </row>
    <row r="126" spans="1:6" ht="12.75">
      <c r="A126" s="102"/>
      <c r="B126" s="102"/>
      <c r="C126" s="102"/>
      <c r="D126" s="102"/>
      <c r="E126" s="102"/>
      <c r="F126" s="102"/>
    </row>
    <row r="127" spans="1:6" ht="12.75">
      <c r="A127" s="102"/>
      <c r="B127" s="102"/>
      <c r="C127" s="102"/>
      <c r="D127" s="102"/>
      <c r="E127" s="102"/>
      <c r="F127" s="102"/>
    </row>
    <row r="128" spans="1:6" ht="12.75">
      <c r="A128" s="102"/>
      <c r="B128" s="102"/>
      <c r="C128" s="102"/>
      <c r="D128" s="102"/>
      <c r="E128" s="102"/>
      <c r="F128" s="102"/>
    </row>
    <row r="129" spans="1:6" ht="12.75">
      <c r="A129" s="102"/>
      <c r="B129" s="102"/>
      <c r="C129" s="102"/>
      <c r="D129" s="102"/>
      <c r="E129" s="102"/>
      <c r="F129" s="102"/>
    </row>
    <row r="130" spans="1:6" ht="12.75">
      <c r="A130" s="102"/>
      <c r="B130" s="102"/>
      <c r="C130" s="102"/>
      <c r="D130" s="102"/>
      <c r="E130" s="102"/>
      <c r="F130" s="102"/>
    </row>
    <row r="131" spans="1:6" ht="12.75">
      <c r="A131" s="102"/>
      <c r="B131" s="102"/>
      <c r="C131" s="102"/>
      <c r="D131" s="102"/>
      <c r="E131" s="102"/>
      <c r="F131" s="102"/>
    </row>
    <row r="132" spans="1:6" ht="12.75">
      <c r="A132" s="102"/>
      <c r="B132" s="102"/>
      <c r="C132" s="102"/>
      <c r="D132" s="102"/>
      <c r="E132" s="102"/>
      <c r="F132" s="102"/>
    </row>
    <row r="133" spans="1:6" ht="12.75">
      <c r="A133" s="102"/>
      <c r="B133" s="102"/>
      <c r="C133" s="102"/>
      <c r="D133" s="102"/>
      <c r="E133" s="102"/>
      <c r="F133" s="102"/>
    </row>
    <row r="134" spans="1:6" ht="12.75">
      <c r="A134" s="102"/>
      <c r="B134" s="102"/>
      <c r="C134" s="102"/>
      <c r="D134" s="102"/>
      <c r="E134" s="102"/>
      <c r="F134" s="102"/>
    </row>
    <row r="135" spans="1:6" ht="12.75">
      <c r="A135" s="102"/>
      <c r="B135" s="102"/>
      <c r="C135" s="102"/>
      <c r="D135" s="102"/>
      <c r="E135" s="102"/>
      <c r="F135" s="102"/>
    </row>
    <row r="136" spans="1:6" ht="12.75">
      <c r="A136" s="102"/>
      <c r="B136" s="102"/>
      <c r="C136" s="102"/>
      <c r="D136" s="102"/>
      <c r="E136" s="102"/>
      <c r="F136" s="102"/>
    </row>
    <row r="137" spans="1:6" ht="12.75">
      <c r="A137" s="102"/>
      <c r="B137" s="102"/>
      <c r="C137" s="102"/>
      <c r="D137" s="102"/>
      <c r="E137" s="102"/>
      <c r="F137" s="102"/>
    </row>
    <row r="138" spans="1:6" ht="12.75">
      <c r="A138" s="102"/>
      <c r="B138" s="102"/>
      <c r="C138" s="102"/>
      <c r="D138" s="102"/>
      <c r="E138" s="102"/>
      <c r="F138" s="102"/>
    </row>
    <row r="139" spans="1:6" ht="12.75">
      <c r="A139" s="102"/>
      <c r="B139" s="102"/>
      <c r="C139" s="102"/>
      <c r="D139" s="102"/>
      <c r="E139" s="102"/>
      <c r="F139" s="102"/>
    </row>
    <row r="140" spans="1:6" ht="12.75">
      <c r="A140" s="102"/>
      <c r="B140" s="102"/>
      <c r="C140" s="102"/>
      <c r="D140" s="102"/>
      <c r="E140" s="102"/>
      <c r="F140" s="102"/>
    </row>
    <row r="141" spans="1:6" ht="12.75">
      <c r="A141" s="102"/>
      <c r="B141" s="102"/>
      <c r="C141" s="102"/>
      <c r="D141" s="102"/>
      <c r="E141" s="102"/>
      <c r="F141" s="102"/>
    </row>
    <row r="142" spans="1:6" ht="12.75">
      <c r="A142" s="102"/>
      <c r="B142" s="102"/>
      <c r="C142" s="102"/>
      <c r="D142" s="102"/>
      <c r="E142" s="102"/>
      <c r="F142" s="102"/>
    </row>
    <row r="143" spans="1:6" ht="12.75">
      <c r="A143" s="102"/>
      <c r="B143" s="102"/>
      <c r="C143" s="102"/>
      <c r="D143" s="102"/>
      <c r="E143" s="102"/>
      <c r="F143" s="102"/>
    </row>
    <row r="144" spans="1:6" ht="12.75">
      <c r="A144" s="102"/>
      <c r="B144" s="102"/>
      <c r="C144" s="102"/>
      <c r="D144" s="102"/>
      <c r="E144" s="102"/>
      <c r="F144" s="102"/>
    </row>
    <row r="145" spans="1:6" ht="12.75">
      <c r="A145" s="102"/>
      <c r="B145" s="102"/>
      <c r="C145" s="102"/>
      <c r="D145" s="102"/>
      <c r="E145" s="102"/>
      <c r="F145" s="102"/>
    </row>
    <row r="146" spans="1:6" ht="12.75">
      <c r="A146" s="102"/>
      <c r="B146" s="102"/>
      <c r="C146" s="102"/>
      <c r="D146" s="102"/>
      <c r="E146" s="102"/>
      <c r="F146" s="102"/>
    </row>
    <row r="147" spans="1:6" ht="12.75">
      <c r="A147" s="102"/>
      <c r="B147" s="102"/>
      <c r="C147" s="102"/>
      <c r="D147" s="102"/>
      <c r="E147" s="102"/>
      <c r="F147" s="102"/>
    </row>
    <row r="148" spans="1:6" ht="12.75">
      <c r="A148" s="102"/>
      <c r="B148" s="102"/>
      <c r="C148" s="102"/>
      <c r="D148" s="102"/>
      <c r="E148" s="102"/>
      <c r="F148" s="102"/>
    </row>
    <row r="149" spans="1:6" ht="12.75">
      <c r="A149" s="102"/>
      <c r="B149" s="102"/>
      <c r="C149" s="102"/>
      <c r="D149" s="102"/>
      <c r="E149" s="102"/>
      <c r="F149" s="102"/>
    </row>
    <row r="150" spans="1:6" ht="12.75">
      <c r="A150" s="102"/>
      <c r="B150" s="102"/>
      <c r="C150" s="102"/>
      <c r="D150" s="102"/>
      <c r="E150" s="102"/>
      <c r="F150" s="102"/>
    </row>
    <row r="151" spans="1:6" ht="12.75">
      <c r="A151" s="102"/>
      <c r="B151" s="102"/>
      <c r="C151" s="102"/>
      <c r="D151" s="102"/>
      <c r="E151" s="102"/>
      <c r="F151" s="102"/>
    </row>
    <row r="152" spans="1:6" ht="12.75">
      <c r="A152" s="102"/>
      <c r="B152" s="102"/>
      <c r="C152" s="102"/>
      <c r="D152" s="102"/>
      <c r="E152" s="102"/>
      <c r="F152" s="102"/>
    </row>
    <row r="153" spans="1:6" ht="12.75">
      <c r="A153" s="102"/>
      <c r="B153" s="102"/>
      <c r="C153" s="102"/>
      <c r="D153" s="102"/>
      <c r="E153" s="102"/>
      <c r="F153" s="102"/>
    </row>
    <row r="154" spans="1:6" ht="12.75">
      <c r="A154" s="102"/>
      <c r="B154" s="102"/>
      <c r="C154" s="102"/>
      <c r="D154" s="102"/>
      <c r="E154" s="102"/>
      <c r="F154" s="102"/>
    </row>
    <row r="155" spans="1:6" ht="12.75">
      <c r="A155" s="102"/>
      <c r="B155" s="102"/>
      <c r="C155" s="102"/>
      <c r="D155" s="102"/>
      <c r="E155" s="102"/>
      <c r="F155" s="102"/>
    </row>
    <row r="156" spans="1:6" ht="12.75">
      <c r="A156" s="102"/>
      <c r="B156" s="102"/>
      <c r="C156" s="102"/>
      <c r="D156" s="102"/>
      <c r="E156" s="102"/>
      <c r="F156" s="102"/>
    </row>
    <row r="157" spans="1:6" ht="12.75">
      <c r="A157" s="102"/>
      <c r="B157" s="102"/>
      <c r="C157" s="102"/>
      <c r="D157" s="102"/>
      <c r="E157" s="102"/>
      <c r="F157" s="102"/>
    </row>
    <row r="158" spans="1:6" ht="12.75">
      <c r="A158" s="102"/>
      <c r="B158" s="102"/>
      <c r="C158" s="102"/>
      <c r="D158" s="102"/>
      <c r="E158" s="102"/>
      <c r="F158" s="102"/>
    </row>
    <row r="159" spans="1:6" ht="12.75">
      <c r="A159" s="102"/>
      <c r="B159" s="102"/>
      <c r="C159" s="102"/>
      <c r="D159" s="102"/>
      <c r="E159" s="102"/>
      <c r="F159" s="102"/>
    </row>
    <row r="160" spans="1:6" ht="12.75">
      <c r="A160" s="102"/>
      <c r="B160" s="102"/>
      <c r="C160" s="102"/>
      <c r="D160" s="102"/>
      <c r="E160" s="102"/>
      <c r="F160" s="102"/>
    </row>
    <row r="161" spans="1:6" ht="12.75">
      <c r="A161" s="102"/>
      <c r="B161" s="102"/>
      <c r="C161" s="102"/>
      <c r="D161" s="102"/>
      <c r="E161" s="102"/>
      <c r="F161" s="102"/>
    </row>
    <row r="162" spans="1:6" ht="12.75">
      <c r="A162" s="102"/>
      <c r="B162" s="102"/>
      <c r="C162" s="102"/>
      <c r="D162" s="102"/>
      <c r="E162" s="102"/>
      <c r="F162" s="102"/>
    </row>
    <row r="163" spans="1:6" ht="12.75">
      <c r="A163" s="102"/>
      <c r="B163" s="102"/>
      <c r="C163" s="102"/>
      <c r="D163" s="102"/>
      <c r="E163" s="102"/>
      <c r="F163" s="102"/>
    </row>
    <row r="164" spans="1:6" ht="12.75">
      <c r="A164" s="102"/>
      <c r="B164" s="102"/>
      <c r="C164" s="102"/>
      <c r="D164" s="102"/>
      <c r="E164" s="102"/>
      <c r="F164" s="102"/>
    </row>
    <row r="165" spans="1:6" ht="12.75">
      <c r="A165" s="102"/>
      <c r="B165" s="102"/>
      <c r="C165" s="102"/>
      <c r="D165" s="102"/>
      <c r="E165" s="102"/>
      <c r="F165" s="102"/>
    </row>
    <row r="166" spans="1:6" ht="12.75">
      <c r="A166" s="102"/>
      <c r="B166" s="102"/>
      <c r="C166" s="102"/>
      <c r="D166" s="102"/>
      <c r="E166" s="102"/>
      <c r="F166" s="102"/>
    </row>
    <row r="167" spans="1:6" ht="12.75">
      <c r="A167" s="102"/>
      <c r="B167" s="102"/>
      <c r="C167" s="102"/>
      <c r="D167" s="102"/>
      <c r="E167" s="102"/>
      <c r="F167" s="102"/>
    </row>
    <row r="168" spans="1:6" ht="12.75">
      <c r="A168" s="102"/>
      <c r="B168" s="102"/>
      <c r="C168" s="102"/>
      <c r="D168" s="102"/>
      <c r="E168" s="102"/>
      <c r="F168" s="102"/>
    </row>
    <row r="169" spans="1:6" ht="12.75">
      <c r="A169" s="102"/>
      <c r="B169" s="102"/>
      <c r="C169" s="102"/>
      <c r="D169" s="102"/>
      <c r="E169" s="102"/>
      <c r="F169" s="102"/>
    </row>
    <row r="170" spans="1:6" ht="12.75">
      <c r="A170" s="102"/>
      <c r="B170" s="102"/>
      <c r="C170" s="102"/>
      <c r="D170" s="102"/>
      <c r="E170" s="102"/>
      <c r="F170" s="102"/>
    </row>
    <row r="171" spans="1:6" ht="12.75">
      <c r="A171" s="102"/>
      <c r="B171" s="102"/>
      <c r="C171" s="102"/>
      <c r="D171" s="102"/>
      <c r="E171" s="102"/>
      <c r="F171" s="102"/>
    </row>
    <row r="172" spans="1:6" ht="12.75">
      <c r="A172" s="102"/>
      <c r="B172" s="102"/>
      <c r="C172" s="102"/>
      <c r="D172" s="102"/>
      <c r="E172" s="102"/>
      <c r="F172" s="102"/>
    </row>
    <row r="173" spans="1:6" ht="12.75">
      <c r="A173" s="102"/>
      <c r="B173" s="102"/>
      <c r="C173" s="102"/>
      <c r="D173" s="102"/>
      <c r="E173" s="102"/>
      <c r="F173" s="102"/>
    </row>
    <row r="174" spans="1:6" ht="12.75">
      <c r="A174" s="102"/>
      <c r="B174" s="102"/>
      <c r="C174" s="102"/>
      <c r="D174" s="102"/>
      <c r="E174" s="102"/>
      <c r="F174" s="102"/>
    </row>
    <row r="175" spans="1:6" ht="12.75">
      <c r="A175" s="102"/>
      <c r="B175" s="102"/>
      <c r="C175" s="102"/>
      <c r="D175" s="102"/>
      <c r="E175" s="102"/>
      <c r="F175" s="102"/>
    </row>
    <row r="176" spans="1:6" ht="12.75">
      <c r="A176" s="102"/>
      <c r="B176" s="102"/>
      <c r="C176" s="102"/>
      <c r="D176" s="102"/>
      <c r="E176" s="102"/>
      <c r="F176" s="102"/>
    </row>
    <row r="177" spans="1:6" ht="12.75">
      <c r="A177" s="102"/>
      <c r="B177" s="102"/>
      <c r="C177" s="102"/>
      <c r="D177" s="102"/>
      <c r="E177" s="102"/>
      <c r="F177" s="102"/>
    </row>
    <row r="178" spans="1:6" ht="12.75">
      <c r="A178" s="102"/>
      <c r="B178" s="102"/>
      <c r="C178" s="102"/>
      <c r="D178" s="102"/>
      <c r="E178" s="102"/>
      <c r="F178" s="102"/>
    </row>
    <row r="179" spans="1:6" ht="12.75">
      <c r="A179" s="102"/>
      <c r="B179" s="102"/>
      <c r="C179" s="102"/>
      <c r="D179" s="102"/>
      <c r="E179" s="102"/>
      <c r="F179" s="102"/>
    </row>
    <row r="180" spans="1:6" ht="12.75">
      <c r="A180" s="102"/>
      <c r="B180" s="102"/>
      <c r="C180" s="102"/>
      <c r="D180" s="102"/>
      <c r="E180" s="102"/>
      <c r="F180" s="102"/>
    </row>
    <row r="181" spans="1:6" ht="12.75">
      <c r="A181" s="102"/>
      <c r="B181" s="102"/>
      <c r="C181" s="102"/>
      <c r="D181" s="102"/>
      <c r="E181" s="102"/>
      <c r="F181" s="102"/>
    </row>
    <row r="182" spans="1:6" ht="12.75">
      <c r="A182" s="102"/>
      <c r="B182" s="102"/>
      <c r="C182" s="102"/>
      <c r="D182" s="102"/>
      <c r="E182" s="102"/>
      <c r="F182" s="102"/>
    </row>
    <row r="183" spans="1:6" ht="12.75">
      <c r="A183" s="102"/>
      <c r="B183" s="102"/>
      <c r="C183" s="102"/>
      <c r="D183" s="102"/>
      <c r="E183" s="102"/>
      <c r="F183" s="102"/>
    </row>
    <row r="184" spans="1:6" ht="12.75">
      <c r="A184" s="102"/>
      <c r="B184" s="102"/>
      <c r="C184" s="102"/>
      <c r="D184" s="102"/>
      <c r="E184" s="102"/>
      <c r="F184" s="102"/>
    </row>
    <row r="185" spans="1:6" ht="12.75">
      <c r="A185" s="102"/>
      <c r="B185" s="102"/>
      <c r="C185" s="102"/>
      <c r="D185" s="102"/>
      <c r="E185" s="102"/>
      <c r="F185" s="102"/>
    </row>
    <row r="186" spans="1:6" ht="12.75">
      <c r="A186" s="102"/>
      <c r="B186" s="102"/>
      <c r="C186" s="102"/>
      <c r="D186" s="102"/>
      <c r="E186" s="102"/>
      <c r="F186" s="102"/>
    </row>
    <row r="187" spans="1:6" ht="12.75">
      <c r="A187" s="102"/>
      <c r="B187" s="102"/>
      <c r="C187" s="102"/>
      <c r="D187" s="102"/>
      <c r="E187" s="102"/>
      <c r="F187" s="102"/>
    </row>
    <row r="188" spans="1:6" ht="12.75">
      <c r="A188" s="102"/>
      <c r="B188" s="102"/>
      <c r="C188" s="102"/>
      <c r="D188" s="102"/>
      <c r="E188" s="102"/>
      <c r="F188" s="102"/>
    </row>
    <row r="189" spans="1:6" ht="12.75">
      <c r="A189" s="102"/>
      <c r="B189" s="102"/>
      <c r="C189" s="102"/>
      <c r="D189" s="102"/>
      <c r="E189" s="102"/>
      <c r="F189" s="102"/>
    </row>
    <row r="190" spans="1:6" ht="12.75">
      <c r="A190" s="102"/>
      <c r="B190" s="102"/>
      <c r="C190" s="102"/>
      <c r="D190" s="102"/>
      <c r="E190" s="102"/>
      <c r="F190" s="102"/>
    </row>
    <row r="191" spans="1:6" ht="12.75">
      <c r="A191" s="102"/>
      <c r="B191" s="102"/>
      <c r="C191" s="102"/>
      <c r="D191" s="102"/>
      <c r="E191" s="102"/>
      <c r="F191" s="102"/>
    </row>
    <row r="192" spans="1:6" ht="12.75">
      <c r="A192" s="102"/>
      <c r="B192" s="102"/>
      <c r="C192" s="102"/>
      <c r="D192" s="102"/>
      <c r="E192" s="102"/>
      <c r="F192" s="102"/>
    </row>
    <row r="193" spans="1:6" ht="12.75">
      <c r="A193" s="102"/>
      <c r="B193" s="102"/>
      <c r="C193" s="102"/>
      <c r="D193" s="102"/>
      <c r="E193" s="102"/>
      <c r="F193" s="102"/>
    </row>
    <row r="194" spans="1:6" ht="12.75">
      <c r="A194" s="102"/>
      <c r="B194" s="102"/>
      <c r="C194" s="102"/>
      <c r="D194" s="102"/>
      <c r="E194" s="102"/>
      <c r="F194" s="102"/>
    </row>
    <row r="195" spans="1:6" ht="12.75">
      <c r="A195" s="102"/>
      <c r="B195" s="102"/>
      <c r="C195" s="102"/>
      <c r="D195" s="102"/>
      <c r="E195" s="102"/>
      <c r="F195" s="102"/>
    </row>
    <row r="196" spans="1:6" ht="12.75">
      <c r="A196" s="102"/>
      <c r="B196" s="102"/>
      <c r="C196" s="102"/>
      <c r="D196" s="102"/>
      <c r="E196" s="102"/>
      <c r="F196" s="102"/>
    </row>
    <row r="197" spans="1:6" ht="12.75">
      <c r="A197" s="102"/>
      <c r="B197" s="102"/>
      <c r="C197" s="102"/>
      <c r="D197" s="102"/>
      <c r="E197" s="102"/>
      <c r="F197" s="102"/>
    </row>
    <row r="198" spans="1:6" ht="12.75">
      <c r="A198" s="102"/>
      <c r="B198" s="102"/>
      <c r="C198" s="102"/>
      <c r="D198" s="102"/>
      <c r="E198" s="102"/>
      <c r="F198" s="102"/>
    </row>
    <row r="199" spans="1:6" ht="12.75">
      <c r="A199" s="102"/>
      <c r="B199" s="102"/>
      <c r="C199" s="102"/>
      <c r="D199" s="102"/>
      <c r="E199" s="102"/>
      <c r="F199" s="102"/>
    </row>
    <row r="200" spans="1:6" ht="12.75">
      <c r="A200" s="102"/>
      <c r="B200" s="102"/>
      <c r="C200" s="102"/>
      <c r="D200" s="102"/>
      <c r="E200" s="102"/>
      <c r="F200" s="102"/>
    </row>
    <row r="201" spans="1:6" ht="12.75">
      <c r="A201" s="102"/>
      <c r="B201" s="102"/>
      <c r="C201" s="102"/>
      <c r="D201" s="102"/>
      <c r="E201" s="102"/>
      <c r="F201" s="102"/>
    </row>
    <row r="202" spans="1:6" ht="12.75">
      <c r="A202" s="102"/>
      <c r="B202" s="102"/>
      <c r="C202" s="102"/>
      <c r="D202" s="102"/>
      <c r="E202" s="102"/>
      <c r="F202" s="102"/>
    </row>
    <row r="203" spans="1:6" ht="12.75">
      <c r="A203" s="102"/>
      <c r="B203" s="102"/>
      <c r="C203" s="102"/>
      <c r="D203" s="102"/>
      <c r="E203" s="102"/>
      <c r="F203" s="102"/>
    </row>
    <row r="204" spans="1:6" ht="12.75">
      <c r="A204" s="102"/>
      <c r="B204" s="102"/>
      <c r="C204" s="102"/>
      <c r="D204" s="102"/>
      <c r="E204" s="102"/>
      <c r="F204" s="102"/>
    </row>
    <row r="205" spans="1:6" ht="12.75">
      <c r="A205" s="102"/>
      <c r="B205" s="102"/>
      <c r="C205" s="102"/>
      <c r="D205" s="102"/>
      <c r="E205" s="102"/>
      <c r="F205" s="102"/>
    </row>
    <row r="206" spans="1:6" ht="12.75">
      <c r="A206" s="102"/>
      <c r="B206" s="102"/>
      <c r="C206" s="102"/>
      <c r="D206" s="102"/>
      <c r="E206" s="102"/>
      <c r="F206" s="102"/>
    </row>
    <row r="207" spans="1:6" ht="12.75">
      <c r="A207" s="102"/>
      <c r="B207" s="102"/>
      <c r="C207" s="102"/>
      <c r="D207" s="102"/>
      <c r="E207" s="102"/>
      <c r="F207" s="102"/>
    </row>
    <row r="208" spans="1:6" ht="12.75">
      <c r="A208" s="102"/>
      <c r="B208" s="102"/>
      <c r="C208" s="102"/>
      <c r="D208" s="102"/>
      <c r="E208" s="102"/>
      <c r="F208" s="102"/>
    </row>
    <row r="209" spans="1:6" ht="12.75">
      <c r="A209" s="102"/>
      <c r="B209" s="102"/>
      <c r="C209" s="102"/>
      <c r="D209" s="102"/>
      <c r="E209" s="102"/>
      <c r="F209" s="102"/>
    </row>
    <row r="210" spans="1:6" ht="12.75">
      <c r="A210" s="102"/>
      <c r="B210" s="102"/>
      <c r="C210" s="102"/>
      <c r="D210" s="102"/>
      <c r="E210" s="102"/>
      <c r="F210" s="102"/>
    </row>
    <row r="211" spans="1:6" ht="12.75">
      <c r="A211" s="102"/>
      <c r="B211" s="102"/>
      <c r="C211" s="102"/>
      <c r="D211" s="102"/>
      <c r="E211" s="102"/>
      <c r="F211" s="102"/>
    </row>
    <row r="212" spans="1:6" ht="12.75">
      <c r="A212" s="102"/>
      <c r="B212" s="102"/>
      <c r="C212" s="102"/>
      <c r="D212" s="102"/>
      <c r="E212" s="102"/>
      <c r="F212" s="102"/>
    </row>
    <row r="213" spans="1:6" ht="12.75">
      <c r="A213" s="102"/>
      <c r="B213" s="102"/>
      <c r="C213" s="102"/>
      <c r="D213" s="102"/>
      <c r="E213" s="102"/>
      <c r="F213" s="102"/>
    </row>
    <row r="214" spans="1:6" ht="12.75">
      <c r="A214" s="102"/>
      <c r="B214" s="102"/>
      <c r="C214" s="102"/>
      <c r="D214" s="102"/>
      <c r="E214" s="102"/>
      <c r="F214" s="102"/>
    </row>
    <row r="215" spans="1:6" ht="12.75">
      <c r="A215" s="102"/>
      <c r="B215" s="102"/>
      <c r="C215" s="102"/>
      <c r="D215" s="102"/>
      <c r="E215" s="102"/>
      <c r="F215" s="102"/>
    </row>
    <row r="216" spans="1:6" ht="12.75">
      <c r="A216" s="102"/>
      <c r="B216" s="102"/>
      <c r="C216" s="102"/>
      <c r="D216" s="102"/>
      <c r="E216" s="102"/>
      <c r="F216" s="102"/>
    </row>
    <row r="217" spans="1:6" ht="12.75">
      <c r="A217" s="102"/>
      <c r="B217" s="102"/>
      <c r="C217" s="102"/>
      <c r="D217" s="102"/>
      <c r="E217" s="102"/>
      <c r="F217" s="102"/>
    </row>
    <row r="218" spans="1:6" ht="12.75">
      <c r="A218" s="102"/>
      <c r="B218" s="102"/>
      <c r="C218" s="102"/>
      <c r="D218" s="102"/>
      <c r="E218" s="102"/>
      <c r="F218" s="102"/>
    </row>
    <row r="219" spans="1:6" ht="12.75">
      <c r="A219" s="102"/>
      <c r="B219" s="102"/>
      <c r="C219" s="102"/>
      <c r="D219" s="102"/>
      <c r="E219" s="102"/>
      <c r="F219" s="102"/>
    </row>
    <row r="220" spans="1:6" ht="12.75">
      <c r="A220" s="102"/>
      <c r="B220" s="102"/>
      <c r="C220" s="102"/>
      <c r="D220" s="102"/>
      <c r="E220" s="102"/>
      <c r="F220" s="102"/>
    </row>
    <row r="221" spans="1:6" ht="12.75">
      <c r="A221" s="102"/>
      <c r="B221" s="102"/>
      <c r="C221" s="102"/>
      <c r="D221" s="102"/>
      <c r="E221" s="102"/>
      <c r="F221" s="102"/>
    </row>
    <row r="222" spans="1:6" ht="12.75">
      <c r="A222" s="102"/>
      <c r="B222" s="102"/>
      <c r="C222" s="102"/>
      <c r="D222" s="102"/>
      <c r="E222" s="102"/>
      <c r="F222" s="102"/>
    </row>
    <row r="223" spans="1:6" ht="12.75">
      <c r="A223" s="102"/>
      <c r="B223" s="102"/>
      <c r="C223" s="102"/>
      <c r="D223" s="102"/>
      <c r="E223" s="102"/>
      <c r="F223" s="102"/>
    </row>
    <row r="224" spans="1:6" ht="12.75">
      <c r="A224" s="102"/>
      <c r="B224" s="102"/>
      <c r="C224" s="102"/>
      <c r="D224" s="102"/>
      <c r="E224" s="102"/>
      <c r="F224" s="102"/>
    </row>
    <row r="225" spans="1:6" ht="12.75">
      <c r="A225" s="102"/>
      <c r="B225" s="102"/>
      <c r="C225" s="102"/>
      <c r="D225" s="102"/>
      <c r="E225" s="102"/>
      <c r="F225" s="102"/>
    </row>
    <row r="226" spans="1:6" ht="12.75">
      <c r="A226" s="102"/>
      <c r="B226" s="102"/>
      <c r="C226" s="102"/>
      <c r="D226" s="102"/>
      <c r="E226" s="102"/>
      <c r="F226" s="102"/>
    </row>
    <row r="227" spans="1:6" ht="12.75">
      <c r="A227" s="102"/>
      <c r="B227" s="102"/>
      <c r="C227" s="102"/>
      <c r="D227" s="102"/>
      <c r="E227" s="102"/>
      <c r="F227" s="102"/>
    </row>
    <row r="228" spans="1:6" ht="12.75">
      <c r="A228" s="102"/>
      <c r="B228" s="102"/>
      <c r="C228" s="102"/>
      <c r="D228" s="102"/>
      <c r="E228" s="102"/>
      <c r="F228" s="102"/>
    </row>
    <row r="229" spans="1:6" ht="12.75">
      <c r="A229" s="102"/>
      <c r="B229" s="102"/>
      <c r="C229" s="102"/>
      <c r="D229" s="102"/>
      <c r="E229" s="102"/>
      <c r="F229" s="102"/>
    </row>
    <row r="230" spans="1:6" ht="12.75">
      <c r="A230" s="102"/>
      <c r="B230" s="102"/>
      <c r="C230" s="102"/>
      <c r="D230" s="102"/>
      <c r="E230" s="102"/>
      <c r="F230" s="102"/>
    </row>
    <row r="231" spans="1:6" ht="12.75">
      <c r="A231" s="102"/>
      <c r="B231" s="102"/>
      <c r="C231" s="102"/>
      <c r="D231" s="102"/>
      <c r="E231" s="102"/>
      <c r="F231" s="102"/>
    </row>
    <row r="232" spans="1:6" ht="12.75">
      <c r="A232" s="102"/>
      <c r="B232" s="102"/>
      <c r="C232" s="102"/>
      <c r="D232" s="102"/>
      <c r="E232" s="102"/>
      <c r="F232" s="102"/>
    </row>
    <row r="233" spans="1:6" ht="12.75">
      <c r="A233" s="102"/>
      <c r="B233" s="102"/>
      <c r="C233" s="102"/>
      <c r="D233" s="102"/>
      <c r="E233" s="102"/>
      <c r="F233" s="102"/>
    </row>
    <row r="234" spans="1:6" ht="12.75">
      <c r="A234" s="102"/>
      <c r="B234" s="102"/>
      <c r="C234" s="102"/>
      <c r="D234" s="102"/>
      <c r="E234" s="102"/>
      <c r="F234" s="102"/>
    </row>
    <row r="235" spans="1:6" ht="12.75">
      <c r="A235" s="102"/>
      <c r="B235" s="102"/>
      <c r="C235" s="102"/>
      <c r="D235" s="102"/>
      <c r="E235" s="102"/>
      <c r="F235" s="102"/>
    </row>
    <row r="236" spans="1:6" ht="12.75">
      <c r="A236" s="102"/>
      <c r="B236" s="102"/>
      <c r="C236" s="102"/>
      <c r="D236" s="102"/>
      <c r="E236" s="102"/>
      <c r="F236" s="102"/>
    </row>
    <row r="237" spans="1:6" ht="12.75">
      <c r="A237" s="102"/>
      <c r="B237" s="102"/>
      <c r="C237" s="102"/>
      <c r="D237" s="102"/>
      <c r="E237" s="102"/>
      <c r="F237" s="102"/>
    </row>
    <row r="238" spans="1:6" ht="12.75">
      <c r="A238" s="102"/>
      <c r="B238" s="102"/>
      <c r="C238" s="102"/>
      <c r="D238" s="102"/>
      <c r="E238" s="102"/>
      <c r="F238" s="102"/>
    </row>
    <row r="239" spans="1:6" ht="12.75">
      <c r="A239" s="102"/>
      <c r="B239" s="102"/>
      <c r="C239" s="102"/>
      <c r="D239" s="102"/>
      <c r="E239" s="102"/>
      <c r="F239" s="102"/>
    </row>
    <row r="240" spans="1:6" ht="12.75">
      <c r="A240" s="102"/>
      <c r="B240" s="102"/>
      <c r="C240" s="102"/>
      <c r="D240" s="102"/>
      <c r="E240" s="102"/>
      <c r="F240" s="102"/>
    </row>
    <row r="241" spans="1:6" ht="12.75">
      <c r="A241" s="102"/>
      <c r="B241" s="102"/>
      <c r="C241" s="102"/>
      <c r="D241" s="102"/>
      <c r="E241" s="102"/>
      <c r="F241" s="102"/>
    </row>
    <row r="242" spans="1:6" ht="12.75">
      <c r="A242" s="102"/>
      <c r="B242" s="102"/>
      <c r="C242" s="102"/>
      <c r="D242" s="102"/>
      <c r="E242" s="102"/>
      <c r="F242" s="102"/>
    </row>
    <row r="243" spans="1:6" ht="12.75">
      <c r="A243" s="102"/>
      <c r="B243" s="102"/>
      <c r="C243" s="102"/>
      <c r="D243" s="102"/>
      <c r="E243" s="102"/>
      <c r="F243" s="102"/>
    </row>
    <row r="244" spans="1:6" ht="12.75">
      <c r="A244" s="102"/>
      <c r="B244" s="102"/>
      <c r="C244" s="102"/>
      <c r="D244" s="102"/>
      <c r="E244" s="102"/>
      <c r="F244" s="102"/>
    </row>
    <row r="245" spans="1:6" ht="12.75">
      <c r="A245" s="102"/>
      <c r="B245" s="102"/>
      <c r="C245" s="102"/>
      <c r="D245" s="102"/>
      <c r="E245" s="102"/>
      <c r="F245" s="102"/>
    </row>
    <row r="246" spans="1:6" ht="12.75">
      <c r="A246" s="102"/>
      <c r="B246" s="102"/>
      <c r="C246" s="102"/>
      <c r="D246" s="102"/>
      <c r="E246" s="102"/>
      <c r="F246" s="102"/>
    </row>
    <row r="247" spans="1:6" ht="12.75">
      <c r="A247" s="102"/>
      <c r="B247" s="102"/>
      <c r="C247" s="102"/>
      <c r="D247" s="102"/>
      <c r="E247" s="102"/>
      <c r="F247" s="102"/>
    </row>
    <row r="248" spans="1:6" ht="12.75">
      <c r="A248" s="102"/>
      <c r="B248" s="102"/>
      <c r="C248" s="102"/>
      <c r="D248" s="102"/>
      <c r="E248" s="102"/>
      <c r="F248" s="102"/>
    </row>
    <row r="249" spans="1:6" ht="12.75">
      <c r="A249" s="102"/>
      <c r="B249" s="102"/>
      <c r="C249" s="102"/>
      <c r="D249" s="102"/>
      <c r="E249" s="102"/>
      <c r="F249" s="102"/>
    </row>
    <row r="250" spans="1:6" ht="12.75">
      <c r="A250" s="102"/>
      <c r="B250" s="102"/>
      <c r="C250" s="102"/>
      <c r="D250" s="102"/>
      <c r="E250" s="102"/>
      <c r="F250" s="102"/>
    </row>
    <row r="251" spans="1:6" ht="12.75">
      <c r="A251" s="102"/>
      <c r="B251" s="102"/>
      <c r="C251" s="102"/>
      <c r="D251" s="102"/>
      <c r="E251" s="102"/>
      <c r="F251" s="102"/>
    </row>
    <row r="252" spans="1:6" ht="12.75">
      <c r="A252" s="102"/>
      <c r="B252" s="102"/>
      <c r="C252" s="102"/>
      <c r="D252" s="102"/>
      <c r="E252" s="102"/>
      <c r="F252" s="102"/>
    </row>
    <row r="253" spans="1:6" ht="12.75">
      <c r="A253" s="102"/>
      <c r="B253" s="102"/>
      <c r="C253" s="102"/>
      <c r="D253" s="102"/>
      <c r="E253" s="102"/>
      <c r="F253" s="102"/>
    </row>
    <row r="254" spans="1:6" ht="12.75">
      <c r="A254" s="102"/>
      <c r="B254" s="102"/>
      <c r="C254" s="102"/>
      <c r="D254" s="102"/>
      <c r="E254" s="102"/>
      <c r="F254" s="102"/>
    </row>
    <row r="255" spans="1:6" ht="12.75">
      <c r="A255" s="102"/>
      <c r="B255" s="102"/>
      <c r="C255" s="102"/>
      <c r="D255" s="102"/>
      <c r="E255" s="102"/>
      <c r="F255" s="102"/>
    </row>
    <row r="256" spans="1:6" ht="12.75">
      <c r="A256" s="102"/>
      <c r="B256" s="102"/>
      <c r="C256" s="102"/>
      <c r="D256" s="102"/>
      <c r="E256" s="102"/>
      <c r="F256" s="102"/>
    </row>
    <row r="257" spans="1:6" ht="12.75">
      <c r="A257" s="102"/>
      <c r="B257" s="102"/>
      <c r="C257" s="102"/>
      <c r="D257" s="102"/>
      <c r="E257" s="102"/>
      <c r="F257" s="102"/>
    </row>
    <row r="258" spans="1:6" ht="12.75">
      <c r="A258" s="102"/>
      <c r="B258" s="102"/>
      <c r="C258" s="102"/>
      <c r="D258" s="102"/>
      <c r="E258" s="102"/>
      <c r="F258" s="102"/>
    </row>
    <row r="259" spans="1:6" ht="12.75">
      <c r="A259" s="102"/>
      <c r="B259" s="102"/>
      <c r="C259" s="102"/>
      <c r="D259" s="102"/>
      <c r="E259" s="102"/>
      <c r="F259" s="102"/>
    </row>
    <row r="260" spans="1:6" ht="12.75">
      <c r="A260" s="102"/>
      <c r="B260" s="102"/>
      <c r="C260" s="102"/>
      <c r="D260" s="102"/>
      <c r="E260" s="102"/>
      <c r="F260" s="102"/>
    </row>
    <row r="261" spans="1:6" ht="12.75">
      <c r="A261" s="102"/>
      <c r="B261" s="102"/>
      <c r="C261" s="102"/>
      <c r="D261" s="102"/>
      <c r="E261" s="102"/>
      <c r="F261" s="102"/>
    </row>
    <row r="262" spans="1:6" ht="12.75">
      <c r="A262" s="102"/>
      <c r="B262" s="102"/>
      <c r="C262" s="102"/>
      <c r="D262" s="102"/>
      <c r="E262" s="102"/>
      <c r="F262" s="102"/>
    </row>
    <row r="263" spans="1:6" ht="12.75">
      <c r="A263" s="102"/>
      <c r="B263" s="102"/>
      <c r="C263" s="102"/>
      <c r="D263" s="102"/>
      <c r="E263" s="102"/>
      <c r="F263" s="102"/>
    </row>
    <row r="264" spans="1:6" ht="12.75">
      <c r="A264" s="102"/>
      <c r="B264" s="102"/>
      <c r="C264" s="102"/>
      <c r="D264" s="102"/>
      <c r="E264" s="102"/>
      <c r="F264" s="102"/>
    </row>
    <row r="265" spans="1:6" ht="12.75">
      <c r="A265" s="102"/>
      <c r="B265" s="102"/>
      <c r="C265" s="102"/>
      <c r="D265" s="102"/>
      <c r="E265" s="102"/>
      <c r="F265" s="102"/>
    </row>
    <row r="266" spans="1:6" ht="12.75">
      <c r="A266" s="102"/>
      <c r="B266" s="102"/>
      <c r="C266" s="102"/>
      <c r="D266" s="102"/>
      <c r="E266" s="102"/>
      <c r="F266" s="102"/>
    </row>
    <row r="267" spans="1:6" ht="12.75">
      <c r="A267" s="102"/>
      <c r="B267" s="102"/>
      <c r="C267" s="102"/>
      <c r="D267" s="102"/>
      <c r="E267" s="102"/>
      <c r="F267" s="102"/>
    </row>
    <row r="268" spans="1:6" ht="12.75">
      <c r="A268" s="102"/>
      <c r="B268" s="102"/>
      <c r="C268" s="102"/>
      <c r="D268" s="102"/>
      <c r="E268" s="102"/>
      <c r="F268" s="102"/>
    </row>
    <row r="269" spans="1:6" ht="12.75">
      <c r="A269" s="102"/>
      <c r="B269" s="102"/>
      <c r="C269" s="102"/>
      <c r="D269" s="102"/>
      <c r="E269" s="102"/>
      <c r="F269" s="102"/>
    </row>
    <row r="270" spans="1:6" ht="12.75">
      <c r="A270" s="102"/>
      <c r="B270" s="102"/>
      <c r="C270" s="102"/>
      <c r="D270" s="102"/>
      <c r="E270" s="102"/>
      <c r="F270" s="102"/>
    </row>
    <row r="271" spans="1:6" ht="12.75">
      <c r="A271" s="102"/>
      <c r="B271" s="102"/>
      <c r="C271" s="102"/>
      <c r="D271" s="102"/>
      <c r="E271" s="102"/>
      <c r="F271" s="102"/>
    </row>
    <row r="272" spans="1:6" ht="12.75">
      <c r="A272" s="102"/>
      <c r="B272" s="102"/>
      <c r="C272" s="102"/>
      <c r="D272" s="102"/>
      <c r="E272" s="102"/>
      <c r="F272" s="102"/>
    </row>
    <row r="273" spans="1:6" ht="12.75">
      <c r="A273" s="102"/>
      <c r="B273" s="102"/>
      <c r="C273" s="102"/>
      <c r="D273" s="102"/>
      <c r="E273" s="102"/>
      <c r="F273" s="102"/>
    </row>
    <row r="274" spans="1:6" ht="12.75">
      <c r="A274" s="102"/>
      <c r="B274" s="102"/>
      <c r="C274" s="102"/>
      <c r="D274" s="102"/>
      <c r="E274" s="102"/>
      <c r="F274" s="102"/>
    </row>
    <row r="275" spans="1:6" ht="12.75">
      <c r="A275" s="102"/>
      <c r="B275" s="102"/>
      <c r="C275" s="102"/>
      <c r="D275" s="102"/>
      <c r="E275" s="102"/>
      <c r="F275" s="102"/>
    </row>
    <row r="276" spans="1:6" ht="12.75">
      <c r="A276" s="102"/>
      <c r="B276" s="102"/>
      <c r="C276" s="102"/>
      <c r="D276" s="102"/>
      <c r="E276" s="102"/>
      <c r="F276" s="102"/>
    </row>
    <row r="277" spans="1:6" ht="12.75">
      <c r="A277" s="102"/>
      <c r="B277" s="102"/>
      <c r="C277" s="102"/>
      <c r="D277" s="102"/>
      <c r="E277" s="102"/>
      <c r="F277" s="102"/>
    </row>
    <row r="278" spans="1:6" ht="12.75">
      <c r="A278" s="102"/>
      <c r="B278" s="102"/>
      <c r="C278" s="102"/>
      <c r="D278" s="102"/>
      <c r="E278" s="102"/>
      <c r="F278" s="102"/>
    </row>
    <row r="279" spans="1:6" ht="12.75">
      <c r="A279" s="102"/>
      <c r="B279" s="102"/>
      <c r="C279" s="102"/>
      <c r="D279" s="102"/>
      <c r="E279" s="102"/>
      <c r="F279" s="102"/>
    </row>
    <row r="280" spans="1:6" ht="12.75">
      <c r="A280" s="102"/>
      <c r="B280" s="102"/>
      <c r="C280" s="102"/>
      <c r="D280" s="102"/>
      <c r="E280" s="102"/>
      <c r="F280" s="102"/>
    </row>
    <row r="281" spans="1:6" ht="12.75">
      <c r="A281" s="102"/>
      <c r="B281" s="102"/>
      <c r="C281" s="102"/>
      <c r="D281" s="102"/>
      <c r="E281" s="102"/>
      <c r="F281" s="102"/>
    </row>
    <row r="282" spans="1:6" ht="12.75">
      <c r="A282" s="102"/>
      <c r="B282" s="102"/>
      <c r="C282" s="102"/>
      <c r="D282" s="102"/>
      <c r="E282" s="102"/>
      <c r="F282" s="102"/>
    </row>
    <row r="283" spans="1:6" ht="12.75">
      <c r="A283" s="102"/>
      <c r="B283" s="102"/>
      <c r="C283" s="102"/>
      <c r="D283" s="102"/>
      <c r="E283" s="102"/>
      <c r="F283" s="102"/>
    </row>
    <row r="284" spans="1:6" ht="12.75">
      <c r="A284" s="102"/>
      <c r="B284" s="102"/>
      <c r="C284" s="102"/>
      <c r="D284" s="102"/>
      <c r="E284" s="102"/>
      <c r="F284" s="102"/>
    </row>
    <row r="285" spans="1:6" ht="12.75">
      <c r="A285" s="102"/>
      <c r="B285" s="102"/>
      <c r="C285" s="102"/>
      <c r="D285" s="102"/>
      <c r="E285" s="102"/>
      <c r="F285" s="102"/>
    </row>
    <row r="286" spans="1:6" ht="12.75">
      <c r="A286" s="102"/>
      <c r="B286" s="102"/>
      <c r="C286" s="102"/>
      <c r="D286" s="102"/>
      <c r="E286" s="102"/>
      <c r="F286" s="102"/>
    </row>
    <row r="287" spans="1:6" ht="12.75">
      <c r="A287" s="102"/>
      <c r="B287" s="102"/>
      <c r="C287" s="102"/>
      <c r="D287" s="102"/>
      <c r="E287" s="102"/>
      <c r="F287" s="102"/>
    </row>
    <row r="288" spans="1:6" ht="12.75">
      <c r="A288" s="102"/>
      <c r="B288" s="102"/>
      <c r="C288" s="102"/>
      <c r="D288" s="102"/>
      <c r="E288" s="102"/>
      <c r="F288" s="102"/>
    </row>
    <row r="289" spans="1:6" ht="12.75">
      <c r="A289" s="102"/>
      <c r="B289" s="102"/>
      <c r="C289" s="102"/>
      <c r="D289" s="102"/>
      <c r="E289" s="102"/>
      <c r="F289" s="102"/>
    </row>
    <row r="290" spans="1:6" ht="12.75">
      <c r="A290" s="102"/>
      <c r="B290" s="102"/>
      <c r="C290" s="102"/>
      <c r="D290" s="102"/>
      <c r="E290" s="102"/>
      <c r="F290" s="102"/>
    </row>
    <row r="291" spans="1:6" ht="12.75">
      <c r="A291" s="102"/>
      <c r="B291" s="102"/>
      <c r="C291" s="102"/>
      <c r="D291" s="102"/>
      <c r="E291" s="102"/>
      <c r="F291" s="102"/>
    </row>
    <row r="292" spans="1:6" ht="12.75">
      <c r="A292" s="102"/>
      <c r="B292" s="102"/>
      <c r="C292" s="102"/>
      <c r="D292" s="102"/>
      <c r="E292" s="102"/>
      <c r="F292" s="102"/>
    </row>
    <row r="293" spans="1:6" ht="12.75">
      <c r="A293" s="102"/>
      <c r="B293" s="102"/>
      <c r="C293" s="102"/>
      <c r="D293" s="102"/>
      <c r="E293" s="102"/>
      <c r="F293" s="102"/>
    </row>
    <row r="294" spans="1:6" ht="12.75">
      <c r="A294" s="102"/>
      <c r="B294" s="102"/>
      <c r="C294" s="102"/>
      <c r="D294" s="102"/>
      <c r="E294" s="102"/>
      <c r="F294" s="102"/>
    </row>
    <row r="295" spans="1:6" ht="12.75">
      <c r="A295" s="102"/>
      <c r="B295" s="102"/>
      <c r="C295" s="102"/>
      <c r="D295" s="102"/>
      <c r="E295" s="102"/>
      <c r="F295" s="102"/>
    </row>
    <row r="296" spans="1:6" ht="12.75">
      <c r="A296" s="102"/>
      <c r="B296" s="102"/>
      <c r="C296" s="102"/>
      <c r="D296" s="102"/>
      <c r="E296" s="102"/>
      <c r="F296" s="102"/>
    </row>
    <row r="297" spans="1:6" ht="12.75">
      <c r="A297" s="102"/>
      <c r="B297" s="102"/>
      <c r="C297" s="102"/>
      <c r="D297" s="102"/>
      <c r="E297" s="102"/>
      <c r="F297" s="102"/>
    </row>
    <row r="298" spans="1:6" ht="12.75">
      <c r="A298" s="102"/>
      <c r="B298" s="102"/>
      <c r="C298" s="102"/>
      <c r="D298" s="102"/>
      <c r="E298" s="102"/>
      <c r="F298" s="102"/>
    </row>
    <row r="299" spans="1:6" ht="12.75">
      <c r="A299" s="102"/>
      <c r="B299" s="102"/>
      <c r="C299" s="102"/>
      <c r="D299" s="102"/>
      <c r="E299" s="102"/>
      <c r="F299" s="102"/>
    </row>
    <row r="300" spans="1:6" ht="12.75">
      <c r="A300" s="102"/>
      <c r="B300" s="102"/>
      <c r="C300" s="102"/>
      <c r="D300" s="102"/>
      <c r="E300" s="102"/>
      <c r="F300" s="102"/>
    </row>
    <row r="301" spans="1:6" ht="12.75">
      <c r="A301" s="102"/>
      <c r="B301" s="102"/>
      <c r="C301" s="102"/>
      <c r="D301" s="102"/>
      <c r="E301" s="102"/>
      <c r="F301" s="102"/>
    </row>
    <row r="302" spans="1:6" ht="12.75">
      <c r="A302" s="102"/>
      <c r="B302" s="102"/>
      <c r="C302" s="102"/>
      <c r="D302" s="102"/>
      <c r="E302" s="102"/>
      <c r="F302" s="102"/>
    </row>
    <row r="303" spans="1:6" ht="12.75">
      <c r="A303" s="102"/>
      <c r="B303" s="102"/>
      <c r="C303" s="102"/>
      <c r="D303" s="102"/>
      <c r="E303" s="102"/>
      <c r="F303" s="102"/>
    </row>
    <row r="304" spans="1:6" ht="12.75">
      <c r="A304" s="102"/>
      <c r="B304" s="102"/>
      <c r="C304" s="102"/>
      <c r="D304" s="102"/>
      <c r="E304" s="102"/>
      <c r="F304" s="102"/>
    </row>
    <row r="305" spans="1:6" ht="12.75">
      <c r="A305" s="102"/>
      <c r="B305" s="102"/>
      <c r="C305" s="102"/>
      <c r="D305" s="102"/>
      <c r="E305" s="102"/>
      <c r="F305" s="102"/>
    </row>
    <row r="306" spans="1:6" ht="12.75">
      <c r="A306" s="102"/>
      <c r="B306" s="102"/>
      <c r="C306" s="102"/>
      <c r="D306" s="102"/>
      <c r="E306" s="102"/>
      <c r="F306" s="102"/>
    </row>
    <row r="307" spans="1:6" ht="12.75">
      <c r="A307" s="102"/>
      <c r="B307" s="102"/>
      <c r="C307" s="102"/>
      <c r="D307" s="102"/>
      <c r="E307" s="102"/>
      <c r="F307" s="102"/>
    </row>
    <row r="308" spans="1:6" ht="12.75">
      <c r="A308" s="102"/>
      <c r="B308" s="102"/>
      <c r="C308" s="102"/>
      <c r="D308" s="102"/>
      <c r="E308" s="102"/>
      <c r="F308" s="102"/>
    </row>
    <row r="309" spans="1:6" ht="12.75">
      <c r="A309" s="102"/>
      <c r="B309" s="102"/>
      <c r="C309" s="102"/>
      <c r="D309" s="102"/>
      <c r="E309" s="102"/>
      <c r="F309" s="102"/>
    </row>
    <row r="310" spans="1:6" ht="12.75">
      <c r="A310" s="102"/>
      <c r="B310" s="102"/>
      <c r="C310" s="102"/>
      <c r="D310" s="102"/>
      <c r="E310" s="102"/>
      <c r="F310" s="102"/>
    </row>
    <row r="311" spans="1:6" ht="12.75">
      <c r="A311" s="102"/>
      <c r="B311" s="102"/>
      <c r="C311" s="102"/>
      <c r="D311" s="102"/>
      <c r="E311" s="102"/>
      <c r="F311" s="102"/>
    </row>
    <row r="312" spans="1:6" ht="12.75">
      <c r="A312" s="102"/>
      <c r="B312" s="102"/>
      <c r="C312" s="102"/>
      <c r="D312" s="102"/>
      <c r="E312" s="102"/>
      <c r="F312" s="102"/>
    </row>
    <row r="313" spans="1:6" ht="12.75">
      <c r="A313" s="102"/>
      <c r="B313" s="102"/>
      <c r="C313" s="102"/>
      <c r="D313" s="102"/>
      <c r="E313" s="102"/>
      <c r="F313" s="102"/>
    </row>
    <row r="314" spans="1:6" ht="12.75">
      <c r="A314" s="102"/>
      <c r="B314" s="102"/>
      <c r="C314" s="102"/>
      <c r="D314" s="102"/>
      <c r="E314" s="102"/>
      <c r="F314" s="102"/>
    </row>
    <row r="315" spans="1:6" ht="12.75">
      <c r="A315" s="102"/>
      <c r="B315" s="102"/>
      <c r="C315" s="102"/>
      <c r="D315" s="102"/>
      <c r="E315" s="102"/>
      <c r="F315" s="102"/>
    </row>
    <row r="316" spans="1:6" ht="12.75">
      <c r="A316" s="102"/>
      <c r="B316" s="102"/>
      <c r="C316" s="102"/>
      <c r="D316" s="102"/>
      <c r="E316" s="102"/>
      <c r="F316" s="102"/>
    </row>
    <row r="317" spans="1:6" ht="12.75">
      <c r="A317" s="102"/>
      <c r="B317" s="102"/>
      <c r="C317" s="102"/>
      <c r="D317" s="102"/>
      <c r="E317" s="102"/>
      <c r="F317" s="102"/>
    </row>
    <row r="318" spans="1:6" ht="12.75">
      <c r="A318" s="102"/>
      <c r="B318" s="102"/>
      <c r="C318" s="102"/>
      <c r="D318" s="102"/>
      <c r="E318" s="102"/>
      <c r="F318" s="102"/>
    </row>
    <row r="319" spans="1:6" ht="12.75">
      <c r="A319" s="102"/>
      <c r="B319" s="102"/>
      <c r="C319" s="102"/>
      <c r="D319" s="102"/>
      <c r="E319" s="102"/>
      <c r="F319" s="102"/>
    </row>
    <row r="320" spans="1:6" ht="12.75">
      <c r="A320" s="102"/>
      <c r="B320" s="102"/>
      <c r="C320" s="102"/>
      <c r="D320" s="102"/>
      <c r="E320" s="102"/>
      <c r="F320" s="102"/>
    </row>
    <row r="321" spans="1:6" ht="12.75">
      <c r="A321" s="102"/>
      <c r="B321" s="102"/>
      <c r="C321" s="102"/>
      <c r="D321" s="102"/>
      <c r="E321" s="102"/>
      <c r="F321" s="102"/>
    </row>
    <row r="322" spans="1:6" ht="12.75">
      <c r="A322" s="102"/>
      <c r="B322" s="102"/>
      <c r="C322" s="102"/>
      <c r="D322" s="102"/>
      <c r="E322" s="102"/>
      <c r="F322" s="102"/>
    </row>
    <row r="323" spans="1:6" ht="12.75">
      <c r="A323" s="102"/>
      <c r="B323" s="102"/>
      <c r="C323" s="102"/>
      <c r="D323" s="102"/>
      <c r="E323" s="102"/>
      <c r="F323" s="102"/>
    </row>
    <row r="324" spans="1:6" ht="12.75">
      <c r="A324" s="102"/>
      <c r="B324" s="102"/>
      <c r="C324" s="102"/>
      <c r="D324" s="102"/>
      <c r="E324" s="102"/>
      <c r="F324" s="102"/>
    </row>
    <row r="325" spans="1:6" ht="12.75">
      <c r="A325" s="102"/>
      <c r="B325" s="102"/>
      <c r="C325" s="102"/>
      <c r="D325" s="102"/>
      <c r="E325" s="102"/>
      <c r="F325" s="102"/>
    </row>
    <row r="326" spans="1:6" ht="12.75">
      <c r="A326" s="102"/>
      <c r="B326" s="102"/>
      <c r="C326" s="102"/>
      <c r="D326" s="102"/>
      <c r="E326" s="102"/>
      <c r="F326" s="102"/>
    </row>
    <row r="327" spans="1:6" ht="12.75">
      <c r="A327" s="102"/>
      <c r="B327" s="102"/>
      <c r="C327" s="102"/>
      <c r="D327" s="102"/>
      <c r="E327" s="102"/>
      <c r="F327" s="102"/>
    </row>
    <row r="328" spans="1:6" ht="12.75">
      <c r="A328" s="102"/>
      <c r="B328" s="102"/>
      <c r="C328" s="102"/>
      <c r="D328" s="102"/>
      <c r="E328" s="102"/>
      <c r="F328" s="102"/>
    </row>
    <row r="329" spans="1:6" ht="12.75">
      <c r="A329" s="102"/>
      <c r="B329" s="102"/>
      <c r="C329" s="102"/>
      <c r="D329" s="102"/>
      <c r="E329" s="102"/>
      <c r="F329" s="102"/>
    </row>
    <row r="330" spans="1:6" ht="12.75">
      <c r="A330" s="102"/>
      <c r="B330" s="102"/>
      <c r="C330" s="102"/>
      <c r="D330" s="102"/>
      <c r="E330" s="102"/>
      <c r="F330" s="102"/>
    </row>
    <row r="331" spans="1:6" ht="12.75">
      <c r="A331" s="102"/>
      <c r="B331" s="102"/>
      <c r="C331" s="102"/>
      <c r="D331" s="102"/>
      <c r="E331" s="102"/>
      <c r="F331" s="102"/>
    </row>
    <row r="332" spans="1:6" ht="12.75">
      <c r="A332" s="102"/>
      <c r="B332" s="102"/>
      <c r="C332" s="102"/>
      <c r="D332" s="102"/>
      <c r="E332" s="102"/>
      <c r="F332" s="102"/>
    </row>
    <row r="333" spans="1:6" ht="12.75">
      <c r="A333" s="102"/>
      <c r="B333" s="102"/>
      <c r="C333" s="102"/>
      <c r="D333" s="102"/>
      <c r="E333" s="102"/>
      <c r="F333" s="102"/>
    </row>
    <row r="334" spans="1:6" ht="12.75">
      <c r="A334" s="102"/>
      <c r="B334" s="102"/>
      <c r="C334" s="102"/>
      <c r="D334" s="102"/>
      <c r="E334" s="102"/>
      <c r="F334" s="102"/>
    </row>
    <row r="335" spans="1:6" ht="12.75">
      <c r="A335" s="102"/>
      <c r="B335" s="102"/>
      <c r="C335" s="102"/>
      <c r="D335" s="102"/>
      <c r="E335" s="102"/>
      <c r="F335" s="102"/>
    </row>
    <row r="336" spans="1:6" ht="12.75">
      <c r="A336" s="102"/>
      <c r="B336" s="102"/>
      <c r="C336" s="102"/>
      <c r="D336" s="102"/>
      <c r="E336" s="102"/>
      <c r="F336" s="102"/>
    </row>
    <row r="337" spans="1:6" ht="12.75">
      <c r="A337" s="102"/>
      <c r="B337" s="102"/>
      <c r="C337" s="102"/>
      <c r="D337" s="102"/>
      <c r="E337" s="102"/>
      <c r="F337" s="102"/>
    </row>
    <row r="338" spans="1:6" ht="12.75">
      <c r="A338" s="102"/>
      <c r="B338" s="102"/>
      <c r="C338" s="102"/>
      <c r="D338" s="102"/>
      <c r="E338" s="102"/>
      <c r="F338" s="102"/>
    </row>
    <row r="339" spans="1:6" ht="12.75">
      <c r="A339" s="102"/>
      <c r="B339" s="102"/>
      <c r="C339" s="102"/>
      <c r="D339" s="102"/>
      <c r="E339" s="102"/>
      <c r="F339" s="102"/>
    </row>
    <row r="340" spans="1:6" ht="12.75">
      <c r="A340" s="102"/>
      <c r="B340" s="102"/>
      <c r="C340" s="102"/>
      <c r="D340" s="102"/>
      <c r="E340" s="102"/>
      <c r="F340" s="102"/>
    </row>
    <row r="341" spans="1:6" ht="12.75">
      <c r="A341" s="102"/>
      <c r="B341" s="102"/>
      <c r="C341" s="102"/>
      <c r="D341" s="102"/>
      <c r="E341" s="102"/>
      <c r="F341" s="102"/>
    </row>
    <row r="342" spans="1:6" ht="12.75">
      <c r="A342" s="102"/>
      <c r="B342" s="102"/>
      <c r="C342" s="102"/>
      <c r="D342" s="102"/>
      <c r="E342" s="102"/>
      <c r="F342" s="102"/>
    </row>
    <row r="343" spans="1:6" ht="12.75">
      <c r="A343" s="102"/>
      <c r="B343" s="102"/>
      <c r="C343" s="102"/>
      <c r="D343" s="102"/>
      <c r="E343" s="102"/>
      <c r="F343" s="102"/>
    </row>
    <row r="344" spans="1:6" ht="12.75">
      <c r="A344" s="102"/>
      <c r="B344" s="102"/>
      <c r="C344" s="102"/>
      <c r="D344" s="102"/>
      <c r="E344" s="102"/>
      <c r="F344" s="102"/>
    </row>
    <row r="345" spans="1:6" ht="12.75">
      <c r="A345" s="102"/>
      <c r="B345" s="102"/>
      <c r="C345" s="102"/>
      <c r="D345" s="102"/>
      <c r="E345" s="102"/>
      <c r="F345" s="102"/>
    </row>
    <row r="346" spans="1:6" ht="12.75">
      <c r="A346" s="102"/>
      <c r="B346" s="102"/>
      <c r="C346" s="102"/>
      <c r="D346" s="102"/>
      <c r="E346" s="102"/>
      <c r="F346" s="102"/>
    </row>
    <row r="347" spans="1:6" ht="12.75">
      <c r="A347" s="102"/>
      <c r="B347" s="102"/>
      <c r="C347" s="102"/>
      <c r="D347" s="102"/>
      <c r="E347" s="102"/>
      <c r="F347" s="102"/>
    </row>
    <row r="348" spans="1:6" ht="12.75">
      <c r="A348" s="102"/>
      <c r="B348" s="102"/>
      <c r="C348" s="102"/>
      <c r="D348" s="102"/>
      <c r="E348" s="102"/>
      <c r="F348" s="102"/>
    </row>
    <row r="349" spans="1:6" ht="12.75">
      <c r="A349" s="102"/>
      <c r="B349" s="102"/>
      <c r="C349" s="102"/>
      <c r="D349" s="102"/>
      <c r="E349" s="102"/>
      <c r="F349" s="102"/>
    </row>
    <row r="350" spans="1:6" ht="12.75">
      <c r="A350" s="102"/>
      <c r="B350" s="102"/>
      <c r="C350" s="102"/>
      <c r="D350" s="102"/>
      <c r="E350" s="102"/>
      <c r="F350" s="102"/>
    </row>
    <row r="351" spans="1:6" ht="12.75">
      <c r="A351" s="102"/>
      <c r="B351" s="102"/>
      <c r="C351" s="102"/>
      <c r="D351" s="102"/>
      <c r="E351" s="102"/>
      <c r="F351" s="102"/>
    </row>
    <row r="352" spans="1:6" ht="12.75">
      <c r="A352" s="102"/>
      <c r="B352" s="102"/>
      <c r="C352" s="102"/>
      <c r="D352" s="102"/>
      <c r="E352" s="102"/>
      <c r="F352" s="102"/>
    </row>
    <row r="353" spans="1:6" ht="12.75">
      <c r="A353" s="102"/>
      <c r="B353" s="102"/>
      <c r="C353" s="102"/>
      <c r="D353" s="102"/>
      <c r="E353" s="102"/>
      <c r="F353" s="102"/>
    </row>
    <row r="354" spans="1:6" ht="12.75">
      <c r="A354" s="102"/>
      <c r="B354" s="102"/>
      <c r="C354" s="102"/>
      <c r="D354" s="102"/>
      <c r="E354" s="102"/>
      <c r="F354" s="102"/>
    </row>
    <row r="355" spans="1:6" ht="12.75">
      <c r="A355" s="102"/>
      <c r="B355" s="102"/>
      <c r="C355" s="102"/>
      <c r="D355" s="102"/>
      <c r="E355" s="102"/>
      <c r="F355" s="102"/>
    </row>
    <row r="356" spans="1:6" ht="12.75">
      <c r="A356" s="102"/>
      <c r="B356" s="102"/>
      <c r="C356" s="102"/>
      <c r="D356" s="102"/>
      <c r="E356" s="102"/>
      <c r="F356" s="102"/>
    </row>
    <row r="357" spans="1:6" ht="12.75">
      <c r="A357" s="102"/>
      <c r="B357" s="102"/>
      <c r="C357" s="102"/>
      <c r="D357" s="102"/>
      <c r="E357" s="102"/>
      <c r="F357" s="102"/>
    </row>
    <row r="358" spans="1:6" ht="12.75">
      <c r="A358" s="102"/>
      <c r="B358" s="102"/>
      <c r="C358" s="102"/>
      <c r="D358" s="102"/>
      <c r="E358" s="102"/>
      <c r="F358" s="102"/>
    </row>
    <row r="359" spans="1:6" ht="12.75">
      <c r="A359" s="102"/>
      <c r="B359" s="102"/>
      <c r="C359" s="102"/>
      <c r="D359" s="102"/>
      <c r="E359" s="102"/>
      <c r="F359" s="102"/>
    </row>
    <row r="360" spans="1:6" ht="12.75">
      <c r="A360" s="102"/>
      <c r="B360" s="102"/>
      <c r="C360" s="102"/>
      <c r="D360" s="102"/>
      <c r="E360" s="102"/>
      <c r="F360" s="102"/>
    </row>
    <row r="361" spans="1:6" ht="12.75">
      <c r="A361" s="102"/>
      <c r="B361" s="102"/>
      <c r="C361" s="102"/>
      <c r="D361" s="102"/>
      <c r="E361" s="102"/>
      <c r="F361" s="102"/>
    </row>
    <row r="362" spans="1:6" ht="12.75">
      <c r="A362" s="102"/>
      <c r="B362" s="102"/>
      <c r="C362" s="102"/>
      <c r="D362" s="102"/>
      <c r="E362" s="102"/>
      <c r="F362" s="102"/>
    </row>
    <row r="363" spans="1:6" ht="12.75">
      <c r="A363" s="102"/>
      <c r="B363" s="102"/>
      <c r="C363" s="102"/>
      <c r="D363" s="102"/>
      <c r="E363" s="102"/>
      <c r="F363" s="102"/>
    </row>
    <row r="364" spans="1:6" ht="12.75">
      <c r="A364" s="102"/>
      <c r="B364" s="102"/>
      <c r="C364" s="102"/>
      <c r="D364" s="102"/>
      <c r="E364" s="102"/>
      <c r="F364" s="102"/>
    </row>
    <row r="365" spans="1:6" ht="12.75">
      <c r="A365" s="102"/>
      <c r="B365" s="102"/>
      <c r="C365" s="102"/>
      <c r="D365" s="102"/>
      <c r="E365" s="102"/>
      <c r="F365" s="102"/>
    </row>
    <row r="366" spans="1:6" ht="12.75">
      <c r="A366" s="102"/>
      <c r="B366" s="102"/>
      <c r="C366" s="102"/>
      <c r="D366" s="102"/>
      <c r="E366" s="102"/>
      <c r="F366" s="102"/>
    </row>
    <row r="367" spans="1:6" ht="12.75">
      <c r="A367" s="102"/>
      <c r="B367" s="102"/>
      <c r="C367" s="102"/>
      <c r="D367" s="102"/>
      <c r="E367" s="102"/>
      <c r="F367" s="102"/>
    </row>
    <row r="368" spans="1:6" ht="12.75">
      <c r="A368" s="102"/>
      <c r="B368" s="102"/>
      <c r="C368" s="102"/>
      <c r="D368" s="102"/>
      <c r="E368" s="102"/>
      <c r="F368" s="102"/>
    </row>
    <row r="369" spans="1:6" ht="12.75">
      <c r="A369" s="102"/>
      <c r="B369" s="102"/>
      <c r="C369" s="102"/>
      <c r="D369" s="102"/>
      <c r="E369" s="102"/>
      <c r="F369" s="102"/>
    </row>
    <row r="370" spans="1:6" ht="12.75">
      <c r="A370" s="102"/>
      <c r="B370" s="102"/>
      <c r="C370" s="102"/>
      <c r="D370" s="102"/>
      <c r="E370" s="102"/>
      <c r="F370" s="102"/>
    </row>
    <row r="371" spans="1:6" ht="12.75">
      <c r="A371" s="102"/>
      <c r="B371" s="102"/>
      <c r="C371" s="102"/>
      <c r="D371" s="102"/>
      <c r="E371" s="102"/>
      <c r="F371" s="102"/>
    </row>
    <row r="372" spans="1:6" ht="12.75">
      <c r="A372" s="102"/>
      <c r="B372" s="102"/>
      <c r="C372" s="102"/>
      <c r="D372" s="102"/>
      <c r="E372" s="102"/>
      <c r="F372" s="102"/>
    </row>
    <row r="373" spans="1:6" ht="12.75">
      <c r="A373" s="102"/>
      <c r="B373" s="102"/>
      <c r="C373" s="102"/>
      <c r="D373" s="102"/>
      <c r="E373" s="102"/>
      <c r="F373" s="102"/>
    </row>
    <row r="374" spans="1:6" ht="12.75">
      <c r="A374" s="102"/>
      <c r="B374" s="102"/>
      <c r="C374" s="102"/>
      <c r="D374" s="102"/>
      <c r="E374" s="102"/>
      <c r="F374" s="102"/>
    </row>
    <row r="375" spans="1:6" ht="12.75">
      <c r="A375" s="102"/>
      <c r="B375" s="102"/>
      <c r="C375" s="102"/>
      <c r="D375" s="102"/>
      <c r="E375" s="102"/>
      <c r="F375" s="102"/>
    </row>
    <row r="376" spans="1:6" ht="12.75">
      <c r="A376" s="102"/>
      <c r="B376" s="102"/>
      <c r="C376" s="102"/>
      <c r="D376" s="102"/>
      <c r="E376" s="102"/>
      <c r="F376" s="102"/>
    </row>
    <row r="377" spans="1:6" ht="12.75">
      <c r="A377" s="102"/>
      <c r="B377" s="102"/>
      <c r="C377" s="102"/>
      <c r="D377" s="102"/>
      <c r="E377" s="102"/>
      <c r="F377" s="102"/>
    </row>
    <row r="378" spans="1:6" ht="12.75">
      <c r="A378" s="102"/>
      <c r="B378" s="102"/>
      <c r="C378" s="102"/>
      <c r="D378" s="102"/>
      <c r="E378" s="102"/>
      <c r="F378" s="102"/>
    </row>
    <row r="379" spans="1:6" ht="12.75">
      <c r="A379" s="102"/>
      <c r="B379" s="102"/>
      <c r="C379" s="102"/>
      <c r="D379" s="102"/>
      <c r="E379" s="102"/>
      <c r="F379" s="102"/>
    </row>
    <row r="380" spans="1:6" ht="12.75">
      <c r="A380" s="102"/>
      <c r="B380" s="102"/>
      <c r="C380" s="102"/>
      <c r="D380" s="102"/>
      <c r="E380" s="102"/>
      <c r="F380" s="102"/>
    </row>
    <row r="381" spans="1:6" ht="12.75">
      <c r="A381" s="102"/>
      <c r="B381" s="102"/>
      <c r="C381" s="102"/>
      <c r="D381" s="102"/>
      <c r="E381" s="102"/>
      <c r="F381" s="102"/>
    </row>
    <row r="382" spans="1:6" ht="12.75">
      <c r="A382" s="102"/>
      <c r="B382" s="102"/>
      <c r="C382" s="102"/>
      <c r="D382" s="102"/>
      <c r="E382" s="102"/>
      <c r="F382" s="102"/>
    </row>
    <row r="383" spans="1:6" ht="12.75">
      <c r="A383" s="102"/>
      <c r="B383" s="102"/>
      <c r="C383" s="102"/>
      <c r="D383" s="102"/>
      <c r="E383" s="102"/>
      <c r="F383" s="102"/>
    </row>
    <row r="384" spans="1:6" ht="12.75">
      <c r="A384" s="102"/>
      <c r="B384" s="102"/>
      <c r="C384" s="102"/>
      <c r="D384" s="102"/>
      <c r="E384" s="102"/>
      <c r="F384" s="102"/>
    </row>
    <row r="385" spans="1:6" ht="12.75">
      <c r="A385" s="102"/>
      <c r="B385" s="102"/>
      <c r="C385" s="102"/>
      <c r="D385" s="102"/>
      <c r="E385" s="102"/>
      <c r="F385" s="102"/>
    </row>
    <row r="386" spans="1:6" ht="12.75">
      <c r="A386" s="102"/>
      <c r="B386" s="102"/>
      <c r="C386" s="102"/>
      <c r="D386" s="102"/>
      <c r="E386" s="102"/>
      <c r="F386" s="102"/>
    </row>
    <row r="387" spans="1:6" ht="12.75">
      <c r="A387" s="102"/>
      <c r="B387" s="102"/>
      <c r="C387" s="102"/>
      <c r="D387" s="102"/>
      <c r="E387" s="102"/>
      <c r="F387" s="102"/>
    </row>
    <row r="388" spans="1:6" ht="12.75">
      <c r="A388" s="102"/>
      <c r="B388" s="102"/>
      <c r="C388" s="102"/>
      <c r="D388" s="102"/>
      <c r="E388" s="102"/>
      <c r="F388" s="102"/>
    </row>
    <row r="389" spans="1:6" ht="12.75">
      <c r="A389" s="102"/>
      <c r="B389" s="102"/>
      <c r="C389" s="102"/>
      <c r="D389" s="102"/>
      <c r="E389" s="102"/>
      <c r="F389" s="102"/>
    </row>
    <row r="390" spans="1:6" ht="12.75">
      <c r="A390" s="102"/>
      <c r="B390" s="102"/>
      <c r="C390" s="102"/>
      <c r="D390" s="102"/>
      <c r="E390" s="102"/>
      <c r="F390" s="102"/>
    </row>
    <row r="391" spans="1:6" ht="12.75">
      <c r="A391" s="102"/>
      <c r="B391" s="102"/>
      <c r="C391" s="102"/>
      <c r="D391" s="102"/>
      <c r="E391" s="102"/>
      <c r="F391" s="102"/>
    </row>
    <row r="392" spans="1:6" ht="12.75">
      <c r="A392" s="102"/>
      <c r="B392" s="102"/>
      <c r="C392" s="102"/>
      <c r="D392" s="102"/>
      <c r="E392" s="102"/>
      <c r="F392" s="102"/>
    </row>
    <row r="393" spans="1:6" ht="12.75">
      <c r="A393" s="102"/>
      <c r="B393" s="102"/>
      <c r="C393" s="102"/>
      <c r="D393" s="102"/>
      <c r="E393" s="102"/>
      <c r="F393" s="102"/>
    </row>
    <row r="394" spans="1:6" ht="12.75">
      <c r="A394" s="102"/>
      <c r="B394" s="102"/>
      <c r="C394" s="102"/>
      <c r="D394" s="102"/>
      <c r="E394" s="102"/>
      <c r="F394" s="102"/>
    </row>
    <row r="395" spans="1:6" ht="12.75">
      <c r="A395" s="102"/>
      <c r="B395" s="102"/>
      <c r="C395" s="102"/>
      <c r="D395" s="102"/>
      <c r="E395" s="102"/>
      <c r="F395" s="102"/>
    </row>
    <row r="396" spans="1:6" ht="12.75">
      <c r="A396" s="102"/>
      <c r="B396" s="102"/>
      <c r="C396" s="102"/>
      <c r="D396" s="102"/>
      <c r="E396" s="102"/>
      <c r="F396" s="102"/>
    </row>
    <row r="397" spans="1:6" ht="12.75">
      <c r="A397" s="102"/>
      <c r="B397" s="102"/>
      <c r="C397" s="102"/>
      <c r="D397" s="102"/>
      <c r="E397" s="102"/>
      <c r="F397" s="102"/>
    </row>
    <row r="398" spans="1:6" ht="12.75">
      <c r="A398" s="102"/>
      <c r="B398" s="102"/>
      <c r="C398" s="102"/>
      <c r="D398" s="102"/>
      <c r="E398" s="102"/>
      <c r="F398" s="102"/>
    </row>
    <row r="399" spans="1:6" ht="12.75">
      <c r="A399" s="102"/>
      <c r="B399" s="102"/>
      <c r="C399" s="102"/>
      <c r="D399" s="102"/>
      <c r="E399" s="102"/>
      <c r="F399" s="102"/>
    </row>
    <row r="400" spans="1:6" ht="12.75">
      <c r="A400" s="102"/>
      <c r="B400" s="102"/>
      <c r="C400" s="102"/>
      <c r="D400" s="102"/>
      <c r="E400" s="102"/>
      <c r="F400" s="102"/>
    </row>
    <row r="401" spans="1:6" ht="12.75">
      <c r="A401" s="102"/>
      <c r="B401" s="102"/>
      <c r="C401" s="102"/>
      <c r="D401" s="102"/>
      <c r="E401" s="102"/>
      <c r="F401" s="102"/>
    </row>
    <row r="402" spans="1:6" ht="12.75">
      <c r="A402" s="102"/>
      <c r="B402" s="102"/>
      <c r="C402" s="102"/>
      <c r="D402" s="102"/>
      <c r="E402" s="102"/>
      <c r="F402" s="102"/>
    </row>
    <row r="403" spans="1:6" ht="12.75">
      <c r="A403" s="102"/>
      <c r="B403" s="102"/>
      <c r="C403" s="102"/>
      <c r="D403" s="102"/>
      <c r="E403" s="102"/>
      <c r="F403" s="102"/>
    </row>
    <row r="404" spans="1:6" ht="12.75">
      <c r="A404" s="102"/>
      <c r="B404" s="102"/>
      <c r="C404" s="102"/>
      <c r="D404" s="102"/>
      <c r="E404" s="102"/>
      <c r="F404" s="102"/>
    </row>
    <row r="405" spans="1:6" ht="12.75">
      <c r="A405" s="102"/>
      <c r="B405" s="102"/>
      <c r="C405" s="102"/>
      <c r="D405" s="102"/>
      <c r="E405" s="102"/>
      <c r="F405" s="102"/>
    </row>
    <row r="406" spans="1:6" ht="12.75">
      <c r="A406" s="102"/>
      <c r="B406" s="102"/>
      <c r="C406" s="102"/>
      <c r="D406" s="102"/>
      <c r="E406" s="102"/>
      <c r="F406" s="102"/>
    </row>
    <row r="407" spans="1:6" ht="12.75">
      <c r="A407" s="102"/>
      <c r="B407" s="102"/>
      <c r="C407" s="102"/>
      <c r="D407" s="102"/>
      <c r="E407" s="102"/>
      <c r="F407" s="102"/>
    </row>
    <row r="408" spans="1:6" ht="12.75">
      <c r="A408" s="102"/>
      <c r="B408" s="102"/>
      <c r="C408" s="102"/>
      <c r="D408" s="102"/>
      <c r="E408" s="102"/>
      <c r="F408" s="102"/>
    </row>
    <row r="409" spans="1:6" ht="12.75">
      <c r="A409" s="102"/>
      <c r="B409" s="102"/>
      <c r="C409" s="102"/>
      <c r="D409" s="102"/>
      <c r="E409" s="102"/>
      <c r="F409" s="102"/>
    </row>
    <row r="410" spans="1:6" ht="12.75">
      <c r="A410" s="102"/>
      <c r="B410" s="102"/>
      <c r="C410" s="102"/>
      <c r="D410" s="102"/>
      <c r="E410" s="102"/>
      <c r="F410" s="102"/>
    </row>
    <row r="411" spans="1:6" ht="12.75">
      <c r="A411" s="102"/>
      <c r="B411" s="102"/>
      <c r="C411" s="102"/>
      <c r="D411" s="102"/>
      <c r="E411" s="102"/>
      <c r="F411" s="102"/>
    </row>
    <row r="412" spans="1:6" ht="12.75">
      <c r="A412" s="102"/>
      <c r="B412" s="102"/>
      <c r="C412" s="102"/>
      <c r="D412" s="102"/>
      <c r="E412" s="102"/>
      <c r="F412" s="102"/>
    </row>
    <row r="413" spans="1:6" ht="12.75">
      <c r="A413" s="102"/>
      <c r="B413" s="102"/>
      <c r="C413" s="102"/>
      <c r="D413" s="102"/>
      <c r="E413" s="102"/>
      <c r="F413" s="102"/>
    </row>
    <row r="414" spans="1:6" ht="12.75">
      <c r="A414" s="102"/>
      <c r="B414" s="102"/>
      <c r="C414" s="102"/>
      <c r="D414" s="102"/>
      <c r="E414" s="102"/>
      <c r="F414" s="102"/>
    </row>
    <row r="415" spans="1:6" ht="12.75">
      <c r="A415" s="102"/>
      <c r="B415" s="102"/>
      <c r="C415" s="102"/>
      <c r="D415" s="102"/>
      <c r="E415" s="102"/>
      <c r="F415" s="102"/>
    </row>
    <row r="416" spans="1:6" ht="12.75">
      <c r="A416" s="102"/>
      <c r="B416" s="102"/>
      <c r="C416" s="102"/>
      <c r="D416" s="102"/>
      <c r="E416" s="102"/>
      <c r="F416" s="102"/>
    </row>
    <row r="417" spans="1:6" ht="12.75">
      <c r="A417" s="102"/>
      <c r="B417" s="102"/>
      <c r="C417" s="102"/>
      <c r="D417" s="102"/>
      <c r="E417" s="102"/>
      <c r="F417" s="102"/>
    </row>
    <row r="418" spans="1:6" ht="12.75">
      <c r="A418" s="102"/>
      <c r="B418" s="102"/>
      <c r="C418" s="102"/>
      <c r="D418" s="102"/>
      <c r="E418" s="102"/>
      <c r="F418" s="102"/>
    </row>
    <row r="419" spans="1:6" ht="12.75">
      <c r="A419" s="102"/>
      <c r="B419" s="102"/>
      <c r="C419" s="102"/>
      <c r="D419" s="102"/>
      <c r="E419" s="102"/>
      <c r="F419" s="102"/>
    </row>
    <row r="420" spans="1:6" ht="12.75">
      <c r="A420" s="102"/>
      <c r="B420" s="102"/>
      <c r="C420" s="102"/>
      <c r="D420" s="102"/>
      <c r="E420" s="102"/>
      <c r="F420" s="102"/>
    </row>
    <row r="421" spans="1:6" ht="12.75">
      <c r="A421" s="102"/>
      <c r="B421" s="102"/>
      <c r="C421" s="102"/>
      <c r="D421" s="102"/>
      <c r="E421" s="102"/>
      <c r="F421" s="102"/>
    </row>
    <row r="422" spans="1:6" ht="12.75">
      <c r="A422" s="102"/>
      <c r="B422" s="102"/>
      <c r="C422" s="102"/>
      <c r="D422" s="102"/>
      <c r="E422" s="102"/>
      <c r="F422" s="102"/>
    </row>
    <row r="423" spans="1:6" ht="12.75">
      <c r="A423" s="102"/>
      <c r="B423" s="102"/>
      <c r="C423" s="102"/>
      <c r="D423" s="102"/>
      <c r="E423" s="102"/>
      <c r="F423" s="102"/>
    </row>
    <row r="424" spans="1:6" ht="12.75">
      <c r="A424" s="102"/>
      <c r="B424" s="102"/>
      <c r="C424" s="102"/>
      <c r="D424" s="102"/>
      <c r="E424" s="102"/>
      <c r="F424" s="102"/>
    </row>
    <row r="425" spans="1:6" ht="12.75">
      <c r="A425" s="102"/>
      <c r="B425" s="102"/>
      <c r="C425" s="102"/>
      <c r="D425" s="102"/>
      <c r="E425" s="102"/>
      <c r="F425" s="102"/>
    </row>
    <row r="426" spans="1:6" ht="12.75">
      <c r="A426" s="102"/>
      <c r="B426" s="102"/>
      <c r="C426" s="102"/>
      <c r="D426" s="102"/>
      <c r="E426" s="102"/>
      <c r="F426" s="102"/>
    </row>
    <row r="427" spans="1:6" ht="12.75">
      <c r="A427" s="102"/>
      <c r="B427" s="102"/>
      <c r="C427" s="102"/>
      <c r="D427" s="102"/>
      <c r="E427" s="102"/>
      <c r="F427" s="102"/>
    </row>
    <row r="428" spans="1:6" ht="12.75">
      <c r="A428" s="102"/>
      <c r="B428" s="102"/>
      <c r="C428" s="102"/>
      <c r="D428" s="102"/>
      <c r="E428" s="102"/>
      <c r="F428" s="102"/>
    </row>
    <row r="429" spans="1:6" ht="12.75">
      <c r="A429" s="102"/>
      <c r="B429" s="102"/>
      <c r="C429" s="102"/>
      <c r="D429" s="102"/>
      <c r="E429" s="102"/>
      <c r="F429" s="102"/>
    </row>
    <row r="430" spans="1:6" ht="12.75">
      <c r="A430" s="102"/>
      <c r="B430" s="102"/>
      <c r="C430" s="102"/>
      <c r="D430" s="102"/>
      <c r="E430" s="102"/>
      <c r="F430" s="102"/>
    </row>
    <row r="431" spans="1:6" ht="12.75">
      <c r="A431" s="102"/>
      <c r="B431" s="102"/>
      <c r="C431" s="102"/>
      <c r="D431" s="102"/>
      <c r="E431" s="102"/>
      <c r="F431" s="102"/>
    </row>
    <row r="432" spans="1:6" ht="12.75">
      <c r="A432" s="102"/>
      <c r="B432" s="102"/>
      <c r="C432" s="102"/>
      <c r="D432" s="102"/>
      <c r="E432" s="102"/>
      <c r="F432" s="102"/>
    </row>
    <row r="433" spans="1:6" ht="12.75">
      <c r="A433" s="102"/>
      <c r="B433" s="102"/>
      <c r="C433" s="102"/>
      <c r="D433" s="102"/>
      <c r="E433" s="102"/>
      <c r="F433" s="102"/>
    </row>
    <row r="434" spans="1:6" ht="12.75">
      <c r="A434" s="102"/>
      <c r="B434" s="102"/>
      <c r="C434" s="102"/>
      <c r="D434" s="102"/>
      <c r="E434" s="102"/>
      <c r="F434" s="102"/>
    </row>
    <row r="435" spans="1:6" ht="12.75">
      <c r="A435" s="102"/>
      <c r="B435" s="102"/>
      <c r="C435" s="102"/>
      <c r="D435" s="102"/>
      <c r="E435" s="102"/>
      <c r="F435" s="102"/>
    </row>
    <row r="436" spans="1:6" ht="12.75">
      <c r="A436" s="102"/>
      <c r="B436" s="102"/>
      <c r="C436" s="102"/>
      <c r="D436" s="102"/>
      <c r="E436" s="102"/>
      <c r="F436" s="102"/>
    </row>
    <row r="437" spans="1:6" ht="12.75">
      <c r="A437" s="102"/>
      <c r="B437" s="102"/>
      <c r="C437" s="102"/>
      <c r="D437" s="102"/>
      <c r="E437" s="102"/>
      <c r="F437" s="102"/>
    </row>
    <row r="438" spans="1:6" ht="12.75">
      <c r="A438" s="102"/>
      <c r="B438" s="102"/>
      <c r="C438" s="102"/>
      <c r="D438" s="102"/>
      <c r="E438" s="102"/>
      <c r="F438" s="102"/>
    </row>
    <row r="439" spans="1:6" ht="12.75">
      <c r="A439" s="102"/>
      <c r="B439" s="102"/>
      <c r="C439" s="102"/>
      <c r="D439" s="102"/>
      <c r="E439" s="102"/>
      <c r="F439" s="102"/>
    </row>
    <row r="440" spans="1:6" ht="12.75">
      <c r="A440" s="102"/>
      <c r="B440" s="102"/>
      <c r="C440" s="102"/>
      <c r="D440" s="102"/>
      <c r="E440" s="102"/>
      <c r="F440" s="102"/>
    </row>
    <row r="441" spans="1:6" ht="12.75">
      <c r="A441" s="102"/>
      <c r="B441" s="102"/>
      <c r="C441" s="102"/>
      <c r="D441" s="102"/>
      <c r="E441" s="102"/>
      <c r="F441" s="102"/>
    </row>
    <row r="442" spans="1:6" ht="12.75">
      <c r="A442" s="102"/>
      <c r="B442" s="102"/>
      <c r="C442" s="102"/>
      <c r="D442" s="102"/>
      <c r="E442" s="102"/>
      <c r="F442" s="102"/>
    </row>
    <row r="443" spans="1:6" ht="12.75">
      <c r="A443" s="102"/>
      <c r="B443" s="102"/>
      <c r="C443" s="102"/>
      <c r="D443" s="102"/>
      <c r="E443" s="102"/>
      <c r="F443" s="102"/>
    </row>
    <row r="444" spans="1:6" ht="12.75">
      <c r="A444" s="102"/>
      <c r="B444" s="102"/>
      <c r="C444" s="102"/>
      <c r="D444" s="102"/>
      <c r="E444" s="102"/>
      <c r="F444" s="102"/>
    </row>
    <row r="445" spans="1:6" ht="12.75">
      <c r="A445" s="102"/>
      <c r="B445" s="102"/>
      <c r="C445" s="102"/>
      <c r="D445" s="102"/>
      <c r="E445" s="102"/>
      <c r="F445" s="102"/>
    </row>
    <row r="446" spans="1:6" ht="12.75">
      <c r="A446" s="102"/>
      <c r="B446" s="102"/>
      <c r="C446" s="102"/>
      <c r="D446" s="102"/>
      <c r="E446" s="102"/>
      <c r="F446" s="102"/>
    </row>
    <row r="447" spans="1:6" ht="12.75">
      <c r="A447" s="102"/>
      <c r="B447" s="102"/>
      <c r="C447" s="102"/>
      <c r="D447" s="102"/>
      <c r="E447" s="102"/>
      <c r="F447" s="102"/>
    </row>
    <row r="448" spans="1:6" ht="12.75">
      <c r="A448" s="102"/>
      <c r="B448" s="102"/>
      <c r="C448" s="102"/>
      <c r="D448" s="102"/>
      <c r="E448" s="102"/>
      <c r="F448" s="102"/>
    </row>
    <row r="449" spans="1:6" ht="12.75">
      <c r="A449" s="102"/>
      <c r="B449" s="102"/>
      <c r="C449" s="102"/>
      <c r="D449" s="102"/>
      <c r="E449" s="102"/>
      <c r="F449" s="102"/>
    </row>
    <row r="450" spans="1:6" ht="12.75">
      <c r="A450" s="102"/>
      <c r="B450" s="102"/>
      <c r="C450" s="102"/>
      <c r="D450" s="102"/>
      <c r="E450" s="102"/>
      <c r="F450" s="102"/>
    </row>
    <row r="451" spans="1:6" ht="12.75">
      <c r="A451" s="102"/>
      <c r="B451" s="102"/>
      <c r="C451" s="102"/>
      <c r="D451" s="102"/>
      <c r="E451" s="102"/>
      <c r="F451" s="102"/>
    </row>
    <row r="452" spans="1:6" ht="12.75">
      <c r="A452" s="102"/>
      <c r="B452" s="102"/>
      <c r="C452" s="102"/>
      <c r="D452" s="102"/>
      <c r="E452" s="102"/>
      <c r="F452" s="102"/>
    </row>
    <row r="453" spans="1:6" ht="12.75">
      <c r="A453" s="102"/>
      <c r="B453" s="102"/>
      <c r="C453" s="102"/>
      <c r="D453" s="102"/>
      <c r="E453" s="102"/>
      <c r="F453" s="102"/>
    </row>
    <row r="454" spans="1:6" ht="12.75">
      <c r="A454" s="102"/>
      <c r="B454" s="102"/>
      <c r="C454" s="102"/>
      <c r="D454" s="102"/>
      <c r="E454" s="102"/>
      <c r="F454" s="102"/>
    </row>
    <row r="455" spans="1:6" ht="12.75">
      <c r="A455" s="102"/>
      <c r="B455" s="102"/>
      <c r="C455" s="102"/>
      <c r="D455" s="102"/>
      <c r="E455" s="102"/>
      <c r="F455" s="102"/>
    </row>
    <row r="456" spans="1:6" ht="12.75">
      <c r="A456" s="102"/>
      <c r="B456" s="102"/>
      <c r="C456" s="102"/>
      <c r="D456" s="102"/>
      <c r="E456" s="102"/>
      <c r="F456" s="102"/>
    </row>
    <row r="457" spans="1:6" ht="12.75">
      <c r="A457" s="102"/>
      <c r="B457" s="102"/>
      <c r="C457" s="102"/>
      <c r="D457" s="102"/>
      <c r="E457" s="102"/>
      <c r="F457" s="102"/>
    </row>
    <row r="458" spans="1:6" ht="12.75">
      <c r="A458" s="102"/>
      <c r="B458" s="102"/>
      <c r="C458" s="102"/>
      <c r="D458" s="102"/>
      <c r="E458" s="102"/>
      <c r="F458" s="102"/>
    </row>
    <row r="459" spans="1:6" ht="12.75">
      <c r="A459" s="102"/>
      <c r="B459" s="102"/>
      <c r="C459" s="102"/>
      <c r="D459" s="102"/>
      <c r="E459" s="102"/>
      <c r="F459" s="102"/>
    </row>
    <row r="460" spans="1:6" ht="12.75">
      <c r="A460" s="102"/>
      <c r="B460" s="102"/>
      <c r="C460" s="102"/>
      <c r="D460" s="102"/>
      <c r="E460" s="102"/>
      <c r="F460" s="102"/>
    </row>
    <row r="461" spans="1:6" ht="12.75">
      <c r="A461" s="102"/>
      <c r="B461" s="102"/>
      <c r="C461" s="102"/>
      <c r="D461" s="102"/>
      <c r="E461" s="102"/>
      <c r="F461" s="102"/>
    </row>
    <row r="462" spans="1:6" ht="12.75">
      <c r="A462" s="102"/>
      <c r="B462" s="102"/>
      <c r="C462" s="102"/>
      <c r="D462" s="102"/>
      <c r="E462" s="102"/>
      <c r="F462" s="102"/>
    </row>
    <row r="463" spans="1:6" ht="12.75">
      <c r="A463" s="102"/>
      <c r="B463" s="102"/>
      <c r="C463" s="102"/>
      <c r="D463" s="102"/>
      <c r="E463" s="102"/>
      <c r="F463" s="102"/>
    </row>
    <row r="464" spans="1:6" ht="12.75">
      <c r="A464" s="102"/>
      <c r="B464" s="102"/>
      <c r="C464" s="102"/>
      <c r="D464" s="102"/>
      <c r="E464" s="102"/>
      <c r="F464" s="102"/>
    </row>
    <row r="465" spans="1:6" ht="12.75">
      <c r="A465" s="102"/>
      <c r="B465" s="102"/>
      <c r="C465" s="102"/>
      <c r="D465" s="102"/>
      <c r="E465" s="102"/>
      <c r="F465" s="102"/>
    </row>
    <row r="466" spans="1:6" ht="12.75">
      <c r="A466" s="102"/>
      <c r="B466" s="102"/>
      <c r="C466" s="102"/>
      <c r="D466" s="102"/>
      <c r="E466" s="102"/>
      <c r="F466" s="102"/>
    </row>
    <row r="467" spans="1:6" ht="12.75">
      <c r="A467" s="102"/>
      <c r="B467" s="102"/>
      <c r="C467" s="102"/>
      <c r="D467" s="102"/>
      <c r="E467" s="102"/>
      <c r="F467" s="102"/>
    </row>
    <row r="468" spans="1:6" ht="12.75">
      <c r="A468" s="102"/>
      <c r="B468" s="102"/>
      <c r="C468" s="102"/>
      <c r="D468" s="102"/>
      <c r="E468" s="102"/>
      <c r="F468" s="102"/>
    </row>
    <row r="469" spans="1:6" ht="12.75">
      <c r="A469" s="102"/>
      <c r="B469" s="102"/>
      <c r="C469" s="102"/>
      <c r="D469" s="102"/>
      <c r="E469" s="102"/>
      <c r="F469" s="102"/>
    </row>
    <row r="470" spans="1:6" ht="12.75">
      <c r="A470" s="102"/>
      <c r="B470" s="102"/>
      <c r="C470" s="102"/>
      <c r="D470" s="102"/>
      <c r="E470" s="102"/>
      <c r="F470" s="102"/>
    </row>
    <row r="471" spans="1:6" ht="12.75">
      <c r="A471" s="102"/>
      <c r="B471" s="102"/>
      <c r="C471" s="102"/>
      <c r="D471" s="102"/>
      <c r="E471" s="102"/>
      <c r="F471" s="102"/>
    </row>
    <row r="472" spans="1:6" ht="12.75">
      <c r="A472" s="102"/>
      <c r="B472" s="102"/>
      <c r="C472" s="102"/>
      <c r="D472" s="102"/>
      <c r="E472" s="102"/>
      <c r="F472" s="102"/>
    </row>
    <row r="473" spans="1:6" ht="12.75">
      <c r="A473" s="102"/>
      <c r="B473" s="102"/>
      <c r="C473" s="102"/>
      <c r="D473" s="102"/>
      <c r="E473" s="102"/>
      <c r="F473" s="102"/>
    </row>
    <row r="474" spans="1:6" ht="12.75">
      <c r="A474" s="102"/>
      <c r="B474" s="102"/>
      <c r="C474" s="102"/>
      <c r="D474" s="102"/>
      <c r="E474" s="102"/>
      <c r="F474" s="102"/>
    </row>
    <row r="475" spans="1:6" ht="12.75">
      <c r="A475" s="102"/>
      <c r="B475" s="102"/>
      <c r="C475" s="102"/>
      <c r="D475" s="102"/>
      <c r="E475" s="102"/>
      <c r="F475" s="102"/>
    </row>
    <row r="476" spans="1:6" ht="12.75">
      <c r="A476" s="102"/>
      <c r="B476" s="102"/>
      <c r="C476" s="102"/>
      <c r="D476" s="102"/>
      <c r="E476" s="102"/>
      <c r="F476" s="102"/>
    </row>
    <row r="477" spans="1:6" ht="12.75">
      <c r="A477" s="102"/>
      <c r="B477" s="102"/>
      <c r="C477" s="102"/>
      <c r="D477" s="102"/>
      <c r="E477" s="102"/>
      <c r="F477" s="102"/>
    </row>
    <row r="478" spans="1:6" ht="12.75">
      <c r="A478" s="102"/>
      <c r="B478" s="102"/>
      <c r="C478" s="102"/>
      <c r="D478" s="102"/>
      <c r="E478" s="102"/>
      <c r="F478" s="102"/>
    </row>
    <row r="479" spans="1:6" ht="12.75">
      <c r="A479" s="102"/>
      <c r="B479" s="102"/>
      <c r="C479" s="102"/>
      <c r="D479" s="102"/>
      <c r="E479" s="102"/>
      <c r="F479" s="102"/>
    </row>
    <row r="480" spans="1:6" ht="12.75">
      <c r="A480" s="102"/>
      <c r="B480" s="102"/>
      <c r="C480" s="102"/>
      <c r="D480" s="102"/>
      <c r="E480" s="102"/>
      <c r="F480" s="102"/>
    </row>
    <row r="481" spans="1:6" ht="12.75">
      <c r="A481" s="102"/>
      <c r="B481" s="102"/>
      <c r="C481" s="102"/>
      <c r="D481" s="102"/>
      <c r="E481" s="102"/>
      <c r="F481" s="102"/>
    </row>
    <row r="482" spans="1:6" ht="12.75">
      <c r="A482" s="102"/>
      <c r="B482" s="102"/>
      <c r="C482" s="102"/>
      <c r="D482" s="102"/>
      <c r="E482" s="102"/>
      <c r="F482" s="102"/>
    </row>
    <row r="483" spans="1:6" ht="12.75">
      <c r="A483" s="102"/>
      <c r="B483" s="102"/>
      <c r="C483" s="102"/>
      <c r="D483" s="102"/>
      <c r="E483" s="102"/>
      <c r="F483" s="102"/>
    </row>
    <row r="484" spans="1:6" ht="12.75">
      <c r="A484" s="102"/>
      <c r="B484" s="102"/>
      <c r="C484" s="102"/>
      <c r="D484" s="102"/>
      <c r="E484" s="102"/>
      <c r="F484" s="102"/>
    </row>
    <row r="485" spans="1:6" ht="12.75">
      <c r="A485" s="102"/>
      <c r="B485" s="102"/>
      <c r="C485" s="102"/>
      <c r="D485" s="102"/>
      <c r="E485" s="102"/>
      <c r="F485" s="102"/>
    </row>
    <row r="486" spans="1:6" ht="12.75">
      <c r="A486" s="102"/>
      <c r="B486" s="102"/>
      <c r="C486" s="102"/>
      <c r="D486" s="102"/>
      <c r="E486" s="102"/>
      <c r="F486" s="102"/>
    </row>
    <row r="487" spans="1:6" ht="12.75">
      <c r="A487" s="102"/>
      <c r="B487" s="102"/>
      <c r="C487" s="102"/>
      <c r="D487" s="102"/>
      <c r="E487" s="102"/>
      <c r="F487" s="102"/>
    </row>
    <row r="488" spans="1:6" ht="12.75">
      <c r="A488" s="102"/>
      <c r="B488" s="102"/>
      <c r="C488" s="102"/>
      <c r="D488" s="102"/>
      <c r="E488" s="102"/>
      <c r="F488" s="102"/>
    </row>
    <row r="489" spans="1:6" ht="12.75">
      <c r="A489" s="102"/>
      <c r="B489" s="102"/>
      <c r="C489" s="102"/>
      <c r="D489" s="102"/>
      <c r="E489" s="102"/>
      <c r="F489" s="102"/>
    </row>
    <row r="490" spans="1:6" ht="12.75">
      <c r="A490" s="102"/>
      <c r="B490" s="102"/>
      <c r="C490" s="102"/>
      <c r="D490" s="102"/>
      <c r="E490" s="102"/>
      <c r="F490" s="102"/>
    </row>
    <row r="491" spans="1:6" ht="12.75">
      <c r="A491" s="102"/>
      <c r="B491" s="102"/>
      <c r="C491" s="102"/>
      <c r="D491" s="102"/>
      <c r="E491" s="102"/>
      <c r="F491" s="102"/>
    </row>
    <row r="492" spans="1:6" ht="12.75">
      <c r="A492" s="102"/>
      <c r="B492" s="102"/>
      <c r="C492" s="102"/>
      <c r="D492" s="102"/>
      <c r="E492" s="102"/>
      <c r="F492" s="102"/>
    </row>
    <row r="493" spans="1:6" ht="12.75">
      <c r="A493" s="102"/>
      <c r="B493" s="102"/>
      <c r="C493" s="102"/>
      <c r="D493" s="102"/>
      <c r="E493" s="102"/>
      <c r="F493" s="102"/>
    </row>
    <row r="494" spans="1:6" ht="12.75">
      <c r="A494" s="102"/>
      <c r="B494" s="102"/>
      <c r="C494" s="102"/>
      <c r="D494" s="102"/>
      <c r="E494" s="102"/>
      <c r="F494" s="102"/>
    </row>
    <row r="495" spans="1:6" ht="12.75">
      <c r="A495" s="102"/>
      <c r="B495" s="102"/>
      <c r="C495" s="102"/>
      <c r="D495" s="102"/>
      <c r="E495" s="102"/>
      <c r="F495" s="102"/>
    </row>
    <row r="496" spans="1:6" ht="12.75">
      <c r="A496" s="102"/>
      <c r="B496" s="102"/>
      <c r="C496" s="102"/>
      <c r="D496" s="102"/>
      <c r="E496" s="102"/>
      <c r="F496" s="102"/>
    </row>
    <row r="497" spans="1:6" ht="12.75">
      <c r="A497" s="102"/>
      <c r="B497" s="102"/>
      <c r="C497" s="102"/>
      <c r="D497" s="102"/>
      <c r="E497" s="102"/>
      <c r="F497" s="102"/>
    </row>
    <row r="498" spans="1:6" ht="12.75">
      <c r="A498" s="102"/>
      <c r="B498" s="102"/>
      <c r="C498" s="102"/>
      <c r="D498" s="102"/>
      <c r="E498" s="102"/>
      <c r="F498" s="102"/>
    </row>
    <row r="499" spans="1:6" ht="12.75">
      <c r="A499" s="102"/>
      <c r="B499" s="102"/>
      <c r="C499" s="102"/>
      <c r="D499" s="102"/>
      <c r="E499" s="102"/>
      <c r="F499" s="102"/>
    </row>
    <row r="500" spans="1:6" ht="12.75">
      <c r="A500" s="102"/>
      <c r="B500" s="102"/>
      <c r="C500" s="102"/>
      <c r="D500" s="102"/>
      <c r="E500" s="102"/>
      <c r="F500" s="102"/>
    </row>
    <row r="501" spans="1:6" ht="12.75">
      <c r="A501" s="102"/>
      <c r="B501" s="102"/>
      <c r="C501" s="102"/>
      <c r="D501" s="102"/>
      <c r="E501" s="102"/>
      <c r="F501" s="102"/>
    </row>
    <row r="502" spans="1:6" ht="12.75">
      <c r="A502" s="102"/>
      <c r="B502" s="102"/>
      <c r="C502" s="102"/>
      <c r="D502" s="102"/>
      <c r="E502" s="102"/>
      <c r="F502" s="102"/>
    </row>
    <row r="503" spans="1:6" ht="12.75">
      <c r="A503" s="102"/>
      <c r="B503" s="102"/>
      <c r="C503" s="102"/>
      <c r="D503" s="102"/>
      <c r="E503" s="102"/>
      <c r="F503" s="102"/>
    </row>
    <row r="504" spans="1:6" ht="12.75">
      <c r="A504" s="102"/>
      <c r="B504" s="102"/>
      <c r="C504" s="102"/>
      <c r="D504" s="102"/>
      <c r="E504" s="102"/>
      <c r="F504" s="102"/>
    </row>
    <row r="505" spans="1:6" ht="12.75">
      <c r="A505" s="102"/>
      <c r="B505" s="102"/>
      <c r="C505" s="102"/>
      <c r="D505" s="102"/>
      <c r="E505" s="102"/>
      <c r="F505" s="102"/>
    </row>
    <row r="506" spans="1:6" ht="12.75">
      <c r="A506" s="102"/>
      <c r="B506" s="102"/>
      <c r="C506" s="102"/>
      <c r="D506" s="102"/>
      <c r="E506" s="102"/>
      <c r="F506" s="102"/>
    </row>
    <row r="507" spans="1:6" ht="12.75">
      <c r="A507" s="102"/>
      <c r="B507" s="102"/>
      <c r="C507" s="102"/>
      <c r="D507" s="102"/>
      <c r="E507" s="102"/>
      <c r="F507" s="102"/>
    </row>
    <row r="508" spans="1:6" ht="12.75">
      <c r="A508" s="102"/>
      <c r="B508" s="102"/>
      <c r="C508" s="102"/>
      <c r="D508" s="102"/>
      <c r="E508" s="102"/>
      <c r="F508" s="102"/>
    </row>
    <row r="509" spans="1:6" ht="12.75">
      <c r="A509" s="102"/>
      <c r="B509" s="102"/>
      <c r="C509" s="102"/>
      <c r="D509" s="102"/>
      <c r="E509" s="102"/>
      <c r="F509" s="102"/>
    </row>
    <row r="510" spans="1:6" ht="12.75">
      <c r="A510" s="102"/>
      <c r="B510" s="102"/>
      <c r="C510" s="102"/>
      <c r="D510" s="102"/>
      <c r="E510" s="102"/>
      <c r="F510" s="102"/>
    </row>
    <row r="511" spans="1:6" ht="12.75">
      <c r="A511" s="102"/>
      <c r="B511" s="102"/>
      <c r="C511" s="102"/>
      <c r="D511" s="102"/>
      <c r="E511" s="102"/>
      <c r="F511" s="102"/>
    </row>
    <row r="512" spans="1:6" ht="12.75">
      <c r="A512" s="102"/>
      <c r="B512" s="102"/>
      <c r="C512" s="102"/>
      <c r="D512" s="102"/>
      <c r="E512" s="102"/>
      <c r="F512" s="102"/>
    </row>
    <row r="513" spans="1:6" ht="12.75">
      <c r="A513" s="102"/>
      <c r="B513" s="102"/>
      <c r="C513" s="102"/>
      <c r="D513" s="102"/>
      <c r="E513" s="102"/>
      <c r="F513" s="102"/>
    </row>
    <row r="514" spans="1:6" ht="12.75">
      <c r="A514" s="102"/>
      <c r="B514" s="102"/>
      <c r="C514" s="102"/>
      <c r="D514" s="102"/>
      <c r="E514" s="102"/>
      <c r="F514" s="102"/>
    </row>
    <row r="515" spans="1:6" ht="12.75">
      <c r="A515" s="102"/>
      <c r="B515" s="102"/>
      <c r="C515" s="102"/>
      <c r="D515" s="102"/>
      <c r="E515" s="102"/>
      <c r="F515" s="102"/>
    </row>
    <row r="516" spans="1:6" ht="12.75">
      <c r="A516" s="102"/>
      <c r="B516" s="102"/>
      <c r="C516" s="102"/>
      <c r="D516" s="102"/>
      <c r="E516" s="102"/>
      <c r="F516" s="102"/>
    </row>
    <row r="517" spans="1:6" ht="12.75">
      <c r="A517" s="102"/>
      <c r="B517" s="102"/>
      <c r="C517" s="102"/>
      <c r="D517" s="102"/>
      <c r="E517" s="102"/>
      <c r="F517" s="102"/>
    </row>
    <row r="518" spans="1:6" ht="12.75">
      <c r="A518" s="102"/>
      <c r="B518" s="102"/>
      <c r="C518" s="102"/>
      <c r="D518" s="102"/>
      <c r="E518" s="102"/>
      <c r="F518" s="102"/>
    </row>
    <row r="519" spans="1:6" ht="12.75">
      <c r="A519" s="102"/>
      <c r="B519" s="102"/>
      <c r="C519" s="102"/>
      <c r="D519" s="102"/>
      <c r="E519" s="102"/>
      <c r="F519" s="102"/>
    </row>
    <row r="520" spans="1:6" ht="12.75">
      <c r="A520" s="102"/>
      <c r="B520" s="102"/>
      <c r="C520" s="102"/>
      <c r="D520" s="102"/>
      <c r="E520" s="102"/>
      <c r="F520" s="102"/>
    </row>
    <row r="521" spans="1:6" ht="12.75">
      <c r="A521" s="102"/>
      <c r="B521" s="102"/>
      <c r="C521" s="102"/>
      <c r="D521" s="102"/>
      <c r="E521" s="102"/>
      <c r="F521" s="102"/>
    </row>
    <row r="522" spans="1:6" ht="12.75">
      <c r="A522" s="102"/>
      <c r="B522" s="102"/>
      <c r="C522" s="102"/>
      <c r="D522" s="102"/>
      <c r="E522" s="102"/>
      <c r="F522" s="102"/>
    </row>
    <row r="523" spans="1:6" ht="12.75">
      <c r="A523" s="102"/>
      <c r="B523" s="102"/>
      <c r="C523" s="102"/>
      <c r="D523" s="102"/>
      <c r="E523" s="102"/>
      <c r="F523" s="102"/>
    </row>
    <row r="524" spans="1:6" ht="12.75">
      <c r="A524" s="102"/>
      <c r="B524" s="102"/>
      <c r="C524" s="102"/>
      <c r="D524" s="102"/>
      <c r="E524" s="102"/>
      <c r="F524" s="102"/>
    </row>
    <row r="525" spans="1:6" ht="12.75">
      <c r="A525" s="102"/>
      <c r="B525" s="102"/>
      <c r="C525" s="102"/>
      <c r="D525" s="102"/>
      <c r="E525" s="102"/>
      <c r="F525" s="102"/>
    </row>
    <row r="526" spans="1:6" ht="12.75">
      <c r="A526" s="102"/>
      <c r="B526" s="102"/>
      <c r="C526" s="102"/>
      <c r="D526" s="102"/>
      <c r="E526" s="102"/>
      <c r="F526" s="102"/>
    </row>
    <row r="527" spans="1:6" ht="12.75">
      <c r="A527" s="102"/>
      <c r="B527" s="102"/>
      <c r="C527" s="102"/>
      <c r="D527" s="102"/>
      <c r="E527" s="102"/>
      <c r="F527" s="102"/>
    </row>
    <row r="528" spans="1:6" ht="12.75">
      <c r="A528" s="102"/>
      <c r="B528" s="102"/>
      <c r="C528" s="102"/>
      <c r="D528" s="102"/>
      <c r="E528" s="102"/>
      <c r="F528" s="102"/>
    </row>
    <row r="529" spans="1:6" ht="12.75">
      <c r="A529" s="102"/>
      <c r="B529" s="102"/>
      <c r="C529" s="102"/>
      <c r="D529" s="102"/>
      <c r="E529" s="102"/>
      <c r="F529" s="102"/>
    </row>
    <row r="530" spans="1:6" ht="12.75">
      <c r="A530" s="102"/>
      <c r="B530" s="102"/>
      <c r="C530" s="102"/>
      <c r="D530" s="102"/>
      <c r="E530" s="102"/>
      <c r="F530" s="102"/>
    </row>
    <row r="531" spans="1:6" ht="12.75">
      <c r="A531" s="102"/>
      <c r="B531" s="102"/>
      <c r="C531" s="102"/>
      <c r="D531" s="102"/>
      <c r="E531" s="102"/>
      <c r="F531" s="102"/>
    </row>
    <row r="532" spans="1:6" ht="12.75">
      <c r="A532" s="102"/>
      <c r="B532" s="102"/>
      <c r="C532" s="102"/>
      <c r="D532" s="102"/>
      <c r="E532" s="102"/>
      <c r="F532" s="102"/>
    </row>
    <row r="533" spans="1:6" ht="12.75">
      <c r="A533" s="102"/>
      <c r="B533" s="102"/>
      <c r="C533" s="102"/>
      <c r="D533" s="102"/>
      <c r="E533" s="102"/>
      <c r="F533" s="102"/>
    </row>
    <row r="534" spans="1:6" ht="12.75">
      <c r="A534" s="102"/>
      <c r="B534" s="102"/>
      <c r="C534" s="102"/>
      <c r="D534" s="102"/>
      <c r="E534" s="102"/>
      <c r="F534" s="102"/>
    </row>
    <row r="535" spans="1:6" ht="12.75">
      <c r="A535" s="102"/>
      <c r="B535" s="102"/>
      <c r="C535" s="102"/>
      <c r="D535" s="102"/>
      <c r="E535" s="102"/>
      <c r="F535" s="102"/>
    </row>
    <row r="536" spans="1:6" ht="12.75">
      <c r="A536" s="102"/>
      <c r="B536" s="102"/>
      <c r="C536" s="102"/>
      <c r="D536" s="102"/>
      <c r="E536" s="102"/>
      <c r="F536" s="102"/>
    </row>
    <row r="537" spans="1:6" ht="12.75">
      <c r="A537" s="102"/>
      <c r="B537" s="102"/>
      <c r="C537" s="102"/>
      <c r="D537" s="102"/>
      <c r="E537" s="102"/>
      <c r="F537" s="102"/>
    </row>
    <row r="538" spans="1:6" ht="12.75">
      <c r="A538" s="102"/>
      <c r="B538" s="102"/>
      <c r="C538" s="102"/>
      <c r="D538" s="102"/>
      <c r="E538" s="102"/>
      <c r="F538" s="102"/>
    </row>
    <row r="539" spans="1:6" ht="12.75">
      <c r="A539" s="102"/>
      <c r="B539" s="102"/>
      <c r="C539" s="102"/>
      <c r="D539" s="102"/>
      <c r="E539" s="102"/>
      <c r="F539" s="102"/>
    </row>
    <row r="540" spans="1:6" ht="12.75">
      <c r="A540" s="102"/>
      <c r="B540" s="102"/>
      <c r="C540" s="102"/>
      <c r="D540" s="102"/>
      <c r="E540" s="102"/>
      <c r="F540" s="102"/>
    </row>
    <row r="541" spans="1:6" ht="12.75">
      <c r="A541" s="102"/>
      <c r="B541" s="102"/>
      <c r="C541" s="102"/>
      <c r="D541" s="102"/>
      <c r="E541" s="102"/>
      <c r="F541" s="102"/>
    </row>
    <row r="542" spans="1:6" ht="12.75">
      <c r="A542" s="102"/>
      <c r="B542" s="102"/>
      <c r="C542" s="102"/>
      <c r="D542" s="102"/>
      <c r="E542" s="102"/>
      <c r="F542" s="102"/>
    </row>
    <row r="543" spans="1:6" ht="12.75">
      <c r="A543" s="102"/>
      <c r="B543" s="102"/>
      <c r="C543" s="102"/>
      <c r="D543" s="102"/>
      <c r="E543" s="102"/>
      <c r="F543" s="102"/>
    </row>
    <row r="544" spans="1:6" ht="12.75">
      <c r="A544" s="102"/>
      <c r="B544" s="102"/>
      <c r="C544" s="102"/>
      <c r="D544" s="102"/>
      <c r="E544" s="102"/>
      <c r="F544" s="102"/>
    </row>
    <row r="545" spans="1:6" ht="12.75">
      <c r="A545" s="102"/>
      <c r="B545" s="102"/>
      <c r="C545" s="102"/>
      <c r="D545" s="102"/>
      <c r="E545" s="102"/>
      <c r="F545" s="102"/>
    </row>
    <row r="546" spans="1:6" ht="12.75">
      <c r="A546" s="102"/>
      <c r="B546" s="102"/>
      <c r="C546" s="102"/>
      <c r="D546" s="102"/>
      <c r="E546" s="102"/>
      <c r="F546" s="102"/>
    </row>
    <row r="547" spans="1:6" ht="12.75">
      <c r="A547" s="102"/>
      <c r="B547" s="102"/>
      <c r="C547" s="102"/>
      <c r="D547" s="102"/>
      <c r="E547" s="102"/>
      <c r="F547" s="102"/>
    </row>
    <row r="548" spans="1:6" ht="12.75">
      <c r="A548" s="102"/>
      <c r="B548" s="102"/>
      <c r="C548" s="102"/>
      <c r="D548" s="102"/>
      <c r="E548" s="102"/>
      <c r="F548" s="102"/>
    </row>
    <row r="549" spans="1:6" ht="12.75">
      <c r="A549" s="102"/>
      <c r="B549" s="102"/>
      <c r="C549" s="102"/>
      <c r="D549" s="102"/>
      <c r="E549" s="102"/>
      <c r="F549" s="102"/>
    </row>
    <row r="550" spans="1:6" ht="12.75">
      <c r="A550" s="102"/>
      <c r="B550" s="102"/>
      <c r="C550" s="102"/>
      <c r="D550" s="102"/>
      <c r="E550" s="102"/>
      <c r="F550" s="102"/>
    </row>
    <row r="551" spans="1:6" ht="12.75">
      <c r="A551" s="102"/>
      <c r="B551" s="102"/>
      <c r="C551" s="102"/>
      <c r="D551" s="102"/>
      <c r="E551" s="102"/>
      <c r="F551" s="102"/>
    </row>
    <row r="552" spans="1:6" ht="12.75">
      <c r="A552" s="102"/>
      <c r="B552" s="102"/>
      <c r="C552" s="102"/>
      <c r="D552" s="102"/>
      <c r="E552" s="102"/>
      <c r="F552" s="102"/>
    </row>
    <row r="553" spans="1:6" ht="12.75">
      <c r="A553" s="102"/>
      <c r="B553" s="102"/>
      <c r="C553" s="102"/>
      <c r="D553" s="102"/>
      <c r="E553" s="102"/>
      <c r="F553" s="102"/>
    </row>
    <row r="554" spans="1:6" ht="12.75">
      <c r="A554" s="102"/>
      <c r="B554" s="102"/>
      <c r="C554" s="102"/>
      <c r="D554" s="102"/>
      <c r="E554" s="102"/>
      <c r="F554" s="102"/>
    </row>
    <row r="555" spans="1:6" ht="12.75">
      <c r="A555" s="102"/>
      <c r="B555" s="102"/>
      <c r="C555" s="102"/>
      <c r="D555" s="102"/>
      <c r="E555" s="102"/>
      <c r="F555" s="102"/>
    </row>
    <row r="556" spans="1:6" ht="12.75">
      <c r="A556" s="102"/>
      <c r="B556" s="102"/>
      <c r="C556" s="102"/>
      <c r="D556" s="102"/>
      <c r="E556" s="102"/>
      <c r="F556" s="102"/>
    </row>
    <row r="557" spans="1:6" ht="12.75">
      <c r="A557" s="102"/>
      <c r="B557" s="102"/>
      <c r="C557" s="102"/>
      <c r="D557" s="102"/>
      <c r="E557" s="102"/>
      <c r="F557" s="102"/>
    </row>
    <row r="558" spans="1:6" ht="12.75">
      <c r="A558" s="102"/>
      <c r="B558" s="102"/>
      <c r="C558" s="102"/>
      <c r="D558" s="102"/>
      <c r="E558" s="102"/>
      <c r="F558" s="102"/>
    </row>
    <row r="559" spans="1:6" ht="12.75">
      <c r="A559" s="102"/>
      <c r="B559" s="102"/>
      <c r="C559" s="102"/>
      <c r="D559" s="102"/>
      <c r="E559" s="102"/>
      <c r="F559" s="102"/>
    </row>
    <row r="560" spans="1:6" ht="12.75">
      <c r="A560" s="102"/>
      <c r="B560" s="102"/>
      <c r="C560" s="102"/>
      <c r="D560" s="102"/>
      <c r="E560" s="102"/>
      <c r="F560" s="102"/>
    </row>
    <row r="561" spans="1:6" ht="12.75">
      <c r="A561" s="102"/>
      <c r="B561" s="102"/>
      <c r="C561" s="102"/>
      <c r="D561" s="102"/>
      <c r="E561" s="102"/>
      <c r="F561" s="102"/>
    </row>
    <row r="562" spans="1:6" ht="12.75">
      <c r="A562" s="102"/>
      <c r="B562" s="102"/>
      <c r="C562" s="102"/>
      <c r="D562" s="102"/>
      <c r="E562" s="102"/>
      <c r="F562" s="102"/>
    </row>
    <row r="563" spans="1:6" ht="12.75">
      <c r="A563" s="102"/>
      <c r="B563" s="102"/>
      <c r="C563" s="102"/>
      <c r="D563" s="102"/>
      <c r="E563" s="102"/>
      <c r="F563" s="102"/>
    </row>
    <row r="564" spans="1:6" ht="12.75">
      <c r="A564" s="102"/>
      <c r="B564" s="102"/>
      <c r="C564" s="102"/>
      <c r="D564" s="102"/>
      <c r="E564" s="102"/>
      <c r="F564" s="102"/>
    </row>
    <row r="565" spans="1:6" ht="12.75">
      <c r="A565" s="102"/>
      <c r="B565" s="102"/>
      <c r="C565" s="102"/>
      <c r="D565" s="102"/>
      <c r="E565" s="102"/>
      <c r="F565" s="102"/>
    </row>
    <row r="566" spans="1:6" ht="12.75">
      <c r="A566" s="102"/>
      <c r="B566" s="102"/>
      <c r="C566" s="102"/>
      <c r="D566" s="102"/>
      <c r="E566" s="102"/>
      <c r="F566" s="102"/>
    </row>
    <row r="567" spans="1:6" ht="12.75">
      <c r="A567" s="102"/>
      <c r="B567" s="102"/>
      <c r="C567" s="102"/>
      <c r="D567" s="102"/>
      <c r="E567" s="102"/>
      <c r="F567" s="102"/>
    </row>
    <row r="568" spans="1:6" ht="12.75">
      <c r="A568" s="102"/>
      <c r="B568" s="102"/>
      <c r="C568" s="102"/>
      <c r="D568" s="102"/>
      <c r="E568" s="102"/>
      <c r="F568" s="102"/>
    </row>
    <row r="569" spans="1:6" ht="12.75">
      <c r="A569" s="102"/>
      <c r="B569" s="102"/>
      <c r="C569" s="102"/>
      <c r="D569" s="102"/>
      <c r="E569" s="102"/>
      <c r="F569" s="102"/>
    </row>
    <row r="570" spans="1:6" ht="12.75">
      <c r="A570" s="102"/>
      <c r="B570" s="102"/>
      <c r="C570" s="102"/>
      <c r="D570" s="102"/>
      <c r="E570" s="102"/>
      <c r="F570" s="102"/>
    </row>
    <row r="571" spans="1:6" ht="12.75">
      <c r="A571" s="102"/>
      <c r="B571" s="102"/>
      <c r="C571" s="102"/>
      <c r="D571" s="102"/>
      <c r="E571" s="102"/>
      <c r="F571" s="102"/>
    </row>
    <row r="572" spans="1:6" ht="12.75">
      <c r="A572" s="102"/>
      <c r="B572" s="102"/>
      <c r="C572" s="102"/>
      <c r="D572" s="102"/>
      <c r="E572" s="102"/>
      <c r="F572" s="102"/>
    </row>
    <row r="573" spans="1:6" ht="12.75">
      <c r="A573" s="102"/>
      <c r="B573" s="102"/>
      <c r="C573" s="102"/>
      <c r="D573" s="102"/>
      <c r="E573" s="102"/>
      <c r="F573" s="102"/>
    </row>
    <row r="574" spans="1:6" ht="12.75">
      <c r="A574" s="102"/>
      <c r="B574" s="102"/>
      <c r="C574" s="102"/>
      <c r="D574" s="102"/>
      <c r="E574" s="102"/>
      <c r="F574" s="102"/>
    </row>
    <row r="575" spans="1:6" ht="12.75">
      <c r="A575" s="102"/>
      <c r="B575" s="102"/>
      <c r="C575" s="102"/>
      <c r="D575" s="102"/>
      <c r="E575" s="102"/>
      <c r="F575" s="102"/>
    </row>
    <row r="576" spans="1:6" ht="12.75">
      <c r="A576" s="102"/>
      <c r="B576" s="102"/>
      <c r="C576" s="102"/>
      <c r="D576" s="102"/>
      <c r="E576" s="102"/>
      <c r="F576" s="102"/>
    </row>
    <row r="577" spans="1:6" ht="12.75">
      <c r="A577" s="102"/>
      <c r="B577" s="102"/>
      <c r="C577" s="102"/>
      <c r="D577" s="102"/>
      <c r="E577" s="102"/>
      <c r="F577" s="102"/>
    </row>
    <row r="578" spans="1:6" ht="12.75">
      <c r="A578" s="102"/>
      <c r="B578" s="102"/>
      <c r="C578" s="102"/>
      <c r="D578" s="102"/>
      <c r="E578" s="102"/>
      <c r="F578" s="102"/>
    </row>
    <row r="579" spans="1:6" ht="12.75">
      <c r="A579" s="102"/>
      <c r="B579" s="102"/>
      <c r="C579" s="102"/>
      <c r="D579" s="102"/>
      <c r="E579" s="102"/>
      <c r="F579" s="102"/>
    </row>
    <row r="580" spans="1:6" ht="12.75">
      <c r="A580" s="102"/>
      <c r="B580" s="102"/>
      <c r="C580" s="102"/>
      <c r="D580" s="102"/>
      <c r="E580" s="102"/>
      <c r="F580" s="102"/>
    </row>
    <row r="581" spans="1:6" ht="12.75">
      <c r="A581" s="102"/>
      <c r="B581" s="102"/>
      <c r="C581" s="102"/>
      <c r="D581" s="102"/>
      <c r="E581" s="102"/>
      <c r="F581" s="102"/>
    </row>
    <row r="582" spans="1:6" ht="12.75">
      <c r="A582" s="102"/>
      <c r="B582" s="102"/>
      <c r="C582" s="102"/>
      <c r="D582" s="102"/>
      <c r="E582" s="102"/>
      <c r="F582" s="102"/>
    </row>
    <row r="583" spans="1:6" ht="12.75">
      <c r="A583" s="102"/>
      <c r="B583" s="102"/>
      <c r="C583" s="102"/>
      <c r="D583" s="102"/>
      <c r="E583" s="102"/>
      <c r="F583" s="102"/>
    </row>
    <row r="584" spans="1:6" ht="12.75">
      <c r="A584" s="102"/>
      <c r="B584" s="102"/>
      <c r="C584" s="102"/>
      <c r="D584" s="102"/>
      <c r="E584" s="102"/>
      <c r="F584" s="102"/>
    </row>
    <row r="585" spans="1:6" ht="12.75">
      <c r="A585" s="102"/>
      <c r="B585" s="102"/>
      <c r="C585" s="102"/>
      <c r="D585" s="102"/>
      <c r="E585" s="102"/>
      <c r="F585" s="102"/>
    </row>
    <row r="586" spans="1:6" ht="12.75">
      <c r="A586" s="102"/>
      <c r="B586" s="102"/>
      <c r="C586" s="102"/>
      <c r="D586" s="102"/>
      <c r="E586" s="102"/>
      <c r="F586" s="102"/>
    </row>
    <row r="587" spans="1:6" ht="12.75">
      <c r="A587" s="102"/>
      <c r="B587" s="102"/>
      <c r="C587" s="102"/>
      <c r="D587" s="102"/>
      <c r="E587" s="102"/>
      <c r="F587" s="102"/>
    </row>
    <row r="588" spans="1:6" ht="12.75">
      <c r="A588" s="102"/>
      <c r="B588" s="102"/>
      <c r="C588" s="102"/>
      <c r="D588" s="102"/>
      <c r="E588" s="102"/>
      <c r="F588" s="102"/>
    </row>
    <row r="589" spans="1:6" ht="12.75">
      <c r="A589" s="102"/>
      <c r="B589" s="102"/>
      <c r="C589" s="102"/>
      <c r="D589" s="102"/>
      <c r="E589" s="102"/>
      <c r="F589" s="102"/>
    </row>
    <row r="590" spans="1:6" ht="12.75">
      <c r="A590" s="102"/>
      <c r="B590" s="102"/>
      <c r="C590" s="102"/>
      <c r="D590" s="102"/>
      <c r="E590" s="102"/>
      <c r="F590" s="102"/>
    </row>
    <row r="591" spans="1:6" ht="12.75">
      <c r="A591" s="102"/>
      <c r="B591" s="102"/>
      <c r="C591" s="102"/>
      <c r="D591" s="102"/>
      <c r="E591" s="102"/>
      <c r="F591" s="102"/>
    </row>
    <row r="592" spans="1:6" ht="12.75">
      <c r="A592" s="102"/>
      <c r="B592" s="102"/>
      <c r="C592" s="102"/>
      <c r="D592" s="102"/>
      <c r="E592" s="102"/>
      <c r="F592" s="102"/>
    </row>
    <row r="593" spans="1:6" ht="12.75">
      <c r="A593" s="102"/>
      <c r="B593" s="102"/>
      <c r="C593" s="102"/>
      <c r="D593" s="102"/>
      <c r="E593" s="102"/>
      <c r="F593" s="102"/>
    </row>
    <row r="594" spans="1:6" ht="12.75">
      <c r="A594" s="102"/>
      <c r="B594" s="102"/>
      <c r="C594" s="102"/>
      <c r="D594" s="102"/>
      <c r="E594" s="102"/>
      <c r="F594" s="102"/>
    </row>
    <row r="595" spans="1:6" ht="12.75">
      <c r="A595" s="102"/>
      <c r="B595" s="102"/>
      <c r="C595" s="102"/>
      <c r="D595" s="102"/>
      <c r="E595" s="102"/>
      <c r="F595" s="102"/>
    </row>
    <row r="596" spans="1:6" ht="12.75">
      <c r="A596" s="102"/>
      <c r="B596" s="102"/>
      <c r="C596" s="102"/>
      <c r="D596" s="102"/>
      <c r="E596" s="102"/>
      <c r="F596" s="102"/>
    </row>
    <row r="597" spans="1:6" ht="12.75">
      <c r="A597" s="102"/>
      <c r="B597" s="102"/>
      <c r="C597" s="102"/>
      <c r="D597" s="102"/>
      <c r="E597" s="102"/>
      <c r="F597" s="102"/>
    </row>
    <row r="598" spans="1:6" ht="12.75">
      <c r="A598" s="102"/>
      <c r="B598" s="102"/>
      <c r="C598" s="102"/>
      <c r="D598" s="102"/>
      <c r="E598" s="102"/>
      <c r="F598" s="102"/>
    </row>
    <row r="599" spans="1:6" ht="12.75">
      <c r="A599" s="102"/>
      <c r="B599" s="102"/>
      <c r="C599" s="102"/>
      <c r="D599" s="102"/>
      <c r="E599" s="102"/>
      <c r="F599" s="102"/>
    </row>
    <row r="600" spans="1:6" ht="12.75">
      <c r="A600" s="102"/>
      <c r="B600" s="102"/>
      <c r="C600" s="102"/>
      <c r="D600" s="102"/>
      <c r="E600" s="102"/>
      <c r="F600" s="102"/>
    </row>
    <row r="601" spans="1:6" ht="12.75">
      <c r="A601" s="102"/>
      <c r="B601" s="102"/>
      <c r="C601" s="102"/>
      <c r="D601" s="102"/>
      <c r="E601" s="102"/>
      <c r="F601" s="102"/>
    </row>
    <row r="602" spans="1:6" ht="12.75">
      <c r="A602" s="102"/>
      <c r="B602" s="102"/>
      <c r="C602" s="102"/>
      <c r="D602" s="102"/>
      <c r="E602" s="102"/>
      <c r="F602" s="102"/>
    </row>
    <row r="603" spans="1:6" ht="12.75">
      <c r="A603" s="102"/>
      <c r="B603" s="102"/>
      <c r="C603" s="102"/>
      <c r="D603" s="102"/>
      <c r="E603" s="102"/>
      <c r="F603" s="102"/>
    </row>
    <row r="604" spans="1:6" ht="12.75">
      <c r="A604" s="102"/>
      <c r="B604" s="102"/>
      <c r="C604" s="102"/>
      <c r="D604" s="102"/>
      <c r="E604" s="102"/>
      <c r="F604" s="102"/>
    </row>
    <row r="605" spans="1:6" ht="12.75">
      <c r="A605" s="102"/>
      <c r="B605" s="102"/>
      <c r="C605" s="102"/>
      <c r="D605" s="102"/>
      <c r="E605" s="102"/>
      <c r="F605" s="102"/>
    </row>
    <row r="606" spans="1:6" ht="12.75">
      <c r="A606" s="102"/>
      <c r="B606" s="102"/>
      <c r="C606" s="102"/>
      <c r="D606" s="102"/>
      <c r="E606" s="102"/>
      <c r="F606" s="102"/>
    </row>
    <row r="607" spans="1:6" ht="12.75">
      <c r="A607" s="102"/>
      <c r="B607" s="102"/>
      <c r="C607" s="102"/>
      <c r="D607" s="102"/>
      <c r="E607" s="102"/>
      <c r="F607" s="102"/>
    </row>
    <row r="608" spans="1:6" ht="12.75">
      <c r="A608" s="102"/>
      <c r="B608" s="102"/>
      <c r="C608" s="102"/>
      <c r="D608" s="102"/>
      <c r="E608" s="102"/>
      <c r="F608" s="102"/>
    </row>
    <row r="609" spans="1:6" ht="12.75">
      <c r="A609" s="102"/>
      <c r="B609" s="102"/>
      <c r="C609" s="102"/>
      <c r="D609" s="102"/>
      <c r="E609" s="102"/>
      <c r="F609" s="102"/>
    </row>
    <row r="610" spans="1:6" ht="12.75">
      <c r="A610" s="102"/>
      <c r="B610" s="102"/>
      <c r="C610" s="102"/>
      <c r="D610" s="102"/>
      <c r="E610" s="102"/>
      <c r="F610" s="102"/>
    </row>
    <row r="611" spans="1:6" ht="12.75">
      <c r="A611" s="102"/>
      <c r="B611" s="102"/>
      <c r="C611" s="102"/>
      <c r="D611" s="102"/>
      <c r="E611" s="102"/>
      <c r="F611" s="102"/>
    </row>
    <row r="612" spans="1:6" ht="12.75">
      <c r="A612" s="102"/>
      <c r="B612" s="102"/>
      <c r="C612" s="102"/>
      <c r="D612" s="102"/>
      <c r="E612" s="102"/>
      <c r="F612" s="102"/>
    </row>
    <row r="613" spans="1:6" ht="12.75">
      <c r="A613" s="102"/>
      <c r="B613" s="102"/>
      <c r="C613" s="102"/>
      <c r="D613" s="102"/>
      <c r="E613" s="102"/>
      <c r="F613" s="102"/>
    </row>
    <row r="614" spans="1:6" ht="12.75">
      <c r="A614" s="102"/>
      <c r="B614" s="102"/>
      <c r="C614" s="102"/>
      <c r="D614" s="102"/>
      <c r="E614" s="102"/>
      <c r="F614" s="102"/>
    </row>
    <row r="615" spans="1:6" ht="12.75">
      <c r="A615" s="102"/>
      <c r="B615" s="102"/>
      <c r="C615" s="102"/>
      <c r="D615" s="102"/>
      <c r="E615" s="102"/>
      <c r="F615" s="102"/>
    </row>
    <row r="616" spans="1:6" ht="12.75">
      <c r="A616" s="102"/>
      <c r="B616" s="102"/>
      <c r="C616" s="102"/>
      <c r="D616" s="102"/>
      <c r="E616" s="102"/>
      <c r="F616" s="102"/>
    </row>
    <row r="617" spans="1:6" ht="12.75">
      <c r="A617" s="102"/>
      <c r="B617" s="102"/>
      <c r="C617" s="102"/>
      <c r="D617" s="102"/>
      <c r="E617" s="102"/>
      <c r="F617" s="102"/>
    </row>
    <row r="618" spans="1:6" ht="12.75">
      <c r="A618" s="102"/>
      <c r="B618" s="102"/>
      <c r="C618" s="102"/>
      <c r="D618" s="102"/>
      <c r="E618" s="102"/>
      <c r="F618" s="102"/>
    </row>
    <row r="619" spans="1:6" ht="12.75">
      <c r="A619" s="102"/>
      <c r="B619" s="102"/>
      <c r="C619" s="102"/>
      <c r="D619" s="102"/>
      <c r="E619" s="102"/>
      <c r="F619" s="102"/>
    </row>
    <row r="620" spans="1:6" ht="12.75">
      <c r="A620" s="102"/>
      <c r="B620" s="102"/>
      <c r="C620" s="102"/>
      <c r="D620" s="102"/>
      <c r="E620" s="102"/>
      <c r="F620" s="102"/>
    </row>
    <row r="621" spans="1:6" ht="12.75">
      <c r="A621" s="102"/>
      <c r="B621" s="102"/>
      <c r="C621" s="102"/>
      <c r="D621" s="102"/>
      <c r="E621" s="102"/>
      <c r="F621" s="102"/>
    </row>
    <row r="622" spans="1:6" ht="12.75">
      <c r="A622" s="102"/>
      <c r="B622" s="102"/>
      <c r="C622" s="102"/>
      <c r="D622" s="102"/>
      <c r="E622" s="102"/>
      <c r="F622" s="102"/>
    </row>
    <row r="623" spans="1:6" ht="12.75">
      <c r="A623" s="102"/>
      <c r="B623" s="102"/>
      <c r="C623" s="102"/>
      <c r="D623" s="102"/>
      <c r="E623" s="102"/>
      <c r="F623" s="102"/>
    </row>
    <row r="624" spans="1:6" ht="12.75">
      <c r="A624" s="102"/>
      <c r="B624" s="102"/>
      <c r="C624" s="102"/>
      <c r="D624" s="102"/>
      <c r="E624" s="102"/>
      <c r="F624" s="102"/>
    </row>
    <row r="625" spans="1:6" ht="12.75">
      <c r="A625" s="102"/>
      <c r="B625" s="102"/>
      <c r="C625" s="102"/>
      <c r="D625" s="102"/>
      <c r="E625" s="102"/>
      <c r="F625" s="102"/>
    </row>
    <row r="626" spans="1:6" ht="12.75">
      <c r="A626" s="102"/>
      <c r="B626" s="102"/>
      <c r="C626" s="102"/>
      <c r="D626" s="102"/>
      <c r="E626" s="102"/>
      <c r="F626" s="102"/>
    </row>
    <row r="627" spans="1:6" ht="12.75">
      <c r="A627" s="102"/>
      <c r="B627" s="102"/>
      <c r="C627" s="102"/>
      <c r="D627" s="102"/>
      <c r="E627" s="102"/>
      <c r="F627" s="102"/>
    </row>
    <row r="628" spans="1:6" ht="12.75">
      <c r="A628" s="102"/>
      <c r="B628" s="102"/>
      <c r="C628" s="102"/>
      <c r="D628" s="102"/>
      <c r="E628" s="102"/>
      <c r="F628" s="102"/>
    </row>
    <row r="629" spans="1:6" ht="12.75">
      <c r="A629" s="102"/>
      <c r="B629" s="102"/>
      <c r="C629" s="102"/>
      <c r="D629" s="102"/>
      <c r="E629" s="102"/>
      <c r="F629" s="102"/>
    </row>
    <row r="630" spans="1:6" ht="12.75">
      <c r="A630" s="102"/>
      <c r="B630" s="102"/>
      <c r="C630" s="102"/>
      <c r="D630" s="102"/>
      <c r="E630" s="102"/>
      <c r="F630" s="102"/>
    </row>
    <row r="631" spans="1:6" ht="12.75">
      <c r="A631" s="102"/>
      <c r="B631" s="102"/>
      <c r="C631" s="102"/>
      <c r="D631" s="102"/>
      <c r="E631" s="102"/>
      <c r="F631" s="102"/>
    </row>
    <row r="632" spans="1:6" ht="12.75">
      <c r="A632" s="102"/>
      <c r="B632" s="102"/>
      <c r="C632" s="102"/>
      <c r="D632" s="102"/>
      <c r="E632" s="102"/>
      <c r="F632" s="102"/>
    </row>
    <row r="633" spans="1:6" ht="12.75">
      <c r="A633" s="102"/>
      <c r="B633" s="102"/>
      <c r="C633" s="102"/>
      <c r="D633" s="102"/>
      <c r="E633" s="102"/>
      <c r="F633" s="102"/>
    </row>
    <row r="634" spans="1:6" ht="12.75">
      <c r="A634" s="102"/>
      <c r="B634" s="102"/>
      <c r="C634" s="102"/>
      <c r="D634" s="102"/>
      <c r="E634" s="102"/>
      <c r="F634" s="102"/>
    </row>
    <row r="635" spans="1:6" ht="12.75">
      <c r="A635" s="102"/>
      <c r="B635" s="102"/>
      <c r="C635" s="102"/>
      <c r="D635" s="102"/>
      <c r="E635" s="102"/>
      <c r="F635" s="102"/>
    </row>
    <row r="636" spans="1:6" ht="12.75">
      <c r="A636" s="102"/>
      <c r="B636" s="102"/>
      <c r="C636" s="102"/>
      <c r="D636" s="102"/>
      <c r="E636" s="102"/>
      <c r="F636" s="102"/>
    </row>
    <row r="637" spans="1:6" ht="12.75">
      <c r="A637" s="102"/>
      <c r="B637" s="102"/>
      <c r="C637" s="102"/>
      <c r="D637" s="102"/>
      <c r="E637" s="102"/>
      <c r="F637" s="102"/>
    </row>
    <row r="638" spans="1:6" ht="12.75">
      <c r="A638" s="102"/>
      <c r="B638" s="102"/>
      <c r="C638" s="102"/>
      <c r="D638" s="102"/>
      <c r="E638" s="102"/>
      <c r="F638" s="102"/>
    </row>
    <row r="639" spans="1:6" ht="12.75">
      <c r="A639" s="102"/>
      <c r="B639" s="102"/>
      <c r="C639" s="102"/>
      <c r="D639" s="102"/>
      <c r="E639" s="102"/>
      <c r="F639" s="102"/>
    </row>
    <row r="640" spans="1:6" ht="12.75">
      <c r="A640" s="102"/>
      <c r="B640" s="102"/>
      <c r="C640" s="102"/>
      <c r="D640" s="102"/>
      <c r="E640" s="102"/>
      <c r="F640" s="102"/>
    </row>
    <row r="641" spans="1:6" ht="12.75">
      <c r="A641" s="102"/>
      <c r="B641" s="102"/>
      <c r="C641" s="102"/>
      <c r="D641" s="102"/>
      <c r="E641" s="102"/>
      <c r="F641" s="102"/>
    </row>
    <row r="642" spans="1:6" ht="12.75">
      <c r="A642" s="102"/>
      <c r="B642" s="102"/>
      <c r="C642" s="102"/>
      <c r="D642" s="102"/>
      <c r="E642" s="102"/>
      <c r="F642" s="102"/>
    </row>
    <row r="643" spans="1:6" ht="12.75">
      <c r="A643" s="102"/>
      <c r="B643" s="102"/>
      <c r="C643" s="102"/>
      <c r="D643" s="102"/>
      <c r="E643" s="102"/>
      <c r="F643" s="102"/>
    </row>
    <row r="644" spans="1:6" ht="12.75">
      <c r="A644" s="102"/>
      <c r="B644" s="102"/>
      <c r="C644" s="102"/>
      <c r="D644" s="102"/>
      <c r="E644" s="102"/>
      <c r="F644" s="102"/>
    </row>
    <row r="645" spans="1:6" ht="12.75">
      <c r="A645" s="102"/>
      <c r="B645" s="102"/>
      <c r="C645" s="102"/>
      <c r="D645" s="102"/>
      <c r="E645" s="102"/>
      <c r="F645" s="102"/>
    </row>
    <row r="646" spans="1:6" ht="12.75">
      <c r="A646" s="102"/>
      <c r="B646" s="102"/>
      <c r="C646" s="102"/>
      <c r="D646" s="102"/>
      <c r="E646" s="102"/>
      <c r="F646" s="102"/>
    </row>
    <row r="647" spans="1:6" ht="12.75">
      <c r="A647" s="102"/>
      <c r="B647" s="102"/>
      <c r="C647" s="102"/>
      <c r="D647" s="102"/>
      <c r="E647" s="102"/>
      <c r="F647" s="102"/>
    </row>
    <row r="648" spans="1:6" ht="12.75">
      <c r="A648" s="102"/>
      <c r="B648" s="102"/>
      <c r="C648" s="102"/>
      <c r="D648" s="102"/>
      <c r="E648" s="102"/>
      <c r="F648" s="102"/>
    </row>
    <row r="649" spans="1:6" ht="12.75">
      <c r="A649" s="102"/>
      <c r="B649" s="102"/>
      <c r="C649" s="102"/>
      <c r="D649" s="102"/>
      <c r="E649" s="102"/>
      <c r="F649" s="102"/>
    </row>
    <row r="650" spans="1:6" ht="12.75">
      <c r="A650" s="102"/>
      <c r="B650" s="102"/>
      <c r="C650" s="102"/>
      <c r="D650" s="102"/>
      <c r="E650" s="102"/>
      <c r="F650" s="102"/>
    </row>
    <row r="651" spans="1:6" ht="12.75">
      <c r="A651" s="102"/>
      <c r="B651" s="102"/>
      <c r="C651" s="102"/>
      <c r="D651" s="102"/>
      <c r="E651" s="102"/>
      <c r="F651" s="102"/>
    </row>
    <row r="652" spans="1:6" ht="12.75">
      <c r="A652" s="102"/>
      <c r="B652" s="102"/>
      <c r="C652" s="102"/>
      <c r="D652" s="102"/>
      <c r="E652" s="102"/>
      <c r="F652" s="102"/>
    </row>
    <row r="653" spans="1:6" ht="12.75">
      <c r="A653" s="102"/>
      <c r="B653" s="102"/>
      <c r="C653" s="102"/>
      <c r="D653" s="102"/>
      <c r="E653" s="102"/>
      <c r="F653" s="102"/>
    </row>
    <row r="654" spans="1:6" ht="12.75">
      <c r="A654" s="102"/>
      <c r="B654" s="102"/>
      <c r="C654" s="102"/>
      <c r="D654" s="102"/>
      <c r="E654" s="102"/>
      <c r="F654" s="102"/>
    </row>
    <row r="655" spans="1:6" ht="12.75">
      <c r="A655" s="102"/>
      <c r="B655" s="102"/>
      <c r="C655" s="102"/>
      <c r="D655" s="102"/>
      <c r="E655" s="102"/>
      <c r="F655" s="102"/>
    </row>
    <row r="656" spans="1:6" ht="12.75">
      <c r="A656" s="102"/>
      <c r="B656" s="102"/>
      <c r="C656" s="102"/>
      <c r="D656" s="102"/>
      <c r="E656" s="102"/>
      <c r="F656" s="102"/>
    </row>
    <row r="657" spans="1:6" ht="12.75">
      <c r="A657" s="102"/>
      <c r="B657" s="102"/>
      <c r="C657" s="102"/>
      <c r="D657" s="102"/>
      <c r="E657" s="102"/>
      <c r="F657" s="102"/>
    </row>
    <row r="658" spans="1:6" ht="12.75">
      <c r="A658" s="102"/>
      <c r="B658" s="102"/>
      <c r="C658" s="102"/>
      <c r="D658" s="102"/>
      <c r="E658" s="102"/>
      <c r="F658" s="102"/>
    </row>
    <row r="659" spans="1:6" ht="12.75">
      <c r="A659" s="102"/>
      <c r="B659" s="102"/>
      <c r="C659" s="102"/>
      <c r="D659" s="102"/>
      <c r="E659" s="102"/>
      <c r="F659" s="102"/>
    </row>
    <row r="660" spans="1:6" ht="12.75">
      <c r="A660" s="102"/>
      <c r="B660" s="102"/>
      <c r="C660" s="102"/>
      <c r="D660" s="102"/>
      <c r="E660" s="102"/>
      <c r="F660" s="102"/>
    </row>
    <row r="661" spans="1:6" ht="12.75">
      <c r="A661" s="102"/>
      <c r="B661" s="102"/>
      <c r="C661" s="102"/>
      <c r="D661" s="102"/>
      <c r="E661" s="102"/>
      <c r="F661" s="102"/>
    </row>
    <row r="662" spans="1:6" ht="12.75">
      <c r="A662" s="102"/>
      <c r="B662" s="102"/>
      <c r="C662" s="102"/>
      <c r="D662" s="102"/>
      <c r="E662" s="102"/>
      <c r="F662" s="102"/>
    </row>
    <row r="663" spans="1:6" ht="12.75">
      <c r="A663" s="102"/>
      <c r="B663" s="102"/>
      <c r="C663" s="102"/>
      <c r="D663" s="102"/>
      <c r="E663" s="102"/>
      <c r="F663" s="102"/>
    </row>
    <row r="664" spans="1:6" ht="12.75">
      <c r="A664" s="102"/>
      <c r="B664" s="102"/>
      <c r="C664" s="102"/>
      <c r="D664" s="102"/>
      <c r="E664" s="102"/>
      <c r="F664" s="102"/>
    </row>
    <row r="665" spans="1:6" ht="12.75">
      <c r="A665" s="102"/>
      <c r="B665" s="102"/>
      <c r="C665" s="102"/>
      <c r="D665" s="102"/>
      <c r="E665" s="102"/>
      <c r="F665" s="102"/>
    </row>
    <row r="666" spans="1:6" ht="12.75">
      <c r="A666" s="102"/>
      <c r="B666" s="102"/>
      <c r="C666" s="102"/>
      <c r="D666" s="102"/>
      <c r="E666" s="102"/>
      <c r="F666" s="102"/>
    </row>
    <row r="667" spans="1:6" ht="12.75">
      <c r="A667" s="102"/>
      <c r="B667" s="102"/>
      <c r="C667" s="102"/>
      <c r="D667" s="102"/>
      <c r="E667" s="102"/>
      <c r="F667" s="102"/>
    </row>
    <row r="668" spans="1:6" ht="12.75">
      <c r="A668" s="102"/>
      <c r="B668" s="102"/>
      <c r="C668" s="102"/>
      <c r="D668" s="102"/>
      <c r="E668" s="102"/>
      <c r="F668" s="102"/>
    </row>
    <row r="669" spans="1:6" ht="12.75">
      <c r="A669" s="102"/>
      <c r="B669" s="102"/>
      <c r="C669" s="102"/>
      <c r="D669" s="102"/>
      <c r="E669" s="102"/>
      <c r="F669" s="102"/>
    </row>
    <row r="670" spans="1:6" ht="12.75">
      <c r="A670" s="102"/>
      <c r="B670" s="102"/>
      <c r="C670" s="102"/>
      <c r="D670" s="102"/>
      <c r="E670" s="102"/>
      <c r="F670" s="102"/>
    </row>
    <row r="671" spans="1:6" ht="12.75">
      <c r="A671" s="102"/>
      <c r="B671" s="102"/>
      <c r="C671" s="102"/>
      <c r="D671" s="102"/>
      <c r="E671" s="102"/>
      <c r="F671" s="102"/>
    </row>
    <row r="672" spans="1:6" ht="12.75">
      <c r="A672" s="102"/>
      <c r="B672" s="102"/>
      <c r="C672" s="102"/>
      <c r="D672" s="102"/>
      <c r="E672" s="102"/>
      <c r="F672" s="102"/>
    </row>
    <row r="673" spans="1:6" ht="12.75">
      <c r="A673" s="102"/>
      <c r="B673" s="102"/>
      <c r="C673" s="102"/>
      <c r="D673" s="102"/>
      <c r="E673" s="102"/>
      <c r="F673" s="102"/>
    </row>
    <row r="674" spans="1:6" ht="12.75">
      <c r="A674" s="102"/>
      <c r="B674" s="102"/>
      <c r="C674" s="102"/>
      <c r="D674" s="102"/>
      <c r="E674" s="102"/>
      <c r="F674" s="102"/>
    </row>
    <row r="675" spans="1:6" ht="12.75">
      <c r="A675" s="102"/>
      <c r="B675" s="102"/>
      <c r="C675" s="102"/>
      <c r="D675" s="102"/>
      <c r="E675" s="102"/>
      <c r="F675" s="102"/>
    </row>
    <row r="676" spans="1:6" ht="12.75">
      <c r="A676" s="102"/>
      <c r="B676" s="102"/>
      <c r="C676" s="102"/>
      <c r="D676" s="102"/>
      <c r="E676" s="102"/>
      <c r="F676" s="102"/>
    </row>
    <row r="677" spans="1:6" ht="12.75">
      <c r="A677" s="102"/>
      <c r="B677" s="102"/>
      <c r="C677" s="102"/>
      <c r="D677" s="102"/>
      <c r="E677" s="102"/>
      <c r="F677" s="102"/>
    </row>
    <row r="678" spans="1:6" ht="12.75">
      <c r="A678" s="102"/>
      <c r="B678" s="102"/>
      <c r="C678" s="102"/>
      <c r="D678" s="102"/>
      <c r="E678" s="102"/>
      <c r="F678" s="102"/>
    </row>
    <row r="679" spans="1:6" ht="12.75">
      <c r="A679" s="102"/>
      <c r="B679" s="102"/>
      <c r="C679" s="102"/>
      <c r="D679" s="102"/>
      <c r="E679" s="102"/>
      <c r="F679" s="102"/>
    </row>
    <row r="680" spans="1:6" ht="12.75">
      <c r="A680" s="102"/>
      <c r="B680" s="102"/>
      <c r="C680" s="102"/>
      <c r="D680" s="102"/>
      <c r="E680" s="102"/>
      <c r="F680" s="102"/>
    </row>
    <row r="681" spans="1:6" ht="12.75">
      <c r="A681" s="102"/>
      <c r="B681" s="102"/>
      <c r="C681" s="102"/>
      <c r="D681" s="102"/>
      <c r="E681" s="102"/>
      <c r="F681" s="102"/>
    </row>
    <row r="682" spans="1:6" ht="12.75">
      <c r="A682" s="102"/>
      <c r="B682" s="102"/>
      <c r="C682" s="102"/>
      <c r="D682" s="102"/>
      <c r="E682" s="102"/>
      <c r="F682" s="102"/>
    </row>
    <row r="683" spans="1:6" ht="12.75">
      <c r="A683" s="102"/>
      <c r="B683" s="102"/>
      <c r="C683" s="102"/>
      <c r="D683" s="102"/>
      <c r="E683" s="102"/>
      <c r="F683" s="102"/>
    </row>
    <row r="684" spans="1:6" ht="12.75">
      <c r="A684" s="102"/>
      <c r="B684" s="102"/>
      <c r="C684" s="102"/>
      <c r="D684" s="102"/>
      <c r="E684" s="102"/>
      <c r="F684" s="102"/>
    </row>
    <row r="685" spans="1:6" ht="12.75">
      <c r="A685" s="102"/>
      <c r="B685" s="102"/>
      <c r="C685" s="102"/>
      <c r="D685" s="102"/>
      <c r="E685" s="102"/>
      <c r="F685" s="102"/>
    </row>
    <row r="686" spans="1:6" ht="12.75">
      <c r="A686" s="102"/>
      <c r="B686" s="102"/>
      <c r="C686" s="102"/>
      <c r="D686" s="102"/>
      <c r="E686" s="102"/>
      <c r="F686" s="102"/>
    </row>
    <row r="687" spans="1:6" ht="12.75">
      <c r="A687" s="102"/>
      <c r="B687" s="102"/>
      <c r="C687" s="102"/>
      <c r="D687" s="102"/>
      <c r="E687" s="102"/>
      <c r="F687" s="102"/>
    </row>
    <row r="688" spans="1:6" ht="12.75">
      <c r="A688" s="102"/>
      <c r="B688" s="102"/>
      <c r="C688" s="102"/>
      <c r="D688" s="102"/>
      <c r="E688" s="102"/>
      <c r="F688" s="102"/>
    </row>
    <row r="689" spans="1:6" ht="12.75">
      <c r="A689" s="102"/>
      <c r="B689" s="102"/>
      <c r="C689" s="102"/>
      <c r="D689" s="102"/>
      <c r="E689" s="102"/>
      <c r="F689" s="102"/>
    </row>
    <row r="690" spans="1:6" ht="12.75">
      <c r="A690" s="102"/>
      <c r="B690" s="102"/>
      <c r="C690" s="102"/>
      <c r="D690" s="102"/>
      <c r="E690" s="102"/>
      <c r="F690" s="102"/>
    </row>
    <row r="691" spans="1:6" ht="12.75">
      <c r="A691" s="102"/>
      <c r="B691" s="102"/>
      <c r="C691" s="102"/>
      <c r="D691" s="102"/>
      <c r="E691" s="102"/>
      <c r="F691" s="102"/>
    </row>
    <row r="692" spans="1:6" ht="12.75">
      <c r="A692" s="102"/>
      <c r="B692" s="102"/>
      <c r="C692" s="102"/>
      <c r="D692" s="102"/>
      <c r="E692" s="102"/>
      <c r="F692" s="102"/>
    </row>
    <row r="693" spans="1:6" ht="12.75">
      <c r="A693" s="102"/>
      <c r="B693" s="102"/>
      <c r="C693" s="102"/>
      <c r="D693" s="102"/>
      <c r="E693" s="102"/>
      <c r="F693" s="102"/>
    </row>
    <row r="694" spans="1:6" ht="12.75">
      <c r="A694" s="102"/>
      <c r="B694" s="102"/>
      <c r="C694" s="102"/>
      <c r="D694" s="102"/>
      <c r="E694" s="102"/>
      <c r="F694" s="102"/>
    </row>
    <row r="695" spans="1:6" ht="12.75">
      <c r="A695" s="102"/>
      <c r="B695" s="102"/>
      <c r="C695" s="102"/>
      <c r="D695" s="102"/>
      <c r="E695" s="102"/>
      <c r="F695" s="102"/>
    </row>
    <row r="696" spans="1:6" ht="12.75">
      <c r="A696" s="102"/>
      <c r="B696" s="102"/>
      <c r="C696" s="102"/>
      <c r="D696" s="102"/>
      <c r="E696" s="102"/>
      <c r="F696" s="102"/>
    </row>
    <row r="697" spans="1:6" ht="12.75">
      <c r="A697" s="102"/>
      <c r="B697" s="102"/>
      <c r="C697" s="102"/>
      <c r="D697" s="102"/>
      <c r="E697" s="102"/>
      <c r="F697" s="102"/>
    </row>
    <row r="698" spans="1:6" ht="12.75">
      <c r="A698" s="102"/>
      <c r="B698" s="102"/>
      <c r="C698" s="102"/>
      <c r="D698" s="102"/>
      <c r="E698" s="102"/>
      <c r="F698" s="102"/>
    </row>
    <row r="699" spans="1:6" ht="12.75">
      <c r="A699" s="102"/>
      <c r="B699" s="102"/>
      <c r="C699" s="102"/>
      <c r="D699" s="102"/>
      <c r="E699" s="102"/>
      <c r="F699" s="102"/>
    </row>
    <row r="700" spans="1:6" ht="12.75">
      <c r="A700" s="102"/>
      <c r="B700" s="102"/>
      <c r="C700" s="102"/>
      <c r="D700" s="102"/>
      <c r="E700" s="102"/>
      <c r="F700" s="102"/>
    </row>
    <row r="701" spans="1:6" ht="12.75">
      <c r="A701" s="102"/>
      <c r="B701" s="102"/>
      <c r="C701" s="102"/>
      <c r="D701" s="102"/>
      <c r="E701" s="102"/>
      <c r="F701" s="102"/>
    </row>
    <row r="702" spans="1:6" ht="12.75">
      <c r="A702" s="102"/>
      <c r="B702" s="102"/>
      <c r="C702" s="102"/>
      <c r="D702" s="102"/>
      <c r="E702" s="102"/>
      <c r="F702" s="102"/>
    </row>
    <row r="703" spans="1:6" ht="12.75">
      <c r="A703" s="102"/>
      <c r="B703" s="102"/>
      <c r="C703" s="102"/>
      <c r="D703" s="102"/>
      <c r="E703" s="102"/>
      <c r="F703" s="102"/>
    </row>
    <row r="704" spans="1:6" ht="12.75">
      <c r="A704" s="102"/>
      <c r="B704" s="102"/>
      <c r="C704" s="102"/>
      <c r="D704" s="102"/>
      <c r="E704" s="102"/>
      <c r="F704" s="102"/>
    </row>
    <row r="705" spans="1:6" ht="12.75">
      <c r="A705" s="102"/>
      <c r="B705" s="102"/>
      <c r="C705" s="102"/>
      <c r="D705" s="102"/>
      <c r="E705" s="102"/>
      <c r="F705" s="102"/>
    </row>
    <row r="706" spans="1:6" ht="12.75">
      <c r="A706" s="102"/>
      <c r="B706" s="102"/>
      <c r="C706" s="102"/>
      <c r="D706" s="102"/>
      <c r="E706" s="102"/>
      <c r="F706" s="102"/>
    </row>
    <row r="707" spans="1:6" ht="12.75">
      <c r="A707" s="102"/>
      <c r="B707" s="102"/>
      <c r="C707" s="102"/>
      <c r="D707" s="102"/>
      <c r="E707" s="102"/>
      <c r="F707" s="102"/>
    </row>
    <row r="708" spans="1:6" ht="12.75">
      <c r="A708" s="102"/>
      <c r="B708" s="102"/>
      <c r="C708" s="102"/>
      <c r="D708" s="102"/>
      <c r="E708" s="102"/>
      <c r="F708" s="102"/>
    </row>
    <row r="709" spans="1:6" ht="12.75">
      <c r="A709" s="102"/>
      <c r="B709" s="102"/>
      <c r="C709" s="102"/>
      <c r="D709" s="102"/>
      <c r="E709" s="102"/>
      <c r="F709" s="102"/>
    </row>
    <row r="710" spans="1:6" ht="12.75">
      <c r="A710" s="102"/>
      <c r="B710" s="102"/>
      <c r="C710" s="102"/>
      <c r="D710" s="102"/>
      <c r="E710" s="102"/>
      <c r="F710" s="102"/>
    </row>
    <row r="711" spans="1:6" ht="12.75">
      <c r="A711" s="102"/>
      <c r="B711" s="102"/>
      <c r="C711" s="102"/>
      <c r="D711" s="102"/>
      <c r="E711" s="102"/>
      <c r="F711" s="102"/>
    </row>
    <row r="712" spans="1:6" ht="12.75">
      <c r="A712" s="102"/>
      <c r="B712" s="102"/>
      <c r="C712" s="102"/>
      <c r="D712" s="102"/>
      <c r="E712" s="102"/>
      <c r="F712" s="102"/>
    </row>
    <row r="713" spans="1:6" ht="12.75">
      <c r="A713" s="102"/>
      <c r="B713" s="102"/>
      <c r="C713" s="102"/>
      <c r="D713" s="102"/>
      <c r="E713" s="102"/>
      <c r="F713" s="102"/>
    </row>
    <row r="714" spans="1:6" ht="12.75">
      <c r="A714" s="102"/>
      <c r="B714" s="102"/>
      <c r="C714" s="102"/>
      <c r="D714" s="102"/>
      <c r="E714" s="102"/>
      <c r="F714" s="102"/>
    </row>
    <row r="715" spans="1:6" ht="12.75">
      <c r="A715" s="102"/>
      <c r="B715" s="102"/>
      <c r="C715" s="102"/>
      <c r="D715" s="102"/>
      <c r="E715" s="102"/>
      <c r="F715" s="102"/>
    </row>
    <row r="716" spans="1:6" ht="12.75">
      <c r="A716" s="102"/>
      <c r="B716" s="102"/>
      <c r="C716" s="102"/>
      <c r="D716" s="102"/>
      <c r="E716" s="102"/>
      <c r="F716" s="102"/>
    </row>
    <row r="717" spans="1:6" ht="12.75">
      <c r="A717" s="102"/>
      <c r="B717" s="102"/>
      <c r="C717" s="102"/>
      <c r="D717" s="102"/>
      <c r="E717" s="102"/>
      <c r="F717" s="102"/>
    </row>
    <row r="718" spans="1:6" ht="12.75">
      <c r="A718" s="102"/>
      <c r="B718" s="102"/>
      <c r="C718" s="102"/>
      <c r="D718" s="102"/>
      <c r="E718" s="102"/>
      <c r="F718" s="102"/>
    </row>
    <row r="719" spans="1:6" ht="12.75">
      <c r="A719" s="102"/>
      <c r="B719" s="102"/>
      <c r="C719" s="102"/>
      <c r="D719" s="102"/>
      <c r="E719" s="102"/>
      <c r="F719" s="102"/>
    </row>
    <row r="720" spans="1:6" ht="12.75">
      <c r="A720" s="102"/>
      <c r="B720" s="102"/>
      <c r="C720" s="102"/>
      <c r="D720" s="102"/>
      <c r="E720" s="102"/>
      <c r="F720" s="102"/>
    </row>
    <row r="721" spans="1:6" ht="12.75">
      <c r="A721" s="102"/>
      <c r="B721" s="102"/>
      <c r="C721" s="102"/>
      <c r="D721" s="102"/>
      <c r="E721" s="102"/>
      <c r="F721" s="102"/>
    </row>
    <row r="722" spans="1:6" ht="12.75">
      <c r="A722" s="102"/>
      <c r="B722" s="102"/>
      <c r="C722" s="102"/>
      <c r="D722" s="102"/>
      <c r="E722" s="102"/>
      <c r="F722" s="102"/>
    </row>
    <row r="723" spans="1:6" ht="12.75">
      <c r="A723" s="102"/>
      <c r="B723" s="102"/>
      <c r="C723" s="102"/>
      <c r="D723" s="102"/>
      <c r="E723" s="102"/>
      <c r="F723" s="102"/>
    </row>
    <row r="724" spans="1:6" ht="12.75">
      <c r="A724" s="102"/>
      <c r="B724" s="102"/>
      <c r="C724" s="102"/>
      <c r="D724" s="102"/>
      <c r="E724" s="102"/>
      <c r="F724" s="102"/>
    </row>
    <row r="725" spans="1:6" ht="12.75">
      <c r="A725" s="102"/>
      <c r="B725" s="102"/>
      <c r="C725" s="102"/>
      <c r="D725" s="102"/>
      <c r="E725" s="102"/>
      <c r="F725" s="102"/>
    </row>
    <row r="726" spans="1:6" ht="12.75">
      <c r="A726" s="102"/>
      <c r="B726" s="102"/>
      <c r="C726" s="102"/>
      <c r="D726" s="102"/>
      <c r="E726" s="102"/>
      <c r="F726" s="102"/>
    </row>
    <row r="727" spans="1:6" ht="12.75">
      <c r="A727" s="102"/>
      <c r="B727" s="102"/>
      <c r="C727" s="102"/>
      <c r="D727" s="102"/>
      <c r="E727" s="102"/>
      <c r="F727" s="102"/>
    </row>
    <row r="728" spans="1:6" ht="12.75">
      <c r="A728" s="102"/>
      <c r="B728" s="102"/>
      <c r="C728" s="102"/>
      <c r="D728" s="102"/>
      <c r="E728" s="102"/>
      <c r="F728" s="102"/>
    </row>
    <row r="729" spans="1:6" ht="12.75">
      <c r="A729" s="102"/>
      <c r="B729" s="102"/>
      <c r="C729" s="102"/>
      <c r="D729" s="102"/>
      <c r="E729" s="102"/>
      <c r="F729" s="102"/>
    </row>
    <row r="730" spans="1:6" ht="12.75">
      <c r="A730" s="102"/>
      <c r="B730" s="102"/>
      <c r="C730" s="102"/>
      <c r="D730" s="102"/>
      <c r="E730" s="102"/>
      <c r="F730" s="102"/>
    </row>
    <row r="731" spans="1:6" ht="12.75">
      <c r="A731" s="102"/>
      <c r="B731" s="102"/>
      <c r="C731" s="102"/>
      <c r="D731" s="102"/>
      <c r="E731" s="102"/>
      <c r="F731" s="102"/>
    </row>
    <row r="732" spans="1:6" ht="12.75">
      <c r="A732" s="102"/>
      <c r="B732" s="102"/>
      <c r="C732" s="102"/>
      <c r="D732" s="102"/>
      <c r="E732" s="102"/>
      <c r="F732" s="102"/>
    </row>
    <row r="733" spans="1:6" ht="12.75">
      <c r="A733" s="102"/>
      <c r="B733" s="102"/>
      <c r="C733" s="102"/>
      <c r="D733" s="102"/>
      <c r="E733" s="102"/>
      <c r="F733" s="102"/>
    </row>
    <row r="734" spans="1:6" ht="12.75">
      <c r="A734" s="102"/>
      <c r="B734" s="102"/>
      <c r="C734" s="102"/>
      <c r="D734" s="102"/>
      <c r="E734" s="102"/>
      <c r="F734" s="102"/>
    </row>
    <row r="735" spans="1:6" ht="12.75">
      <c r="A735" s="102"/>
      <c r="B735" s="102"/>
      <c r="C735" s="102"/>
      <c r="D735" s="102"/>
      <c r="E735" s="102"/>
      <c r="F735" s="102"/>
    </row>
    <row r="736" spans="1:6" ht="12.75">
      <c r="A736" s="102"/>
      <c r="B736" s="102"/>
      <c r="C736" s="102"/>
      <c r="D736" s="102"/>
      <c r="E736" s="102"/>
      <c r="F736" s="102"/>
    </row>
    <row r="737" spans="1:6" ht="12.75">
      <c r="A737" s="102"/>
      <c r="B737" s="102"/>
      <c r="C737" s="102"/>
      <c r="D737" s="102"/>
      <c r="E737" s="102"/>
      <c r="F737" s="102"/>
    </row>
    <row r="738" spans="1:6" ht="12.75">
      <c r="A738" s="102"/>
      <c r="B738" s="102"/>
      <c r="C738" s="102"/>
      <c r="D738" s="102"/>
      <c r="E738" s="102"/>
      <c r="F738" s="102"/>
    </row>
    <row r="739" spans="1:6" ht="12.75">
      <c r="A739" s="102"/>
      <c r="B739" s="102"/>
      <c r="C739" s="102"/>
      <c r="D739" s="102"/>
      <c r="E739" s="102"/>
      <c r="F739" s="102"/>
    </row>
    <row r="740" spans="1:6" ht="12.75">
      <c r="A740" s="102"/>
      <c r="B740" s="102"/>
      <c r="C740" s="102"/>
      <c r="D740" s="102"/>
      <c r="E740" s="102"/>
      <c r="F740" s="102"/>
    </row>
    <row r="741" spans="1:6" ht="12.75">
      <c r="A741" s="102"/>
      <c r="B741" s="102"/>
      <c r="C741" s="102"/>
      <c r="D741" s="102"/>
      <c r="E741" s="102"/>
      <c r="F741" s="102"/>
    </row>
    <row r="742" spans="1:6" ht="12.75">
      <c r="A742" s="102"/>
      <c r="B742" s="102"/>
      <c r="C742" s="102"/>
      <c r="D742" s="102"/>
      <c r="E742" s="102"/>
      <c r="F742" s="102"/>
    </row>
    <row r="743" spans="1:6" ht="12.75">
      <c r="A743" s="102"/>
      <c r="B743" s="102"/>
      <c r="C743" s="102"/>
      <c r="D743" s="102"/>
      <c r="E743" s="102"/>
      <c r="F743" s="102"/>
    </row>
    <row r="744" spans="1:6" ht="12.75">
      <c r="A744" s="102"/>
      <c r="B744" s="102"/>
      <c r="C744" s="102"/>
      <c r="D744" s="102"/>
      <c r="E744" s="102"/>
      <c r="F744" s="102"/>
    </row>
    <row r="745" spans="1:6" ht="12.75">
      <c r="A745" s="102"/>
      <c r="B745" s="102"/>
      <c r="C745" s="102"/>
      <c r="D745" s="102"/>
      <c r="E745" s="102"/>
      <c r="F745" s="102"/>
    </row>
    <row r="746" spans="1:6" ht="12.75">
      <c r="A746" s="102"/>
      <c r="B746" s="102"/>
      <c r="C746" s="102"/>
      <c r="D746" s="102"/>
      <c r="E746" s="102"/>
      <c r="F746" s="102"/>
    </row>
    <row r="747" spans="1:6" ht="12.75">
      <c r="A747" s="102"/>
      <c r="B747" s="102"/>
      <c r="C747" s="102"/>
      <c r="D747" s="102"/>
      <c r="E747" s="102"/>
      <c r="F747" s="102"/>
    </row>
    <row r="748" spans="1:6" ht="12.75">
      <c r="A748" s="102"/>
      <c r="B748" s="102"/>
      <c r="C748" s="102"/>
      <c r="D748" s="102"/>
      <c r="E748" s="102"/>
      <c r="F748" s="102"/>
    </row>
    <row r="749" spans="1:6" ht="12.75">
      <c r="A749" s="102"/>
      <c r="B749" s="102"/>
      <c r="C749" s="102"/>
      <c r="D749" s="102"/>
      <c r="E749" s="102"/>
      <c r="F749" s="102"/>
    </row>
    <row r="750" spans="1:6" ht="12.75">
      <c r="A750" s="102"/>
      <c r="B750" s="102"/>
      <c r="C750" s="102"/>
      <c r="D750" s="102"/>
      <c r="E750" s="102"/>
      <c r="F750" s="102"/>
    </row>
    <row r="751" spans="1:6" ht="12.75">
      <c r="A751" s="102"/>
      <c r="B751" s="102"/>
      <c r="C751" s="102"/>
      <c r="D751" s="102"/>
      <c r="E751" s="102"/>
      <c r="F751" s="102"/>
    </row>
    <row r="752" spans="1:6" ht="12.75">
      <c r="A752" s="102"/>
      <c r="B752" s="102"/>
      <c r="C752" s="102"/>
      <c r="D752" s="102"/>
      <c r="E752" s="102"/>
      <c r="F752" s="102"/>
    </row>
    <row r="753" spans="1:6" ht="12.75">
      <c r="A753" s="102"/>
      <c r="B753" s="102"/>
      <c r="C753" s="102"/>
      <c r="D753" s="102"/>
      <c r="E753" s="102"/>
      <c r="F753" s="102"/>
    </row>
    <row r="754" spans="1:6" ht="12.75">
      <c r="A754" s="102"/>
      <c r="B754" s="102"/>
      <c r="C754" s="102"/>
      <c r="D754" s="102"/>
      <c r="E754" s="102"/>
      <c r="F754" s="102"/>
    </row>
    <row r="755" spans="1:6" ht="12.75">
      <c r="A755" s="102"/>
      <c r="B755" s="102"/>
      <c r="C755" s="102"/>
      <c r="D755" s="102"/>
      <c r="E755" s="102"/>
      <c r="F755" s="102"/>
    </row>
    <row r="756" spans="1:6" ht="12.75">
      <c r="A756" s="102"/>
      <c r="B756" s="102"/>
      <c r="C756" s="102"/>
      <c r="D756" s="102"/>
      <c r="E756" s="102"/>
      <c r="F756" s="102"/>
    </row>
    <row r="757" spans="1:6" ht="12.75">
      <c r="A757" s="102"/>
      <c r="B757" s="102"/>
      <c r="C757" s="102"/>
      <c r="D757" s="102"/>
      <c r="E757" s="102"/>
      <c r="F757" s="102"/>
    </row>
    <row r="758" spans="1:6" ht="12.75">
      <c r="A758" s="102"/>
      <c r="B758" s="102"/>
      <c r="C758" s="102"/>
      <c r="D758" s="102"/>
      <c r="E758" s="102"/>
      <c r="F758" s="102"/>
    </row>
    <row r="759" spans="1:6" ht="12.75">
      <c r="A759" s="102"/>
      <c r="B759" s="102"/>
      <c r="C759" s="102"/>
      <c r="D759" s="102"/>
      <c r="E759" s="102"/>
      <c r="F759" s="102"/>
    </row>
    <row r="760" spans="1:6" ht="12.75">
      <c r="A760" s="102"/>
      <c r="B760" s="102"/>
      <c r="C760" s="102"/>
      <c r="D760" s="102"/>
      <c r="E760" s="102"/>
      <c r="F760" s="102"/>
    </row>
    <row r="761" spans="1:6" ht="12.75">
      <c r="A761" s="102"/>
      <c r="B761" s="102"/>
      <c r="C761" s="102"/>
      <c r="D761" s="102"/>
      <c r="E761" s="102"/>
      <c r="F761" s="102"/>
    </row>
    <row r="762" spans="1:6" ht="12.75">
      <c r="A762" s="102"/>
      <c r="B762" s="102"/>
      <c r="C762" s="102"/>
      <c r="D762" s="102"/>
      <c r="E762" s="102"/>
      <c r="F762" s="102"/>
    </row>
    <row r="763" spans="1:6" ht="12.75">
      <c r="A763" s="102"/>
      <c r="B763" s="102"/>
      <c r="C763" s="102"/>
      <c r="D763" s="102"/>
      <c r="E763" s="102"/>
      <c r="F763" s="102"/>
    </row>
    <row r="764" spans="1:6" ht="12.75">
      <c r="A764" s="102"/>
      <c r="B764" s="102"/>
      <c r="C764" s="102"/>
      <c r="D764" s="102"/>
      <c r="E764" s="102"/>
      <c r="F764" s="102"/>
    </row>
    <row r="765" spans="1:6" ht="12.75">
      <c r="A765" s="102"/>
      <c r="B765" s="102"/>
      <c r="C765" s="102"/>
      <c r="D765" s="102"/>
      <c r="E765" s="102"/>
      <c r="F765" s="102"/>
    </row>
    <row r="766" spans="1:6" ht="12.75">
      <c r="A766" s="102"/>
      <c r="B766" s="102"/>
      <c r="C766" s="102"/>
      <c r="D766" s="102"/>
      <c r="E766" s="102"/>
      <c r="F766" s="102"/>
    </row>
    <row r="767" spans="1:6" ht="12.75">
      <c r="A767" s="102"/>
      <c r="B767" s="102"/>
      <c r="C767" s="102"/>
      <c r="D767" s="102"/>
      <c r="E767" s="102"/>
      <c r="F767" s="102"/>
    </row>
    <row r="768" spans="1:6" ht="12.75">
      <c r="A768" s="102"/>
      <c r="B768" s="102"/>
      <c r="C768" s="102"/>
      <c r="D768" s="102"/>
      <c r="E768" s="102"/>
      <c r="F768" s="102"/>
    </row>
    <row r="769" spans="1:6" ht="12.75">
      <c r="A769" s="102"/>
      <c r="B769" s="102"/>
      <c r="C769" s="102"/>
      <c r="D769" s="102"/>
      <c r="E769" s="102"/>
      <c r="F769" s="102"/>
    </row>
    <row r="770" spans="1:6" ht="12.75">
      <c r="A770" s="102"/>
      <c r="B770" s="102"/>
      <c r="C770" s="102"/>
      <c r="D770" s="102"/>
      <c r="E770" s="102"/>
      <c r="F770" s="102"/>
    </row>
    <row r="771" spans="1:6" ht="12.75">
      <c r="A771" s="102"/>
      <c r="B771" s="102"/>
      <c r="C771" s="102"/>
      <c r="D771" s="102"/>
      <c r="E771" s="102"/>
      <c r="F771" s="102"/>
    </row>
    <row r="772" spans="1:6" ht="12.75">
      <c r="A772" s="102"/>
      <c r="B772" s="102"/>
      <c r="C772" s="102"/>
      <c r="D772" s="102"/>
      <c r="E772" s="102"/>
      <c r="F772" s="102"/>
    </row>
    <row r="773" spans="1:6" ht="12.75">
      <c r="A773" s="102"/>
      <c r="B773" s="102"/>
      <c r="C773" s="102"/>
      <c r="D773" s="102"/>
      <c r="E773" s="102"/>
      <c r="F773" s="102"/>
    </row>
    <row r="774" spans="1:6" ht="12.75">
      <c r="A774" s="102"/>
      <c r="B774" s="102"/>
      <c r="C774" s="102"/>
      <c r="D774" s="102"/>
      <c r="E774" s="102"/>
      <c r="F774" s="102"/>
    </row>
    <row r="775" spans="1:6" ht="12.75">
      <c r="A775" s="102"/>
      <c r="B775" s="102"/>
      <c r="C775" s="102"/>
      <c r="D775" s="102"/>
      <c r="E775" s="102"/>
      <c r="F775" s="102"/>
    </row>
    <row r="776" spans="1:6" ht="12.75">
      <c r="A776" s="102"/>
      <c r="B776" s="102"/>
      <c r="C776" s="102"/>
      <c r="D776" s="102"/>
      <c r="E776" s="102"/>
      <c r="F776" s="102"/>
    </row>
    <row r="777" spans="1:6" ht="12.75">
      <c r="A777" s="102"/>
      <c r="B777" s="102"/>
      <c r="C777" s="102"/>
      <c r="D777" s="102"/>
      <c r="E777" s="102"/>
      <c r="F777" s="102"/>
    </row>
    <row r="778" spans="1:6" ht="12.75">
      <c r="A778" s="102"/>
      <c r="B778" s="102"/>
      <c r="C778" s="102"/>
      <c r="D778" s="102"/>
      <c r="E778" s="102"/>
      <c r="F778" s="102"/>
    </row>
    <row r="779" spans="1:6" ht="12.75">
      <c r="A779" s="102"/>
      <c r="B779" s="102"/>
      <c r="C779" s="102"/>
      <c r="D779" s="102"/>
      <c r="E779" s="102"/>
      <c r="F779" s="102"/>
    </row>
    <row r="780" spans="1:6" ht="12.75">
      <c r="A780" s="102"/>
      <c r="B780" s="102"/>
      <c r="C780" s="102"/>
      <c r="D780" s="102"/>
      <c r="E780" s="102"/>
      <c r="F780" s="102"/>
    </row>
    <row r="781" spans="1:6" ht="12.75">
      <c r="A781" s="102"/>
      <c r="B781" s="102"/>
      <c r="C781" s="102"/>
      <c r="D781" s="102"/>
      <c r="E781" s="102"/>
      <c r="F781" s="102"/>
    </row>
    <row r="782" spans="1:6" ht="12.75">
      <c r="A782" s="102"/>
      <c r="B782" s="102"/>
      <c r="C782" s="102"/>
      <c r="D782" s="102"/>
      <c r="E782" s="102"/>
      <c r="F782" s="102"/>
    </row>
    <row r="783" spans="1:6" ht="12.75">
      <c r="A783" s="102"/>
      <c r="B783" s="102"/>
      <c r="C783" s="102"/>
      <c r="D783" s="102"/>
      <c r="E783" s="102"/>
      <c r="F783" s="102"/>
    </row>
    <row r="784" spans="1:6" ht="12.75">
      <c r="A784" s="102"/>
      <c r="B784" s="102"/>
      <c r="C784" s="102"/>
      <c r="D784" s="102"/>
      <c r="E784" s="102"/>
      <c r="F784" s="102"/>
    </row>
    <row r="785" spans="1:6" ht="12.75">
      <c r="A785" s="102"/>
      <c r="B785" s="102"/>
      <c r="C785" s="102"/>
      <c r="D785" s="102"/>
      <c r="E785" s="102"/>
      <c r="F785" s="102"/>
    </row>
    <row r="786" spans="1:6" ht="12.75">
      <c r="A786" s="102"/>
      <c r="B786" s="102"/>
      <c r="C786" s="102"/>
      <c r="D786" s="102"/>
      <c r="E786" s="102"/>
      <c r="F786" s="102"/>
    </row>
    <row r="787" spans="1:6" ht="12.75">
      <c r="A787" s="102"/>
      <c r="B787" s="102"/>
      <c r="C787" s="102"/>
      <c r="D787" s="102"/>
      <c r="E787" s="102"/>
      <c r="F787" s="102"/>
    </row>
    <row r="788" spans="1:6" ht="12.75">
      <c r="A788" s="102"/>
      <c r="B788" s="102"/>
      <c r="C788" s="102"/>
      <c r="D788" s="102"/>
      <c r="E788" s="102"/>
      <c r="F788" s="102"/>
    </row>
    <row r="789" spans="1:6" ht="12.75">
      <c r="A789" s="102"/>
      <c r="B789" s="102"/>
      <c r="C789" s="102"/>
      <c r="D789" s="102"/>
      <c r="E789" s="102"/>
      <c r="F789" s="102"/>
    </row>
    <row r="790" spans="1:6" ht="12.75">
      <c r="A790" s="102"/>
      <c r="B790" s="102"/>
      <c r="C790" s="102"/>
      <c r="D790" s="102"/>
      <c r="E790" s="102"/>
      <c r="F790" s="102"/>
    </row>
    <row r="791" spans="1:6" ht="12.75">
      <c r="A791" s="102"/>
      <c r="B791" s="102"/>
      <c r="C791" s="102"/>
      <c r="D791" s="102"/>
      <c r="E791" s="102"/>
      <c r="F791" s="102"/>
    </row>
    <row r="792" spans="1:6" ht="12.75">
      <c r="A792" s="102"/>
      <c r="B792" s="102"/>
      <c r="C792" s="102"/>
      <c r="D792" s="102"/>
      <c r="E792" s="102"/>
      <c r="F792" s="102"/>
    </row>
    <row r="793" spans="1:6" ht="12.75">
      <c r="A793" s="102"/>
      <c r="B793" s="102"/>
      <c r="C793" s="102"/>
      <c r="D793" s="102"/>
      <c r="E793" s="102"/>
      <c r="F793" s="102"/>
    </row>
    <row r="794" spans="1:6" ht="12.75">
      <c r="A794" s="102"/>
      <c r="B794" s="102"/>
      <c r="C794" s="102"/>
      <c r="D794" s="102"/>
      <c r="E794" s="102"/>
      <c r="F794" s="102"/>
    </row>
    <row r="795" spans="1:6" ht="12.75">
      <c r="A795" s="102"/>
      <c r="B795" s="102"/>
      <c r="C795" s="102"/>
      <c r="D795" s="102"/>
      <c r="E795" s="102"/>
      <c r="F795" s="102"/>
    </row>
    <row r="796" spans="1:6" ht="12.75">
      <c r="A796" s="102"/>
      <c r="B796" s="102"/>
      <c r="C796" s="102"/>
      <c r="D796" s="102"/>
      <c r="E796" s="102"/>
      <c r="F796" s="102"/>
    </row>
    <row r="797" spans="1:6" ht="12.75">
      <c r="A797" s="102"/>
      <c r="B797" s="102"/>
      <c r="C797" s="102"/>
      <c r="D797" s="102"/>
      <c r="E797" s="102"/>
      <c r="F797" s="102"/>
    </row>
    <row r="798" spans="1:6" ht="12.75">
      <c r="A798" s="102"/>
      <c r="B798" s="102"/>
      <c r="C798" s="102"/>
      <c r="D798" s="102"/>
      <c r="E798" s="102"/>
      <c r="F798" s="102"/>
    </row>
    <row r="799" spans="1:6" ht="12.75">
      <c r="A799" s="102"/>
      <c r="B799" s="102"/>
      <c r="C799" s="102"/>
      <c r="D799" s="102"/>
      <c r="E799" s="102"/>
      <c r="F799" s="102"/>
    </row>
    <row r="800" spans="1:6" ht="12.75">
      <c r="A800" s="102"/>
      <c r="B800" s="102"/>
      <c r="C800" s="102"/>
      <c r="D800" s="102"/>
      <c r="E800" s="102"/>
      <c r="F800" s="102"/>
    </row>
    <row r="801" spans="1:6" ht="12.75">
      <c r="A801" s="102"/>
      <c r="B801" s="102"/>
      <c r="C801" s="102"/>
      <c r="D801" s="102"/>
      <c r="E801" s="102"/>
      <c r="F801" s="102"/>
    </row>
    <row r="802" spans="1:6" ht="12.75">
      <c r="A802" s="102"/>
      <c r="B802" s="102"/>
      <c r="C802" s="102"/>
      <c r="D802" s="102"/>
      <c r="E802" s="102"/>
      <c r="F802" s="102"/>
    </row>
    <row r="803" spans="1:6" ht="12.75">
      <c r="A803" s="102"/>
      <c r="B803" s="102"/>
      <c r="C803" s="102"/>
      <c r="D803" s="102"/>
      <c r="E803" s="102"/>
      <c r="F803" s="102"/>
    </row>
    <row r="804" spans="1:6" ht="12.75">
      <c r="A804" s="102"/>
      <c r="B804" s="102"/>
      <c r="C804" s="102"/>
      <c r="D804" s="102"/>
      <c r="E804" s="102"/>
      <c r="F804" s="102"/>
    </row>
    <row r="805" spans="1:6" ht="12.75">
      <c r="A805" s="102"/>
      <c r="B805" s="102"/>
      <c r="C805" s="102"/>
      <c r="D805" s="102"/>
      <c r="E805" s="102"/>
      <c r="F805" s="102"/>
    </row>
    <row r="806" spans="1:6" ht="12.75">
      <c r="A806" s="102"/>
      <c r="B806" s="102"/>
      <c r="C806" s="102"/>
      <c r="D806" s="102"/>
      <c r="E806" s="102"/>
      <c r="F806" s="102"/>
    </row>
    <row r="807" spans="1:6" ht="12.75">
      <c r="A807" s="102"/>
      <c r="B807" s="102"/>
      <c r="C807" s="102"/>
      <c r="D807" s="102"/>
      <c r="E807" s="102"/>
      <c r="F807" s="102"/>
    </row>
    <row r="808" spans="1:6" ht="12.75">
      <c r="A808" s="102"/>
      <c r="B808" s="102"/>
      <c r="C808" s="102"/>
      <c r="D808" s="102"/>
      <c r="E808" s="102"/>
      <c r="F808" s="102"/>
    </row>
    <row r="809" spans="1:6" ht="12.75">
      <c r="A809" s="102"/>
      <c r="B809" s="102"/>
      <c r="C809" s="102"/>
      <c r="D809" s="102"/>
      <c r="E809" s="102"/>
      <c r="F809" s="102"/>
    </row>
    <row r="810" spans="1:6" ht="12.75">
      <c r="A810" s="102"/>
      <c r="B810" s="102"/>
      <c r="C810" s="102"/>
      <c r="D810" s="102"/>
      <c r="E810" s="102"/>
      <c r="F810" s="102"/>
    </row>
    <row r="811" spans="1:6" ht="12.75">
      <c r="A811" s="102"/>
      <c r="B811" s="102"/>
      <c r="C811" s="102"/>
      <c r="D811" s="102"/>
      <c r="E811" s="102"/>
      <c r="F811" s="102"/>
    </row>
    <row r="812" spans="1:6" ht="12.75">
      <c r="A812" s="102"/>
      <c r="B812" s="102"/>
      <c r="C812" s="102"/>
      <c r="D812" s="102"/>
      <c r="E812" s="102"/>
      <c r="F812" s="102"/>
    </row>
    <row r="813" spans="1:6" ht="12.75">
      <c r="A813" s="102"/>
      <c r="B813" s="102"/>
      <c r="C813" s="102"/>
      <c r="D813" s="102"/>
      <c r="E813" s="102"/>
      <c r="F813" s="102"/>
    </row>
    <row r="814" spans="1:6" ht="12.75">
      <c r="A814" s="102"/>
      <c r="B814" s="102"/>
      <c r="C814" s="102"/>
      <c r="D814" s="102"/>
      <c r="E814" s="102"/>
      <c r="F814" s="102"/>
    </row>
    <row r="815" spans="1:6" ht="12.75">
      <c r="A815" s="102"/>
      <c r="B815" s="102"/>
      <c r="C815" s="102"/>
      <c r="D815" s="102"/>
      <c r="E815" s="102"/>
      <c r="F815" s="102"/>
    </row>
    <row r="816" spans="1:6" ht="12.75">
      <c r="A816" s="102"/>
      <c r="B816" s="102"/>
      <c r="C816" s="102"/>
      <c r="D816" s="102"/>
      <c r="E816" s="102"/>
      <c r="F816" s="102"/>
    </row>
    <row r="817" spans="1:6" ht="12.75">
      <c r="A817" s="102"/>
      <c r="B817" s="102"/>
      <c r="C817" s="102"/>
      <c r="D817" s="102"/>
      <c r="E817" s="102"/>
      <c r="F817" s="102"/>
    </row>
    <row r="818" spans="1:6" ht="12.75">
      <c r="A818" s="102"/>
      <c r="B818" s="102"/>
      <c r="C818" s="102"/>
      <c r="D818" s="102"/>
      <c r="E818" s="102"/>
      <c r="F818" s="102"/>
    </row>
    <row r="819" spans="1:6" ht="12.75">
      <c r="A819" s="102"/>
      <c r="B819" s="102"/>
      <c r="C819" s="102"/>
      <c r="D819" s="102"/>
      <c r="E819" s="102"/>
      <c r="F819" s="102"/>
    </row>
    <row r="820" spans="1:6" ht="12.75">
      <c r="A820" s="102"/>
      <c r="B820" s="102"/>
      <c r="C820" s="102"/>
      <c r="D820" s="102"/>
      <c r="E820" s="102"/>
      <c r="F820" s="102"/>
    </row>
    <row r="821" spans="1:6" ht="12.75">
      <c r="A821" s="102"/>
      <c r="B821" s="102"/>
      <c r="C821" s="102"/>
      <c r="D821" s="102"/>
      <c r="E821" s="102"/>
      <c r="F821" s="102"/>
    </row>
    <row r="822" spans="1:6" ht="12.75">
      <c r="A822" s="102"/>
      <c r="B822" s="102"/>
      <c r="C822" s="102"/>
      <c r="D822" s="102"/>
      <c r="E822" s="102"/>
      <c r="F822" s="102"/>
    </row>
    <row r="823" spans="1:6" ht="12.75">
      <c r="A823" s="102"/>
      <c r="B823" s="102"/>
      <c r="C823" s="102"/>
      <c r="D823" s="102"/>
      <c r="E823" s="102"/>
      <c r="F823" s="102"/>
    </row>
    <row r="824" spans="1:6" ht="12.75">
      <c r="A824" s="102"/>
      <c r="B824" s="102"/>
      <c r="C824" s="102"/>
      <c r="D824" s="102"/>
      <c r="E824" s="102"/>
      <c r="F824" s="102"/>
    </row>
    <row r="825" spans="1:6" ht="12.75">
      <c r="A825" s="102"/>
      <c r="B825" s="102"/>
      <c r="C825" s="102"/>
      <c r="D825" s="102"/>
      <c r="E825" s="102"/>
      <c r="F825" s="102"/>
    </row>
    <row r="826" spans="1:6" ht="12.75">
      <c r="A826" s="102"/>
      <c r="B826" s="102"/>
      <c r="C826" s="102"/>
      <c r="D826" s="102"/>
      <c r="E826" s="102"/>
      <c r="F826" s="102"/>
    </row>
    <row r="827" spans="1:6" ht="12.75">
      <c r="A827" s="102"/>
      <c r="B827" s="102"/>
      <c r="C827" s="102"/>
      <c r="D827" s="102"/>
      <c r="E827" s="102"/>
      <c r="F827" s="102"/>
    </row>
    <row r="828" spans="1:6" ht="12.75">
      <c r="A828" s="102"/>
      <c r="B828" s="102"/>
      <c r="C828" s="102"/>
      <c r="D828" s="102"/>
      <c r="E828" s="102"/>
      <c r="F828" s="102"/>
    </row>
    <row r="829" spans="1:6" ht="12.75">
      <c r="A829" s="102"/>
      <c r="B829" s="102"/>
      <c r="C829" s="102"/>
      <c r="D829" s="102"/>
      <c r="E829" s="102"/>
      <c r="F829" s="102"/>
    </row>
    <row r="830" spans="1:6" ht="12.75">
      <c r="A830" s="102"/>
      <c r="B830" s="102"/>
      <c r="C830" s="102"/>
      <c r="D830" s="102"/>
      <c r="E830" s="102"/>
      <c r="F830" s="102"/>
    </row>
    <row r="831" spans="1:6" ht="12.75">
      <c r="A831" s="102"/>
      <c r="B831" s="102"/>
      <c r="C831" s="102"/>
      <c r="D831" s="102"/>
      <c r="E831" s="102"/>
      <c r="F831" s="102"/>
    </row>
    <row r="832" spans="1:6" ht="12.75">
      <c r="A832" s="102"/>
      <c r="B832" s="102"/>
      <c r="C832" s="102"/>
      <c r="D832" s="102"/>
      <c r="E832" s="102"/>
      <c r="F832" s="102"/>
    </row>
    <row r="833" spans="1:6" ht="12.75">
      <c r="A833" s="102"/>
      <c r="B833" s="102"/>
      <c r="C833" s="102"/>
      <c r="D833" s="102"/>
      <c r="E833" s="102"/>
      <c r="F833" s="102"/>
    </row>
    <row r="834" spans="1:6" ht="12.75">
      <c r="A834" s="102"/>
      <c r="B834" s="102"/>
      <c r="C834" s="102"/>
      <c r="D834" s="102"/>
      <c r="E834" s="102"/>
      <c r="F834" s="102"/>
    </row>
    <row r="835" spans="1:6" ht="12.75">
      <c r="A835" s="102"/>
      <c r="B835" s="102"/>
      <c r="C835" s="102"/>
      <c r="D835" s="102"/>
      <c r="E835" s="102"/>
      <c r="F835" s="102"/>
    </row>
    <row r="836" spans="1:6" ht="12.75">
      <c r="A836" s="102"/>
      <c r="B836" s="102"/>
      <c r="C836" s="102"/>
      <c r="D836" s="102"/>
      <c r="E836" s="102"/>
      <c r="F836" s="102"/>
    </row>
    <row r="837" spans="1:6" ht="12.75">
      <c r="A837" s="102"/>
      <c r="B837" s="102"/>
      <c r="C837" s="102"/>
      <c r="D837" s="102"/>
      <c r="E837" s="102"/>
      <c r="F837" s="102"/>
    </row>
    <row r="838" spans="1:6" ht="12.75">
      <c r="A838" s="102"/>
      <c r="B838" s="102"/>
      <c r="C838" s="102"/>
      <c r="D838" s="102"/>
      <c r="E838" s="102"/>
      <c r="F838" s="102"/>
    </row>
    <row r="839" spans="1:6" ht="12.75">
      <c r="A839" s="102"/>
      <c r="B839" s="102"/>
      <c r="C839" s="102"/>
      <c r="D839" s="102"/>
      <c r="E839" s="102"/>
      <c r="F839" s="102"/>
    </row>
    <row r="840" spans="1:6" ht="12.75">
      <c r="A840" s="102"/>
      <c r="B840" s="102"/>
      <c r="C840" s="102"/>
      <c r="D840" s="102"/>
      <c r="E840" s="102"/>
      <c r="F840" s="102"/>
    </row>
    <row r="841" spans="1:6" ht="12.75">
      <c r="A841" s="102"/>
      <c r="B841" s="102"/>
      <c r="C841" s="102"/>
      <c r="D841" s="102"/>
      <c r="E841" s="102"/>
      <c r="F841" s="102"/>
    </row>
    <row r="842" spans="1:6" ht="12.75">
      <c r="A842" s="102"/>
      <c r="B842" s="102"/>
      <c r="C842" s="102"/>
      <c r="D842" s="102"/>
      <c r="E842" s="102"/>
      <c r="F842" s="102"/>
    </row>
    <row r="843" spans="1:6" ht="12.75">
      <c r="A843" s="102"/>
      <c r="B843" s="102"/>
      <c r="C843" s="102"/>
      <c r="D843" s="102"/>
      <c r="E843" s="102"/>
      <c r="F843" s="102"/>
    </row>
    <row r="844" spans="1:6" ht="12.75">
      <c r="A844" s="102"/>
      <c r="B844" s="102"/>
      <c r="C844" s="102"/>
      <c r="D844" s="102"/>
      <c r="E844" s="102"/>
      <c r="F844" s="102"/>
    </row>
    <row r="845" spans="1:6" ht="12.75">
      <c r="A845" s="102"/>
      <c r="B845" s="102"/>
      <c r="C845" s="102"/>
      <c r="D845" s="102"/>
      <c r="E845" s="102"/>
      <c r="F845" s="102"/>
    </row>
    <row r="846" spans="1:6" ht="12.75">
      <c r="A846" s="102"/>
      <c r="B846" s="102"/>
      <c r="C846" s="102"/>
      <c r="D846" s="102"/>
      <c r="E846" s="102"/>
      <c r="F846" s="102"/>
    </row>
    <row r="847" spans="1:6" ht="12.75">
      <c r="A847" s="102"/>
      <c r="B847" s="102"/>
      <c r="C847" s="102"/>
      <c r="D847" s="102"/>
      <c r="E847" s="102"/>
      <c r="F847" s="102"/>
    </row>
    <row r="848" spans="1:6" ht="12.75">
      <c r="A848" s="102"/>
      <c r="B848" s="102"/>
      <c r="C848" s="102"/>
      <c r="D848" s="102"/>
      <c r="E848" s="102"/>
      <c r="F848" s="102"/>
    </row>
    <row r="849" spans="1:6" ht="12.75">
      <c r="A849" s="102"/>
      <c r="B849" s="102"/>
      <c r="C849" s="102"/>
      <c r="D849" s="102"/>
      <c r="E849" s="102"/>
      <c r="F849" s="102"/>
    </row>
    <row r="850" spans="1:6" ht="12.75">
      <c r="A850" s="102"/>
      <c r="B850" s="102"/>
      <c r="C850" s="102"/>
      <c r="D850" s="102"/>
      <c r="E850" s="102"/>
      <c r="F850" s="102"/>
    </row>
    <row r="851" spans="1:6" ht="12.75">
      <c r="A851" s="102"/>
      <c r="B851" s="102"/>
      <c r="C851" s="102"/>
      <c r="D851" s="102"/>
      <c r="E851" s="102"/>
      <c r="F851" s="102"/>
    </row>
    <row r="852" spans="1:6" ht="12.75">
      <c r="A852" s="102"/>
      <c r="B852" s="102"/>
      <c r="C852" s="102"/>
      <c r="D852" s="102"/>
      <c r="E852" s="102"/>
      <c r="F852" s="102"/>
    </row>
    <row r="853" spans="1:6" ht="12.75">
      <c r="A853" s="102"/>
      <c r="B853" s="102"/>
      <c r="C853" s="102"/>
      <c r="D853" s="102"/>
      <c r="E853" s="102"/>
      <c r="F853" s="102"/>
    </row>
    <row r="854" spans="1:6" ht="12.75">
      <c r="A854" s="102"/>
      <c r="B854" s="102"/>
      <c r="C854" s="102"/>
      <c r="D854" s="102"/>
      <c r="E854" s="102"/>
      <c r="F854" s="102"/>
    </row>
    <row r="855" spans="1:6" ht="12.75">
      <c r="A855" s="102"/>
      <c r="B855" s="102"/>
      <c r="C855" s="102"/>
      <c r="D855" s="102"/>
      <c r="E855" s="102"/>
      <c r="F855" s="102"/>
    </row>
    <row r="856" spans="1:6" ht="12.75">
      <c r="A856" s="102"/>
      <c r="B856" s="102"/>
      <c r="C856" s="102"/>
      <c r="D856" s="102"/>
      <c r="E856" s="102"/>
      <c r="F856" s="102"/>
    </row>
    <row r="857" spans="1:6" ht="12.75">
      <c r="A857" s="102"/>
      <c r="B857" s="102"/>
      <c r="C857" s="102"/>
      <c r="D857" s="102"/>
      <c r="E857" s="102"/>
      <c r="F857" s="102"/>
    </row>
    <row r="858" spans="1:6" ht="12.75">
      <c r="A858" s="102"/>
      <c r="B858" s="102"/>
      <c r="C858" s="102"/>
      <c r="D858" s="102"/>
      <c r="E858" s="102"/>
      <c r="F858" s="102"/>
    </row>
    <row r="859" spans="1:6" ht="12.75">
      <c r="A859" s="102"/>
      <c r="B859" s="102"/>
      <c r="C859" s="102"/>
      <c r="D859" s="102"/>
      <c r="E859" s="102"/>
      <c r="F859" s="102"/>
    </row>
    <row r="860" spans="1:6" ht="12.75">
      <c r="A860" s="102"/>
      <c r="B860" s="102"/>
      <c r="C860" s="102"/>
      <c r="D860" s="102"/>
      <c r="E860" s="102"/>
      <c r="F860" s="102"/>
    </row>
    <row r="861" spans="1:6" ht="12.75">
      <c r="A861" s="102"/>
      <c r="B861" s="102"/>
      <c r="C861" s="102"/>
      <c r="D861" s="102"/>
      <c r="E861" s="102"/>
      <c r="F861" s="102"/>
    </row>
    <row r="862" spans="1:6" ht="12.75">
      <c r="A862" s="102"/>
      <c r="B862" s="102"/>
      <c r="C862" s="102"/>
      <c r="D862" s="102"/>
      <c r="E862" s="102"/>
      <c r="F862" s="102"/>
    </row>
    <row r="863" spans="1:6" ht="12.75">
      <c r="A863" s="102"/>
      <c r="B863" s="102"/>
      <c r="C863" s="102"/>
      <c r="D863" s="102"/>
      <c r="E863" s="102"/>
      <c r="F863" s="102"/>
    </row>
    <row r="864" spans="1:6" ht="12.75">
      <c r="A864" s="102"/>
      <c r="B864" s="102"/>
      <c r="C864" s="102"/>
      <c r="D864" s="102"/>
      <c r="E864" s="102"/>
      <c r="F864" s="102"/>
    </row>
    <row r="865" spans="1:6" ht="12.75">
      <c r="A865" s="102"/>
      <c r="B865" s="102"/>
      <c r="C865" s="102"/>
      <c r="D865" s="102"/>
      <c r="E865" s="102"/>
      <c r="F865" s="102"/>
    </row>
    <row r="866" spans="1:6" ht="12.75">
      <c r="A866" s="102"/>
      <c r="B866" s="102"/>
      <c r="C866" s="102"/>
      <c r="D866" s="102"/>
      <c r="E866" s="102"/>
      <c r="F866" s="102"/>
    </row>
    <row r="867" spans="1:6" ht="12.75">
      <c r="A867" s="102"/>
      <c r="B867" s="102"/>
      <c r="C867" s="102"/>
      <c r="D867" s="102"/>
      <c r="E867" s="102"/>
      <c r="F867" s="102"/>
    </row>
    <row r="868" spans="1:6" ht="12.75">
      <c r="A868" s="102"/>
      <c r="B868" s="102"/>
      <c r="C868" s="102"/>
      <c r="D868" s="102"/>
      <c r="E868" s="102"/>
      <c r="F868" s="102"/>
    </row>
    <row r="869" spans="1:6" ht="12.75">
      <c r="A869" s="102"/>
      <c r="B869" s="102"/>
      <c r="C869" s="102"/>
      <c r="D869" s="102"/>
      <c r="E869" s="102"/>
      <c r="F869" s="102"/>
    </row>
    <row r="870" spans="1:6" ht="12.75">
      <c r="A870" s="102"/>
      <c r="B870" s="102"/>
      <c r="C870" s="102"/>
      <c r="D870" s="102"/>
      <c r="E870" s="102"/>
      <c r="F870" s="102"/>
    </row>
    <row r="871" spans="1:6" ht="12.75">
      <c r="A871" s="102"/>
      <c r="B871" s="102"/>
      <c r="C871" s="102"/>
      <c r="D871" s="102"/>
      <c r="E871" s="102"/>
      <c r="F871" s="102"/>
    </row>
    <row r="872" spans="1:6" ht="12.75">
      <c r="A872" s="102"/>
      <c r="B872" s="102"/>
      <c r="C872" s="102"/>
      <c r="D872" s="102"/>
      <c r="E872" s="102"/>
      <c r="F872" s="102"/>
    </row>
    <row r="873" spans="1:6" ht="12.75">
      <c r="A873" s="102"/>
      <c r="B873" s="102"/>
      <c r="C873" s="102"/>
      <c r="D873" s="102"/>
      <c r="E873" s="102"/>
      <c r="F873" s="102"/>
    </row>
    <row r="874" spans="1:6" ht="12.75">
      <c r="A874" s="102"/>
      <c r="B874" s="102"/>
      <c r="C874" s="102"/>
      <c r="D874" s="102"/>
      <c r="E874" s="102"/>
      <c r="F874" s="102"/>
    </row>
    <row r="875" spans="1:6" ht="12.75">
      <c r="A875" s="102"/>
      <c r="B875" s="102"/>
      <c r="C875" s="102"/>
      <c r="D875" s="102"/>
      <c r="E875" s="102"/>
      <c r="F875" s="102"/>
    </row>
    <row r="876" spans="1:6" ht="12.75">
      <c r="A876" s="102"/>
      <c r="B876" s="102"/>
      <c r="C876" s="102"/>
      <c r="D876" s="102"/>
      <c r="E876" s="102"/>
      <c r="F876" s="102"/>
    </row>
    <row r="877" spans="1:6" ht="12.75">
      <c r="A877" s="102"/>
      <c r="B877" s="102"/>
      <c r="C877" s="102"/>
      <c r="D877" s="102"/>
      <c r="E877" s="102"/>
      <c r="F877" s="102"/>
    </row>
    <row r="878" spans="1:6" ht="12.75">
      <c r="A878" s="102"/>
      <c r="B878" s="102"/>
      <c r="C878" s="102"/>
      <c r="D878" s="102"/>
      <c r="E878" s="102"/>
      <c r="F878" s="102"/>
    </row>
    <row r="879" spans="1:6" ht="12.75">
      <c r="A879" s="102"/>
      <c r="B879" s="102"/>
      <c r="C879" s="102"/>
      <c r="D879" s="102"/>
      <c r="E879" s="102"/>
      <c r="F879" s="102"/>
    </row>
    <row r="880" spans="1:6" ht="12.75">
      <c r="A880" s="102"/>
      <c r="B880" s="102"/>
      <c r="C880" s="102"/>
      <c r="D880" s="102"/>
      <c r="E880" s="102"/>
      <c r="F880" s="102"/>
    </row>
    <row r="881" spans="1:6" ht="12.75">
      <c r="A881" s="102"/>
      <c r="B881" s="102"/>
      <c r="C881" s="102"/>
      <c r="D881" s="102"/>
      <c r="E881" s="102"/>
      <c r="F881" s="102"/>
    </row>
    <row r="882" spans="1:6" ht="12.75">
      <c r="A882" s="102"/>
      <c r="B882" s="102"/>
      <c r="C882" s="102"/>
      <c r="D882" s="102"/>
      <c r="E882" s="102"/>
      <c r="F882" s="102"/>
    </row>
    <row r="883" spans="1:6" ht="12.75">
      <c r="A883" s="102"/>
      <c r="B883" s="102"/>
      <c r="C883" s="102"/>
      <c r="D883" s="102"/>
      <c r="E883" s="102"/>
      <c r="F883" s="102"/>
    </row>
    <row r="884" spans="1:6" ht="12.75">
      <c r="A884" s="102"/>
      <c r="B884" s="102"/>
      <c r="C884" s="102"/>
      <c r="D884" s="102"/>
      <c r="E884" s="102"/>
      <c r="F884" s="102"/>
    </row>
    <row r="885" spans="1:6" ht="12.75">
      <c r="A885" s="102"/>
      <c r="B885" s="102"/>
      <c r="C885" s="102"/>
      <c r="D885" s="102"/>
      <c r="E885" s="102"/>
      <c r="F885" s="102"/>
    </row>
    <row r="886" spans="1:6" ht="12.75">
      <c r="A886" s="102"/>
      <c r="B886" s="102"/>
      <c r="C886" s="102"/>
      <c r="D886" s="102"/>
      <c r="E886" s="102"/>
      <c r="F886" s="102"/>
    </row>
    <row r="887" spans="1:6" ht="12.75">
      <c r="A887" s="102"/>
      <c r="B887" s="102"/>
      <c r="C887" s="102"/>
      <c r="D887" s="102"/>
      <c r="E887" s="102"/>
      <c r="F887" s="102"/>
    </row>
    <row r="888" spans="1:6" ht="12.75">
      <c r="A888" s="102"/>
      <c r="B888" s="102"/>
      <c r="C888" s="102"/>
      <c r="D888" s="102"/>
      <c r="E888" s="102"/>
      <c r="F888" s="102"/>
    </row>
    <row r="889" spans="1:6" ht="12.75">
      <c r="A889" s="102"/>
      <c r="B889" s="102"/>
      <c r="C889" s="102"/>
      <c r="D889" s="102"/>
      <c r="E889" s="102"/>
      <c r="F889" s="102"/>
    </row>
    <row r="890" spans="1:6" ht="12.75">
      <c r="A890" s="102"/>
      <c r="B890" s="102"/>
      <c r="C890" s="102"/>
      <c r="D890" s="102"/>
      <c r="E890" s="102"/>
      <c r="F890" s="102"/>
    </row>
    <row r="891" spans="1:6" ht="12.75">
      <c r="A891" s="102"/>
      <c r="B891" s="102"/>
      <c r="C891" s="102"/>
      <c r="D891" s="102"/>
      <c r="E891" s="102"/>
      <c r="F891" s="102"/>
    </row>
    <row r="892" spans="1:6" ht="12.75">
      <c r="A892" s="102"/>
      <c r="B892" s="102"/>
      <c r="C892" s="102"/>
      <c r="D892" s="102"/>
      <c r="E892" s="102"/>
      <c r="F892" s="102"/>
    </row>
    <row r="893" spans="1:6" ht="12.75">
      <c r="A893" s="102"/>
      <c r="B893" s="102"/>
      <c r="C893" s="102"/>
      <c r="D893" s="102"/>
      <c r="E893" s="102"/>
      <c r="F893" s="102"/>
    </row>
    <row r="894" spans="1:6" ht="12.75">
      <c r="A894" s="102"/>
      <c r="B894" s="102"/>
      <c r="C894" s="102"/>
      <c r="D894" s="102"/>
      <c r="E894" s="102"/>
      <c r="F894" s="102"/>
    </row>
    <row r="895" spans="1:6" ht="12.75">
      <c r="A895" s="102"/>
      <c r="B895" s="102"/>
      <c r="C895" s="102"/>
      <c r="D895" s="102"/>
      <c r="E895" s="102"/>
      <c r="F895" s="102"/>
    </row>
    <row r="896" spans="1:6" ht="12.75">
      <c r="A896" s="102"/>
      <c r="B896" s="102"/>
      <c r="C896" s="102"/>
      <c r="D896" s="102"/>
      <c r="E896" s="102"/>
      <c r="F896" s="102"/>
    </row>
    <row r="897" spans="1:6" ht="12.75">
      <c r="A897" s="102"/>
      <c r="B897" s="102"/>
      <c r="C897" s="102"/>
      <c r="D897" s="102"/>
      <c r="E897" s="102"/>
      <c r="F897" s="102"/>
    </row>
    <row r="898" spans="1:6" ht="12.75">
      <c r="A898" s="102"/>
      <c r="B898" s="102"/>
      <c r="C898" s="102"/>
      <c r="D898" s="102"/>
      <c r="E898" s="102"/>
      <c r="F898" s="102"/>
    </row>
    <row r="899" spans="1:6" ht="12.75">
      <c r="A899" s="102"/>
      <c r="B899" s="102"/>
      <c r="C899" s="102"/>
      <c r="D899" s="102"/>
      <c r="E899" s="102"/>
      <c r="F899" s="102"/>
    </row>
    <row r="900" spans="1:6" ht="12.75">
      <c r="A900" s="102"/>
      <c r="B900" s="102"/>
      <c r="C900" s="102"/>
      <c r="D900" s="102"/>
      <c r="E900" s="102"/>
      <c r="F900" s="102"/>
    </row>
    <row r="901" spans="1:6" ht="12.75">
      <c r="A901" s="102"/>
      <c r="B901" s="102"/>
      <c r="C901" s="102"/>
      <c r="D901" s="102"/>
      <c r="E901" s="102"/>
      <c r="F901" s="102"/>
    </row>
    <row r="902" spans="1:6" ht="12.75">
      <c r="A902" s="102"/>
      <c r="B902" s="102"/>
      <c r="C902" s="102"/>
      <c r="D902" s="102"/>
      <c r="E902" s="102"/>
      <c r="F902" s="102"/>
    </row>
    <row r="903" spans="1:6" ht="12.75">
      <c r="A903" s="102"/>
      <c r="B903" s="102"/>
      <c r="C903" s="102"/>
      <c r="D903" s="102"/>
      <c r="E903" s="102"/>
      <c r="F903" s="102"/>
    </row>
    <row r="904" spans="1:6" ht="12.75">
      <c r="A904" s="102"/>
      <c r="B904" s="102"/>
      <c r="C904" s="102"/>
      <c r="D904" s="102"/>
      <c r="E904" s="102"/>
      <c r="F904" s="102"/>
    </row>
    <row r="905" spans="1:6" ht="12.75">
      <c r="A905" s="102"/>
      <c r="B905" s="102"/>
      <c r="C905" s="102"/>
      <c r="D905" s="102"/>
      <c r="E905" s="102"/>
      <c r="F905" s="102"/>
    </row>
    <row r="906" spans="1:6" ht="12.75">
      <c r="A906" s="102"/>
      <c r="B906" s="102"/>
      <c r="C906" s="102"/>
      <c r="D906" s="102"/>
      <c r="E906" s="102"/>
      <c r="F906" s="102"/>
    </row>
    <row r="907" spans="1:6" ht="12.75">
      <c r="A907" s="102"/>
      <c r="B907" s="102"/>
      <c r="C907" s="102"/>
      <c r="D907" s="102"/>
      <c r="E907" s="102"/>
      <c r="F907" s="102"/>
    </row>
    <row r="908" spans="1:6" ht="12.75">
      <c r="A908" s="102"/>
      <c r="B908" s="102"/>
      <c r="C908" s="102"/>
      <c r="D908" s="102"/>
      <c r="E908" s="102"/>
      <c r="F908" s="102"/>
    </row>
    <row r="909" spans="1:6" ht="12.75">
      <c r="A909" s="102"/>
      <c r="B909" s="102"/>
      <c r="C909" s="102"/>
      <c r="D909" s="102"/>
      <c r="E909" s="102"/>
      <c r="F909" s="102"/>
    </row>
    <row r="910" spans="1:6" ht="12.75">
      <c r="A910" s="102"/>
      <c r="B910" s="102"/>
      <c r="C910" s="102"/>
      <c r="D910" s="102"/>
      <c r="E910" s="102"/>
      <c r="F910" s="102"/>
    </row>
    <row r="911" spans="1:6" ht="12.75">
      <c r="A911" s="102"/>
      <c r="B911" s="102"/>
      <c r="C911" s="102"/>
      <c r="D911" s="102"/>
      <c r="E911" s="102"/>
      <c r="F911" s="102"/>
    </row>
    <row r="912" spans="1:6" ht="12.75">
      <c r="A912" s="102"/>
      <c r="B912" s="102"/>
      <c r="C912" s="102"/>
      <c r="D912" s="102"/>
      <c r="E912" s="102"/>
      <c r="F912" s="102"/>
    </row>
    <row r="913" spans="1:6" ht="12.75">
      <c r="A913" s="102"/>
      <c r="B913" s="102"/>
      <c r="C913" s="102"/>
      <c r="D913" s="102"/>
      <c r="E913" s="102"/>
      <c r="F913" s="102"/>
    </row>
    <row r="914" spans="1:6" ht="12.75">
      <c r="A914" s="102"/>
      <c r="B914" s="102"/>
      <c r="C914" s="102"/>
      <c r="D914" s="102"/>
      <c r="E914" s="102"/>
      <c r="F914" s="102"/>
    </row>
    <row r="915" spans="1:6" ht="12.75">
      <c r="A915" s="102"/>
      <c r="B915" s="102"/>
      <c r="C915" s="102"/>
      <c r="D915" s="102"/>
      <c r="E915" s="102"/>
      <c r="F915" s="102"/>
    </row>
    <row r="916" spans="1:6" ht="12.75">
      <c r="A916" s="102"/>
      <c r="B916" s="102"/>
      <c r="C916" s="102"/>
      <c r="D916" s="102"/>
      <c r="E916" s="102"/>
      <c r="F916" s="102"/>
    </row>
    <row r="917" spans="1:6" ht="12.75">
      <c r="A917" s="102"/>
      <c r="B917" s="102"/>
      <c r="C917" s="102"/>
      <c r="D917" s="102"/>
      <c r="E917" s="102"/>
      <c r="F917" s="102"/>
    </row>
    <row r="918" spans="1:6" ht="12.75">
      <c r="A918" s="102"/>
      <c r="B918" s="102"/>
      <c r="C918" s="102"/>
      <c r="D918" s="102"/>
      <c r="E918" s="102"/>
      <c r="F918" s="102"/>
    </row>
    <row r="919" spans="1:6" ht="12.75">
      <c r="A919" s="102"/>
      <c r="B919" s="102"/>
      <c r="C919" s="102"/>
      <c r="D919" s="102"/>
      <c r="E919" s="102"/>
      <c r="F919" s="102"/>
    </row>
    <row r="920" spans="1:6" ht="12.75">
      <c r="A920" s="102"/>
      <c r="B920" s="102"/>
      <c r="C920" s="102"/>
      <c r="D920" s="102"/>
      <c r="E920" s="102"/>
      <c r="F920" s="102"/>
    </row>
    <row r="921" spans="1:6" ht="12.75">
      <c r="A921" s="102"/>
      <c r="B921" s="102"/>
      <c r="C921" s="102"/>
      <c r="D921" s="102"/>
      <c r="E921" s="102"/>
      <c r="F921" s="102"/>
    </row>
    <row r="922" spans="1:6" ht="12.75">
      <c r="A922" s="102"/>
      <c r="B922" s="102"/>
      <c r="C922" s="102"/>
      <c r="D922" s="102"/>
      <c r="E922" s="102"/>
      <c r="F922" s="102"/>
    </row>
    <row r="923" spans="1:6" ht="12.75">
      <c r="A923" s="102"/>
      <c r="B923" s="102"/>
      <c r="C923" s="102"/>
      <c r="D923" s="102"/>
      <c r="E923" s="102"/>
      <c r="F923" s="102"/>
    </row>
    <row r="924" spans="1:6" ht="12.75">
      <c r="A924" s="102"/>
      <c r="B924" s="102"/>
      <c r="C924" s="102"/>
      <c r="D924" s="102"/>
      <c r="E924" s="102"/>
      <c r="F924" s="102"/>
    </row>
    <row r="925" spans="1:6" ht="12.75">
      <c r="A925" s="102"/>
      <c r="B925" s="102"/>
      <c r="C925" s="102"/>
      <c r="D925" s="102"/>
      <c r="E925" s="102"/>
      <c r="F925" s="102"/>
    </row>
    <row r="926" spans="1:6" ht="12.75">
      <c r="A926" s="102"/>
      <c r="B926" s="102"/>
      <c r="C926" s="102"/>
      <c r="D926" s="102"/>
      <c r="E926" s="102"/>
      <c r="F926" s="102"/>
    </row>
    <row r="927" spans="1:6" ht="12.75">
      <c r="A927" s="102"/>
      <c r="B927" s="102"/>
      <c r="C927" s="102"/>
      <c r="D927" s="102"/>
      <c r="E927" s="102"/>
      <c r="F927" s="102"/>
    </row>
    <row r="928" spans="1:6" ht="12.75">
      <c r="A928" s="102"/>
      <c r="B928" s="102"/>
      <c r="C928" s="102"/>
      <c r="D928" s="102"/>
      <c r="E928" s="102"/>
      <c r="F928" s="102"/>
    </row>
    <row r="929" spans="1:6" ht="12.75">
      <c r="A929" s="102"/>
      <c r="B929" s="102"/>
      <c r="C929" s="102"/>
      <c r="D929" s="102"/>
      <c r="E929" s="102"/>
      <c r="F929" s="102"/>
    </row>
    <row r="930" spans="1:6" ht="12.75">
      <c r="A930" s="102"/>
      <c r="B930" s="102"/>
      <c r="C930" s="102"/>
      <c r="D930" s="102"/>
      <c r="E930" s="102"/>
      <c r="F930" s="102"/>
    </row>
    <row r="931" spans="1:6" ht="12.75">
      <c r="A931" s="102"/>
      <c r="B931" s="102"/>
      <c r="C931" s="102"/>
      <c r="D931" s="102"/>
      <c r="E931" s="102"/>
      <c r="F931" s="102"/>
    </row>
    <row r="932" spans="1:6" ht="12.75">
      <c r="A932" s="102"/>
      <c r="B932" s="102"/>
      <c r="C932" s="102"/>
      <c r="D932" s="102"/>
      <c r="E932" s="102"/>
      <c r="F932" s="102"/>
    </row>
    <row r="933" spans="1:6" ht="12.75">
      <c r="A933" s="102"/>
      <c r="B933" s="102"/>
      <c r="C933" s="102"/>
      <c r="D933" s="102"/>
      <c r="E933" s="102"/>
      <c r="F933" s="102"/>
    </row>
    <row r="934" spans="1:6" ht="12.75">
      <c r="A934" s="102"/>
      <c r="B934" s="102"/>
      <c r="C934" s="102"/>
      <c r="D934" s="102"/>
      <c r="E934" s="102"/>
      <c r="F934" s="102"/>
    </row>
    <row r="935" spans="1:6" ht="12.75">
      <c r="A935" s="102"/>
      <c r="B935" s="102"/>
      <c r="C935" s="102"/>
      <c r="D935" s="102"/>
      <c r="E935" s="102"/>
      <c r="F935" s="102"/>
    </row>
    <row r="936" spans="1:6" ht="12.75">
      <c r="A936" s="102"/>
      <c r="B936" s="102"/>
      <c r="C936" s="102"/>
      <c r="D936" s="102"/>
      <c r="E936" s="102"/>
      <c r="F936" s="102"/>
    </row>
    <row r="937" spans="1:6" ht="12.75">
      <c r="A937" s="102"/>
      <c r="B937" s="102"/>
      <c r="C937" s="102"/>
      <c r="D937" s="102"/>
      <c r="E937" s="102"/>
      <c r="F937" s="102"/>
    </row>
    <row r="938" spans="1:6" ht="12.75">
      <c r="A938" s="102"/>
      <c r="B938" s="102"/>
      <c r="C938" s="102"/>
      <c r="D938" s="102"/>
      <c r="E938" s="102"/>
      <c r="F938" s="102"/>
    </row>
    <row r="939" spans="1:6" ht="12.75">
      <c r="A939" s="102"/>
      <c r="B939" s="102"/>
      <c r="C939" s="102"/>
      <c r="D939" s="102"/>
      <c r="E939" s="102"/>
      <c r="F939" s="102"/>
    </row>
    <row r="940" spans="1:6" ht="12.75">
      <c r="A940" s="102"/>
      <c r="B940" s="102"/>
      <c r="C940" s="102"/>
      <c r="D940" s="102"/>
      <c r="E940" s="102"/>
      <c r="F940" s="102"/>
    </row>
    <row r="941" spans="1:6" ht="12.75">
      <c r="A941" s="102"/>
      <c r="B941" s="102"/>
      <c r="C941" s="102"/>
      <c r="D941" s="102"/>
      <c r="E941" s="102"/>
      <c r="F941" s="102"/>
    </row>
    <row r="942" spans="1:6" ht="12.75">
      <c r="A942" s="102"/>
      <c r="B942" s="102"/>
      <c r="C942" s="102"/>
      <c r="D942" s="102"/>
      <c r="E942" s="102"/>
      <c r="F942" s="102"/>
    </row>
    <row r="943" spans="1:6" ht="12.75">
      <c r="A943" s="102"/>
      <c r="B943" s="102"/>
      <c r="C943" s="102"/>
      <c r="D943" s="102"/>
      <c r="E943" s="102"/>
      <c r="F943" s="102"/>
    </row>
    <row r="944" spans="1:6" ht="12.75">
      <c r="A944" s="102"/>
      <c r="B944" s="102"/>
      <c r="C944" s="102"/>
      <c r="D944" s="102"/>
      <c r="E944" s="102"/>
      <c r="F944" s="102"/>
    </row>
    <row r="945" spans="1:6" ht="12.75">
      <c r="A945" s="102"/>
      <c r="B945" s="102"/>
      <c r="C945" s="102"/>
      <c r="D945" s="102"/>
      <c r="E945" s="102"/>
      <c r="F945" s="102"/>
    </row>
    <row r="946" spans="1:6" ht="12.75">
      <c r="A946" s="102"/>
      <c r="B946" s="102"/>
      <c r="C946" s="102"/>
      <c r="D946" s="102"/>
      <c r="E946" s="102"/>
      <c r="F946" s="102"/>
    </row>
    <row r="947" spans="1:6" ht="12.75">
      <c r="A947" s="102"/>
      <c r="B947" s="102"/>
      <c r="C947" s="102"/>
      <c r="D947" s="102"/>
      <c r="E947" s="102"/>
      <c r="F947" s="102"/>
    </row>
    <row r="948" spans="1:6" ht="12.75">
      <c r="A948" s="102"/>
      <c r="B948" s="102"/>
      <c r="C948" s="102"/>
      <c r="D948" s="102"/>
      <c r="E948" s="102"/>
      <c r="F948" s="102"/>
    </row>
    <row r="949" spans="1:6" ht="12.75">
      <c r="A949" s="102"/>
      <c r="B949" s="102"/>
      <c r="C949" s="102"/>
      <c r="D949" s="102"/>
      <c r="E949" s="102"/>
      <c r="F949" s="102"/>
    </row>
    <row r="950" spans="1:6" ht="12.75">
      <c r="A950" s="102"/>
      <c r="B950" s="102"/>
      <c r="C950" s="102"/>
      <c r="D950" s="102"/>
      <c r="E950" s="102"/>
      <c r="F950" s="102"/>
    </row>
    <row r="951" spans="1:6" ht="12.75">
      <c r="A951" s="102"/>
      <c r="B951" s="102"/>
      <c r="C951" s="102"/>
      <c r="D951" s="102"/>
      <c r="E951" s="102"/>
      <c r="F951" s="102"/>
    </row>
    <row r="952" spans="1:6" ht="12.75">
      <c r="A952" s="102"/>
      <c r="B952" s="102"/>
      <c r="C952" s="102"/>
      <c r="D952" s="102"/>
      <c r="E952" s="102"/>
      <c r="F952" s="102"/>
    </row>
    <row r="953" spans="1:6" ht="12.75">
      <c r="A953" s="102"/>
      <c r="B953" s="102"/>
      <c r="C953" s="102"/>
      <c r="D953" s="102"/>
      <c r="E953" s="102"/>
      <c r="F953" s="102"/>
    </row>
    <row r="954" spans="1:6" ht="12.75">
      <c r="A954" s="102"/>
      <c r="B954" s="102"/>
      <c r="C954" s="102"/>
      <c r="D954" s="102"/>
      <c r="E954" s="102"/>
      <c r="F954" s="102"/>
    </row>
    <row r="955" spans="1:6" ht="12.75">
      <c r="A955" s="102"/>
      <c r="B955" s="102"/>
      <c r="C955" s="102"/>
      <c r="D955" s="102"/>
      <c r="E955" s="102"/>
      <c r="F955" s="102"/>
    </row>
    <row r="956" spans="1:6" ht="12.75">
      <c r="A956" s="102"/>
      <c r="B956" s="102"/>
      <c r="C956" s="102"/>
      <c r="D956" s="102"/>
      <c r="E956" s="102"/>
      <c r="F956" s="102"/>
    </row>
    <row r="957" spans="1:6" ht="12.75">
      <c r="A957" s="102"/>
      <c r="B957" s="102"/>
      <c r="C957" s="102"/>
      <c r="D957" s="102"/>
      <c r="E957" s="102"/>
      <c r="F957" s="102"/>
    </row>
    <row r="958" spans="1:6" ht="12.75">
      <c r="A958" s="102"/>
      <c r="B958" s="102"/>
      <c r="C958" s="102"/>
      <c r="D958" s="102"/>
      <c r="E958" s="102"/>
      <c r="F958" s="102"/>
    </row>
    <row r="959" spans="1:6" ht="12.75">
      <c r="A959" s="102"/>
      <c r="B959" s="102"/>
      <c r="C959" s="102"/>
      <c r="D959" s="102"/>
      <c r="E959" s="102"/>
      <c r="F959" s="102"/>
    </row>
    <row r="960" spans="1:6" ht="12.75">
      <c r="A960" s="102"/>
      <c r="B960" s="102"/>
      <c r="C960" s="102"/>
      <c r="D960" s="102"/>
      <c r="E960" s="102"/>
      <c r="F960" s="102"/>
    </row>
    <row r="961" spans="1:6" ht="12.75">
      <c r="A961" s="102"/>
      <c r="B961" s="102"/>
      <c r="C961" s="102"/>
      <c r="D961" s="102"/>
      <c r="E961" s="102"/>
      <c r="F961" s="102"/>
    </row>
    <row r="962" spans="1:6" ht="12.75">
      <c r="A962" s="102"/>
      <c r="B962" s="102"/>
      <c r="C962" s="102"/>
      <c r="D962" s="102"/>
      <c r="E962" s="102"/>
      <c r="F962" s="102"/>
    </row>
    <row r="963" spans="1:6" ht="12.75">
      <c r="A963" s="102"/>
      <c r="B963" s="102"/>
      <c r="C963" s="102"/>
      <c r="D963" s="102"/>
      <c r="E963" s="102"/>
      <c r="F963" s="102"/>
    </row>
    <row r="964" spans="1:6" ht="12.75">
      <c r="A964" s="102"/>
      <c r="B964" s="102"/>
      <c r="C964" s="102"/>
      <c r="D964" s="102"/>
      <c r="E964" s="102"/>
      <c r="F964" s="102"/>
    </row>
    <row r="965" spans="1:6" ht="12.75">
      <c r="A965" s="102"/>
      <c r="B965" s="102"/>
      <c r="C965" s="102"/>
      <c r="D965" s="102"/>
      <c r="E965" s="102"/>
      <c r="F965" s="102"/>
    </row>
    <row r="966" spans="1:6" ht="12.75">
      <c r="A966" s="102"/>
      <c r="B966" s="102"/>
      <c r="C966" s="102"/>
      <c r="D966" s="102"/>
      <c r="E966" s="102"/>
      <c r="F966" s="102"/>
    </row>
    <row r="967" spans="1:6" ht="12.75">
      <c r="A967" s="102"/>
      <c r="B967" s="102"/>
      <c r="C967" s="102"/>
      <c r="D967" s="102"/>
      <c r="E967" s="102"/>
      <c r="F967" s="102"/>
    </row>
    <row r="968" spans="1:6" ht="12.75">
      <c r="A968" s="102"/>
      <c r="B968" s="102"/>
      <c r="C968" s="102"/>
      <c r="D968" s="102"/>
      <c r="E968" s="102"/>
      <c r="F968" s="102"/>
    </row>
    <row r="969" spans="1:6" ht="12.75">
      <c r="A969" s="102"/>
      <c r="B969" s="102"/>
      <c r="C969" s="102"/>
      <c r="D969" s="102"/>
      <c r="E969" s="102"/>
      <c r="F969" s="102"/>
    </row>
    <row r="970" spans="1:6" ht="12.75">
      <c r="A970" s="102"/>
      <c r="B970" s="102"/>
      <c r="C970" s="102"/>
      <c r="D970" s="102"/>
      <c r="E970" s="102"/>
      <c r="F970" s="102"/>
    </row>
    <row r="971" spans="1:6" ht="12.75">
      <c r="A971" s="102"/>
      <c r="B971" s="102"/>
      <c r="C971" s="102"/>
      <c r="D971" s="102"/>
      <c r="E971" s="102"/>
      <c r="F971" s="102"/>
    </row>
    <row r="972" spans="1:6" ht="12.75">
      <c r="A972" s="102"/>
      <c r="B972" s="102"/>
      <c r="C972" s="102"/>
      <c r="D972" s="102"/>
      <c r="E972" s="102"/>
      <c r="F972" s="102"/>
    </row>
    <row r="973" spans="1:6" ht="12.75">
      <c r="A973" s="102"/>
      <c r="B973" s="102"/>
      <c r="C973" s="102"/>
      <c r="D973" s="102"/>
      <c r="E973" s="102"/>
      <c r="F973" s="102"/>
    </row>
    <row r="974" spans="1:6" ht="12.75">
      <c r="A974" s="102"/>
      <c r="B974" s="102"/>
      <c r="C974" s="102"/>
      <c r="D974" s="102"/>
      <c r="E974" s="102"/>
      <c r="F974" s="102"/>
    </row>
    <row r="975" spans="1:6" ht="12.75">
      <c r="A975" s="102"/>
      <c r="B975" s="102"/>
      <c r="C975" s="102"/>
      <c r="D975" s="102"/>
      <c r="E975" s="102"/>
      <c r="F975" s="102"/>
    </row>
    <row r="976" spans="1:6" ht="12.75">
      <c r="A976" s="102"/>
      <c r="B976" s="102"/>
      <c r="C976" s="102"/>
      <c r="D976" s="102"/>
      <c r="E976" s="102"/>
      <c r="F976" s="102"/>
    </row>
    <row r="977" spans="1:6" ht="12.75">
      <c r="A977" s="102"/>
      <c r="B977" s="102"/>
      <c r="C977" s="102"/>
      <c r="D977" s="102"/>
      <c r="E977" s="102"/>
      <c r="F977" s="102"/>
    </row>
    <row r="978" spans="1:6" ht="12.75">
      <c r="A978" s="102"/>
      <c r="B978" s="102"/>
      <c r="C978" s="102"/>
      <c r="D978" s="102"/>
      <c r="E978" s="102"/>
      <c r="F978" s="102"/>
    </row>
    <row r="979" spans="1:6" ht="12.75">
      <c r="A979" s="102"/>
      <c r="B979" s="102"/>
      <c r="C979" s="102"/>
      <c r="D979" s="102"/>
      <c r="E979" s="102"/>
      <c r="F979" s="102"/>
    </row>
    <row r="980" spans="1:6" ht="12.75">
      <c r="A980" s="102"/>
      <c r="B980" s="102"/>
      <c r="C980" s="102"/>
      <c r="D980" s="102"/>
      <c r="E980" s="102"/>
      <c r="F980" s="102"/>
    </row>
    <row r="981" spans="1:6" ht="12.75">
      <c r="A981" s="102"/>
      <c r="B981" s="102"/>
      <c r="C981" s="102"/>
      <c r="D981" s="102"/>
      <c r="E981" s="102"/>
      <c r="F981" s="102"/>
    </row>
    <row r="982" spans="1:6" ht="12.75">
      <c r="A982" s="102"/>
      <c r="B982" s="102"/>
      <c r="C982" s="102"/>
      <c r="D982" s="102"/>
      <c r="E982" s="102"/>
      <c r="F982" s="102"/>
    </row>
    <row r="983" spans="1:6" ht="12.75">
      <c r="A983" s="102"/>
      <c r="B983" s="102"/>
      <c r="C983" s="102"/>
      <c r="D983" s="102"/>
      <c r="E983" s="102"/>
      <c r="F983" s="102"/>
    </row>
    <row r="984" spans="1:6" ht="12.75">
      <c r="A984" s="102"/>
      <c r="B984" s="102"/>
      <c r="C984" s="102"/>
      <c r="D984" s="102"/>
      <c r="E984" s="102"/>
      <c r="F984" s="102"/>
    </row>
    <row r="985" spans="1:6" ht="12.75">
      <c r="A985" s="102"/>
      <c r="B985" s="102"/>
      <c r="C985" s="102"/>
      <c r="D985" s="102"/>
      <c r="E985" s="102"/>
      <c r="F985" s="102"/>
    </row>
    <row r="986" spans="1:6" ht="12.75">
      <c r="A986" s="102"/>
      <c r="B986" s="102"/>
      <c r="C986" s="102"/>
      <c r="D986" s="102"/>
      <c r="E986" s="102"/>
      <c r="F986" s="102"/>
    </row>
    <row r="987" spans="1:6" ht="12.75">
      <c r="A987" s="102"/>
      <c r="B987" s="102"/>
      <c r="C987" s="102"/>
      <c r="D987" s="102"/>
      <c r="E987" s="102"/>
      <c r="F987" s="102"/>
    </row>
    <row r="988" spans="1:6" ht="12.75">
      <c r="A988" s="102"/>
      <c r="B988" s="102"/>
      <c r="C988" s="102"/>
      <c r="D988" s="102"/>
      <c r="E988" s="102"/>
      <c r="F988" s="102"/>
    </row>
    <row r="989" spans="1:6" ht="12.75">
      <c r="A989" s="102"/>
      <c r="B989" s="102"/>
      <c r="C989" s="102"/>
      <c r="D989" s="102"/>
      <c r="E989" s="102"/>
      <c r="F989" s="102"/>
    </row>
    <row r="990" spans="1:6" ht="12.75">
      <c r="A990" s="102"/>
      <c r="B990" s="102"/>
      <c r="C990" s="102"/>
      <c r="D990" s="102"/>
      <c r="E990" s="102"/>
      <c r="F990" s="102"/>
    </row>
    <row r="991" spans="1:6" ht="12.75">
      <c r="A991" s="102"/>
      <c r="B991" s="102"/>
      <c r="C991" s="102"/>
      <c r="D991" s="102"/>
      <c r="E991" s="102"/>
      <c r="F991" s="102"/>
    </row>
    <row r="992" spans="1:6" ht="12.75">
      <c r="A992" s="102"/>
      <c r="B992" s="102"/>
      <c r="C992" s="102"/>
      <c r="D992" s="102"/>
      <c r="E992" s="102"/>
      <c r="F992" s="102"/>
    </row>
    <row r="993" spans="1:6" ht="12.75">
      <c r="A993" s="102"/>
      <c r="B993" s="102"/>
      <c r="C993" s="102"/>
      <c r="D993" s="102"/>
      <c r="E993" s="102"/>
      <c r="F993" s="102"/>
    </row>
    <row r="994" spans="1:6" ht="12.75">
      <c r="A994" s="102"/>
      <c r="B994" s="102"/>
      <c r="C994" s="102"/>
      <c r="D994" s="102"/>
      <c r="E994" s="102"/>
      <c r="F994" s="102"/>
    </row>
    <row r="995" spans="1:6" ht="12.75">
      <c r="A995" s="102"/>
      <c r="B995" s="102"/>
      <c r="C995" s="102"/>
      <c r="D995" s="102"/>
      <c r="E995" s="102"/>
      <c r="F995" s="102"/>
    </row>
    <row r="996" spans="1:6" ht="12.75">
      <c r="A996" s="102"/>
      <c r="B996" s="102"/>
      <c r="C996" s="102"/>
      <c r="D996" s="102"/>
      <c r="E996" s="102"/>
      <c r="F996" s="102"/>
    </row>
    <row r="997" spans="1:6" ht="12.75">
      <c r="A997" s="102"/>
      <c r="B997" s="102"/>
      <c r="C997" s="102"/>
      <c r="D997" s="102"/>
      <c r="E997" s="102"/>
      <c r="F997" s="102"/>
    </row>
    <row r="998" spans="1:6" ht="12.75">
      <c r="A998" s="102"/>
      <c r="B998" s="102"/>
      <c r="C998" s="102"/>
      <c r="D998" s="102"/>
      <c r="E998" s="102"/>
      <c r="F998" s="102"/>
    </row>
    <row r="999" spans="1:6" ht="12.75">
      <c r="A999" s="102"/>
      <c r="B999" s="102"/>
      <c r="C999" s="102"/>
      <c r="D999" s="102"/>
      <c r="E999" s="102"/>
      <c r="F999" s="102"/>
    </row>
    <row r="1000" spans="1:6" ht="12.75">
      <c r="A1000" s="102"/>
      <c r="B1000" s="102"/>
      <c r="C1000" s="102"/>
      <c r="D1000" s="102"/>
      <c r="E1000" s="102"/>
      <c r="F1000" s="102"/>
    </row>
    <row r="1001" spans="1:6" ht="12.75">
      <c r="A1001" s="102"/>
      <c r="B1001" s="102"/>
      <c r="C1001" s="102"/>
      <c r="D1001" s="102"/>
      <c r="E1001" s="102"/>
      <c r="F1001" s="102"/>
    </row>
    <row r="1002" spans="1:6" ht="12.75">
      <c r="A1002" s="102"/>
      <c r="B1002" s="102"/>
      <c r="C1002" s="102"/>
      <c r="D1002" s="102"/>
      <c r="E1002" s="102"/>
      <c r="F1002" s="102"/>
    </row>
    <row r="1003" spans="1:6" ht="12.75">
      <c r="A1003" s="102"/>
      <c r="B1003" s="102"/>
      <c r="C1003" s="102"/>
      <c r="D1003" s="102"/>
      <c r="E1003" s="102"/>
      <c r="F1003" s="102"/>
    </row>
    <row r="1004" spans="1:6" ht="12.75">
      <c r="A1004" s="102"/>
      <c r="B1004" s="102"/>
      <c r="C1004" s="102"/>
      <c r="D1004" s="102"/>
      <c r="E1004" s="102"/>
      <c r="F1004" s="102"/>
    </row>
    <row r="1005" spans="1:6" ht="12.75">
      <c r="A1005" s="102"/>
      <c r="B1005" s="102"/>
      <c r="C1005" s="102"/>
      <c r="D1005" s="102"/>
      <c r="E1005" s="102"/>
      <c r="F1005" s="102"/>
    </row>
    <row r="1006" spans="1:6" ht="12.75">
      <c r="A1006" s="102"/>
      <c r="B1006" s="102"/>
      <c r="C1006" s="102"/>
      <c r="D1006" s="102"/>
      <c r="E1006" s="102"/>
      <c r="F1006" s="102"/>
    </row>
    <row r="1007" spans="1:6" ht="12.75">
      <c r="A1007" s="102"/>
      <c r="B1007" s="102"/>
      <c r="C1007" s="102"/>
      <c r="D1007" s="102"/>
      <c r="E1007" s="102"/>
      <c r="F1007" s="102"/>
    </row>
    <row r="1008" spans="1:6" ht="12.75">
      <c r="A1008" s="102"/>
      <c r="B1008" s="102"/>
      <c r="C1008" s="102"/>
      <c r="D1008" s="102"/>
      <c r="E1008" s="102"/>
      <c r="F1008" s="102"/>
    </row>
    <row r="1009" spans="1:6" ht="12.75">
      <c r="A1009" s="102"/>
      <c r="B1009" s="102"/>
      <c r="C1009" s="102"/>
      <c r="D1009" s="102"/>
      <c r="E1009" s="102"/>
      <c r="F1009" s="102"/>
    </row>
    <row r="1010" spans="1:6" ht="12.75">
      <c r="A1010" s="102"/>
      <c r="B1010" s="102"/>
      <c r="C1010" s="102"/>
      <c r="D1010" s="102"/>
      <c r="E1010" s="102"/>
      <c r="F1010" s="102"/>
    </row>
    <row r="1011" spans="1:6" ht="12.75">
      <c r="A1011" s="102"/>
      <c r="B1011" s="102"/>
      <c r="C1011" s="102"/>
      <c r="D1011" s="102"/>
      <c r="E1011" s="102"/>
      <c r="F1011" s="102"/>
    </row>
    <row r="1012" spans="1:6" ht="12.75">
      <c r="A1012" s="102"/>
      <c r="B1012" s="102"/>
      <c r="C1012" s="102"/>
      <c r="D1012" s="102"/>
      <c r="E1012" s="102"/>
      <c r="F1012" s="102"/>
    </row>
    <row r="1013" spans="1:6" ht="12.75">
      <c r="A1013" s="102"/>
      <c r="B1013" s="102"/>
      <c r="C1013" s="102"/>
      <c r="D1013" s="102"/>
      <c r="E1013" s="102"/>
      <c r="F1013" s="102"/>
    </row>
    <row r="1014" spans="1:6" ht="12.75">
      <c r="A1014" s="102"/>
      <c r="B1014" s="102"/>
      <c r="C1014" s="102"/>
      <c r="D1014" s="102"/>
      <c r="E1014" s="102"/>
      <c r="F1014" s="102"/>
    </row>
    <row r="1015" spans="1:6" ht="12.75">
      <c r="A1015" s="102"/>
      <c r="B1015" s="102"/>
      <c r="C1015" s="102"/>
      <c r="D1015" s="102"/>
      <c r="E1015" s="102"/>
      <c r="F1015" s="102"/>
    </row>
    <row r="1016" spans="1:6" ht="12.75">
      <c r="A1016" s="102"/>
      <c r="B1016" s="102"/>
      <c r="C1016" s="102"/>
      <c r="D1016" s="102"/>
      <c r="E1016" s="102"/>
      <c r="F1016" s="102"/>
    </row>
    <row r="1017" spans="1:6" ht="12.75">
      <c r="A1017" s="102"/>
      <c r="B1017" s="102"/>
      <c r="C1017" s="102"/>
      <c r="D1017" s="102"/>
      <c r="E1017" s="102"/>
      <c r="F1017" s="102"/>
    </row>
    <row r="1018" spans="1:6" ht="12.75">
      <c r="A1018" s="102"/>
      <c r="B1018" s="102"/>
      <c r="C1018" s="102"/>
      <c r="D1018" s="102"/>
      <c r="E1018" s="102"/>
      <c r="F1018" s="102"/>
    </row>
    <row r="1019" spans="1:6" ht="12.75">
      <c r="A1019" s="102"/>
      <c r="B1019" s="102"/>
      <c r="C1019" s="102"/>
      <c r="D1019" s="102"/>
      <c r="E1019" s="102"/>
      <c r="F1019" s="102"/>
    </row>
    <row r="1020" spans="1:6" ht="12.75">
      <c r="A1020" s="102"/>
      <c r="B1020" s="102"/>
      <c r="C1020" s="102"/>
      <c r="D1020" s="102"/>
      <c r="E1020" s="102"/>
      <c r="F1020" s="102"/>
    </row>
    <row r="1021" spans="1:6" ht="12.75">
      <c r="A1021" s="102"/>
      <c r="B1021" s="102"/>
      <c r="C1021" s="102"/>
      <c r="D1021" s="102"/>
      <c r="E1021" s="102"/>
      <c r="F1021" s="102"/>
    </row>
    <row r="1022" spans="1:6" ht="12.75">
      <c r="A1022" s="102"/>
      <c r="B1022" s="102"/>
      <c r="C1022" s="102"/>
      <c r="D1022" s="102"/>
      <c r="E1022" s="102"/>
      <c r="F1022" s="102"/>
    </row>
    <row r="1023" spans="1:6" ht="12.75">
      <c r="A1023" s="102"/>
      <c r="B1023" s="102"/>
      <c r="C1023" s="102"/>
      <c r="D1023" s="102"/>
      <c r="E1023" s="102"/>
      <c r="F1023" s="102"/>
    </row>
    <row r="1024" spans="1:6" ht="12.75">
      <c r="A1024" s="102"/>
      <c r="B1024" s="102"/>
      <c r="C1024" s="102"/>
      <c r="D1024" s="102"/>
      <c r="E1024" s="102"/>
      <c r="F1024" s="102"/>
    </row>
    <row r="1025" spans="1:6" ht="12.75">
      <c r="A1025" s="102"/>
      <c r="B1025" s="102"/>
      <c r="C1025" s="102"/>
      <c r="D1025" s="102"/>
      <c r="E1025" s="102"/>
      <c r="F1025" s="102"/>
    </row>
    <row r="1026" spans="1:6" ht="12.75">
      <c r="A1026" s="102"/>
      <c r="B1026" s="102"/>
      <c r="C1026" s="102"/>
      <c r="D1026" s="102"/>
      <c r="E1026" s="102"/>
      <c r="F1026" s="102"/>
    </row>
    <row r="1027" spans="1:6" ht="12.75">
      <c r="A1027" s="102"/>
      <c r="B1027" s="102"/>
      <c r="C1027" s="102"/>
      <c r="D1027" s="102"/>
      <c r="E1027" s="102"/>
      <c r="F1027" s="102"/>
    </row>
    <row r="1028" spans="1:6" ht="12.75">
      <c r="A1028" s="102"/>
      <c r="B1028" s="102"/>
      <c r="C1028" s="102"/>
      <c r="D1028" s="102"/>
      <c r="E1028" s="102"/>
      <c r="F1028" s="102"/>
    </row>
    <row r="1029" spans="1:6" ht="12.75">
      <c r="A1029" s="102"/>
      <c r="B1029" s="102"/>
      <c r="C1029" s="102"/>
      <c r="D1029" s="102"/>
      <c r="E1029" s="102"/>
      <c r="F1029" s="102"/>
    </row>
    <row r="1030" spans="1:6" ht="12.75">
      <c r="A1030" s="102"/>
      <c r="B1030" s="102"/>
      <c r="C1030" s="102"/>
      <c r="D1030" s="102"/>
      <c r="E1030" s="102"/>
      <c r="F1030" s="102"/>
    </row>
    <row r="1031" spans="1:6" ht="12.75">
      <c r="A1031" s="102"/>
      <c r="B1031" s="102"/>
      <c r="C1031" s="102"/>
      <c r="D1031" s="102"/>
      <c r="E1031" s="102"/>
      <c r="F1031" s="102"/>
    </row>
    <row r="1032" spans="1:6" ht="12.75">
      <c r="A1032" s="102"/>
      <c r="B1032" s="102"/>
      <c r="C1032" s="102"/>
      <c r="D1032" s="102"/>
      <c r="E1032" s="102"/>
      <c r="F1032" s="102"/>
    </row>
    <row r="1033" spans="1:6" ht="12.75">
      <c r="A1033" s="102"/>
      <c r="B1033" s="102"/>
      <c r="C1033" s="102"/>
      <c r="D1033" s="102"/>
      <c r="E1033" s="102"/>
      <c r="F1033" s="102"/>
    </row>
    <row r="1034" spans="1:6" ht="12.75">
      <c r="A1034" s="102"/>
      <c r="B1034" s="102"/>
      <c r="C1034" s="102"/>
      <c r="D1034" s="102"/>
      <c r="E1034" s="102"/>
      <c r="F1034" s="102"/>
    </row>
    <row r="1035" spans="1:6" ht="12.75">
      <c r="A1035" s="102"/>
      <c r="B1035" s="102"/>
      <c r="C1035" s="102"/>
      <c r="D1035" s="102"/>
      <c r="E1035" s="102"/>
      <c r="F1035" s="102"/>
    </row>
    <row r="1036" spans="1:6" ht="12.75">
      <c r="A1036" s="102"/>
      <c r="B1036" s="102"/>
      <c r="C1036" s="102"/>
      <c r="D1036" s="102"/>
      <c r="E1036" s="102"/>
      <c r="F1036" s="102"/>
    </row>
    <row r="1037" spans="1:6" ht="12.75">
      <c r="A1037" s="102"/>
      <c r="B1037" s="102"/>
      <c r="C1037" s="102"/>
      <c r="D1037" s="102"/>
      <c r="E1037" s="102"/>
      <c r="F1037" s="102"/>
    </row>
    <row r="1038" spans="1:6" ht="12.75">
      <c r="A1038" s="102"/>
      <c r="B1038" s="102"/>
      <c r="C1038" s="102"/>
      <c r="D1038" s="102"/>
      <c r="E1038" s="102"/>
      <c r="F1038" s="102"/>
    </row>
    <row r="1039" spans="1:6" ht="12.75">
      <c r="A1039" s="102"/>
      <c r="B1039" s="102"/>
      <c r="C1039" s="102"/>
      <c r="D1039" s="102"/>
      <c r="E1039" s="102"/>
      <c r="F1039" s="102"/>
    </row>
    <row r="1040" spans="1:6" ht="12.75">
      <c r="A1040" s="102"/>
      <c r="B1040" s="102"/>
      <c r="C1040" s="102"/>
      <c r="D1040" s="102"/>
      <c r="E1040" s="102"/>
      <c r="F1040" s="102"/>
    </row>
    <row r="1041" spans="1:6" ht="12.75">
      <c r="A1041" s="102"/>
      <c r="B1041" s="102"/>
      <c r="C1041" s="102"/>
      <c r="D1041" s="102"/>
      <c r="E1041" s="102"/>
      <c r="F1041" s="102"/>
    </row>
    <row r="1042" spans="1:6" ht="12.75">
      <c r="A1042" s="102"/>
      <c r="B1042" s="102"/>
      <c r="C1042" s="102"/>
      <c r="D1042" s="102"/>
      <c r="E1042" s="102"/>
      <c r="F1042" s="102"/>
    </row>
    <row r="1043" spans="1:6" ht="12.75">
      <c r="A1043" s="102"/>
      <c r="B1043" s="102"/>
      <c r="C1043" s="102"/>
      <c r="D1043" s="102"/>
      <c r="E1043" s="102"/>
      <c r="F1043" s="102"/>
    </row>
    <row r="1044" spans="1:6" ht="12.75">
      <c r="A1044" s="102"/>
      <c r="B1044" s="102"/>
      <c r="C1044" s="102"/>
      <c r="D1044" s="102"/>
      <c r="E1044" s="102"/>
      <c r="F1044" s="102"/>
    </row>
    <row r="1045" spans="1:6" ht="12.75">
      <c r="A1045" s="102"/>
      <c r="B1045" s="102"/>
      <c r="C1045" s="102"/>
      <c r="D1045" s="102"/>
      <c r="E1045" s="102"/>
      <c r="F1045" s="102"/>
    </row>
    <row r="1046" spans="1:6" ht="12.75">
      <c r="A1046" s="102"/>
      <c r="B1046" s="102"/>
      <c r="C1046" s="102"/>
      <c r="D1046" s="102"/>
      <c r="E1046" s="102"/>
      <c r="F1046" s="102"/>
    </row>
    <row r="1047" spans="1:6" ht="12.75">
      <c r="A1047" s="102"/>
      <c r="B1047" s="102"/>
      <c r="C1047" s="102"/>
      <c r="D1047" s="102"/>
      <c r="E1047" s="102"/>
      <c r="F1047" s="102"/>
    </row>
    <row r="1048" spans="1:6" ht="12.75">
      <c r="A1048" s="102"/>
      <c r="B1048" s="102"/>
      <c r="C1048" s="102"/>
      <c r="D1048" s="102"/>
      <c r="E1048" s="102"/>
      <c r="F1048" s="102"/>
    </row>
    <row r="1049" spans="1:6" ht="12.75">
      <c r="A1049" s="102"/>
      <c r="B1049" s="102"/>
      <c r="C1049" s="102"/>
      <c r="D1049" s="102"/>
      <c r="E1049" s="102"/>
      <c r="F1049" s="102"/>
    </row>
    <row r="1050" spans="1:6" ht="12.75">
      <c r="A1050" s="102"/>
      <c r="B1050" s="102"/>
      <c r="C1050" s="102"/>
      <c r="D1050" s="102"/>
      <c r="E1050" s="102"/>
      <c r="F1050" s="102"/>
    </row>
    <row r="1051" spans="1:6" ht="12.75">
      <c r="A1051" s="102"/>
      <c r="B1051" s="102"/>
      <c r="C1051" s="102"/>
      <c r="D1051" s="102"/>
      <c r="E1051" s="102"/>
      <c r="F1051" s="102"/>
    </row>
    <row r="1052" spans="1:6" ht="12.75">
      <c r="A1052" s="102"/>
      <c r="B1052" s="102"/>
      <c r="C1052" s="102"/>
      <c r="D1052" s="102"/>
      <c r="E1052" s="102"/>
      <c r="F1052" s="102"/>
    </row>
    <row r="1053" spans="1:6" ht="12.75">
      <c r="A1053" s="102"/>
      <c r="B1053" s="102"/>
      <c r="C1053" s="102"/>
      <c r="D1053" s="102"/>
      <c r="E1053" s="102"/>
      <c r="F1053" s="102"/>
    </row>
    <row r="1054" spans="1:6" ht="12.75">
      <c r="A1054" s="102"/>
      <c r="B1054" s="102"/>
      <c r="C1054" s="102"/>
      <c r="D1054" s="102"/>
      <c r="E1054" s="102"/>
      <c r="F1054" s="102"/>
    </row>
    <row r="1055" spans="1:6" ht="12.75">
      <c r="A1055" s="102"/>
      <c r="B1055" s="102"/>
      <c r="C1055" s="102"/>
      <c r="D1055" s="102"/>
      <c r="E1055" s="102"/>
      <c r="F1055" s="102"/>
    </row>
    <row r="1056" spans="1:6" ht="12.75">
      <c r="A1056" s="102"/>
      <c r="B1056" s="102"/>
      <c r="C1056" s="102"/>
      <c r="D1056" s="102"/>
      <c r="E1056" s="102"/>
      <c r="F1056" s="102"/>
    </row>
    <row r="1057" spans="1:6" ht="12.75">
      <c r="A1057" s="102"/>
      <c r="B1057" s="102"/>
      <c r="C1057" s="102"/>
      <c r="D1057" s="102"/>
      <c r="E1057" s="102"/>
      <c r="F1057" s="102"/>
    </row>
    <row r="1058" spans="1:6" ht="12.75">
      <c r="A1058" s="102"/>
      <c r="B1058" s="102"/>
      <c r="C1058" s="102"/>
      <c r="D1058" s="102"/>
      <c r="E1058" s="102"/>
      <c r="F1058" s="102"/>
    </row>
    <row r="1059" spans="1:6" ht="12.75">
      <c r="A1059" s="102"/>
      <c r="B1059" s="102"/>
      <c r="C1059" s="102"/>
      <c r="D1059" s="102"/>
      <c r="E1059" s="102"/>
      <c r="F1059" s="102"/>
    </row>
    <row r="1060" spans="1:6" ht="12.75">
      <c r="A1060" s="102"/>
      <c r="B1060" s="102"/>
      <c r="C1060" s="102"/>
      <c r="D1060" s="102"/>
      <c r="E1060" s="102"/>
      <c r="F1060" s="102"/>
    </row>
    <row r="1061" spans="1:6" ht="12.75">
      <c r="A1061" s="102"/>
      <c r="B1061" s="102"/>
      <c r="C1061" s="102"/>
      <c r="D1061" s="102"/>
      <c r="E1061" s="102"/>
      <c r="F1061" s="102"/>
    </row>
    <row r="1062" spans="1:6" ht="12.75">
      <c r="A1062" s="102"/>
      <c r="B1062" s="102"/>
      <c r="C1062" s="102"/>
      <c r="D1062" s="102"/>
      <c r="E1062" s="102"/>
      <c r="F1062" s="102"/>
    </row>
    <row r="1063" spans="1:6" ht="12.75">
      <c r="A1063" s="102"/>
      <c r="B1063" s="102"/>
      <c r="C1063" s="102"/>
      <c r="D1063" s="102"/>
      <c r="E1063" s="102"/>
      <c r="F1063" s="102"/>
    </row>
    <row r="1064" spans="1:6" ht="12.75">
      <c r="A1064" s="102"/>
      <c r="B1064" s="102"/>
      <c r="C1064" s="102"/>
      <c r="D1064" s="102"/>
      <c r="E1064" s="102"/>
      <c r="F1064" s="102"/>
    </row>
    <row r="1065" spans="1:6" ht="12.75">
      <c r="A1065" s="102"/>
      <c r="B1065" s="102"/>
      <c r="C1065" s="102"/>
      <c r="D1065" s="102"/>
      <c r="E1065" s="102"/>
      <c r="F1065" s="102"/>
    </row>
    <row r="1066" spans="1:6" ht="12.75">
      <c r="A1066" s="102"/>
      <c r="B1066" s="102"/>
      <c r="C1066" s="102"/>
      <c r="D1066" s="102"/>
      <c r="E1066" s="102"/>
      <c r="F1066" s="102"/>
    </row>
    <row r="1067" spans="1:6" ht="12.75">
      <c r="A1067" s="102"/>
      <c r="B1067" s="102"/>
      <c r="C1067" s="102"/>
      <c r="D1067" s="102"/>
      <c r="E1067" s="102"/>
      <c r="F1067" s="102"/>
    </row>
    <row r="1068" spans="1:6" ht="12.75">
      <c r="A1068" s="102"/>
      <c r="B1068" s="102"/>
      <c r="C1068" s="102"/>
      <c r="D1068" s="102"/>
      <c r="E1068" s="102"/>
      <c r="F1068" s="102"/>
    </row>
    <row r="1069" spans="1:6" ht="12.75">
      <c r="A1069" s="102"/>
      <c r="B1069" s="102"/>
      <c r="C1069" s="102"/>
      <c r="D1069" s="102"/>
      <c r="E1069" s="102"/>
      <c r="F1069" s="102"/>
    </row>
    <row r="1070" spans="1:6" ht="12.75">
      <c r="A1070" s="102"/>
      <c r="B1070" s="102"/>
      <c r="C1070" s="102"/>
      <c r="D1070" s="102"/>
      <c r="E1070" s="102"/>
      <c r="F1070" s="102"/>
    </row>
    <row r="1071" spans="1:6" ht="12.75">
      <c r="A1071" s="102"/>
      <c r="B1071" s="102"/>
      <c r="C1071" s="102"/>
      <c r="D1071" s="102"/>
      <c r="E1071" s="102"/>
      <c r="F1071" s="102"/>
    </row>
    <row r="1072" spans="1:6" ht="12.75">
      <c r="A1072" s="102"/>
      <c r="B1072" s="102"/>
      <c r="C1072" s="102"/>
      <c r="D1072" s="102"/>
      <c r="E1072" s="102"/>
      <c r="F1072" s="102"/>
    </row>
    <row r="1073" spans="1:6" ht="12.75">
      <c r="A1073" s="102"/>
      <c r="B1073" s="102"/>
      <c r="C1073" s="102"/>
      <c r="D1073" s="102"/>
      <c r="E1073" s="102"/>
      <c r="F1073" s="102"/>
    </row>
    <row r="1074" spans="1:6" ht="12.75">
      <c r="A1074" s="102"/>
      <c r="B1074" s="102"/>
      <c r="C1074" s="102"/>
      <c r="D1074" s="102"/>
      <c r="E1074" s="102"/>
      <c r="F1074" s="102"/>
    </row>
    <row r="1075" spans="1:6" ht="12.75">
      <c r="A1075" s="102"/>
      <c r="B1075" s="102"/>
      <c r="C1075" s="102"/>
      <c r="D1075" s="102"/>
      <c r="E1075" s="102"/>
      <c r="F1075" s="102"/>
    </row>
    <row r="1076" spans="1:6" ht="12.75">
      <c r="A1076" s="102"/>
      <c r="B1076" s="102"/>
      <c r="C1076" s="102"/>
      <c r="D1076" s="102"/>
      <c r="E1076" s="102"/>
      <c r="F1076" s="102"/>
    </row>
    <row r="1077" spans="1:6" ht="12.75">
      <c r="A1077" s="102"/>
      <c r="B1077" s="102"/>
      <c r="C1077" s="102"/>
      <c r="D1077" s="102"/>
      <c r="E1077" s="102"/>
      <c r="F1077" s="102"/>
    </row>
    <row r="1078" spans="1:6" ht="12.75">
      <c r="A1078" s="102"/>
      <c r="B1078" s="102"/>
      <c r="C1078" s="102"/>
      <c r="D1078" s="102"/>
      <c r="E1078" s="102"/>
      <c r="F1078" s="102"/>
    </row>
    <row r="1079" spans="1:6" ht="12.75">
      <c r="A1079" s="102"/>
      <c r="B1079" s="102"/>
      <c r="C1079" s="102"/>
      <c r="D1079" s="102"/>
      <c r="E1079" s="102"/>
      <c r="F1079" s="102"/>
    </row>
    <row r="1080" spans="1:6" ht="12.75">
      <c r="A1080" s="102"/>
      <c r="B1080" s="102"/>
      <c r="C1080" s="102"/>
      <c r="D1080" s="102"/>
      <c r="E1080" s="102"/>
      <c r="F1080" s="102"/>
    </row>
    <row r="1081" spans="1:6" ht="12.75">
      <c r="A1081" s="102"/>
      <c r="B1081" s="102"/>
      <c r="C1081" s="102"/>
      <c r="D1081" s="102"/>
      <c r="E1081" s="102"/>
      <c r="F1081" s="102"/>
    </row>
    <row r="1082" spans="1:6" ht="12.75">
      <c r="A1082" s="102"/>
      <c r="B1082" s="102"/>
      <c r="C1082" s="102"/>
      <c r="D1082" s="102"/>
      <c r="E1082" s="102"/>
      <c r="F1082" s="102"/>
    </row>
    <row r="1083" spans="1:6" ht="12.75">
      <c r="A1083" s="102"/>
      <c r="B1083" s="102"/>
      <c r="C1083" s="102"/>
      <c r="D1083" s="102"/>
      <c r="E1083" s="102"/>
      <c r="F1083" s="102"/>
    </row>
    <row r="1084" spans="1:6" ht="12.75">
      <c r="A1084" s="102"/>
      <c r="B1084" s="102"/>
      <c r="C1084" s="102"/>
      <c r="D1084" s="102"/>
      <c r="E1084" s="102"/>
      <c r="F1084" s="102"/>
    </row>
    <row r="1085" spans="1:6" ht="12.75">
      <c r="A1085" s="102"/>
      <c r="B1085" s="102"/>
      <c r="C1085" s="102"/>
      <c r="D1085" s="102"/>
      <c r="E1085" s="102"/>
      <c r="F1085" s="102"/>
    </row>
    <row r="1086" spans="1:6" ht="12.75">
      <c r="A1086" s="102"/>
      <c r="B1086" s="102"/>
      <c r="C1086" s="102"/>
      <c r="D1086" s="102"/>
      <c r="E1086" s="102"/>
      <c r="F1086" s="102"/>
    </row>
    <row r="1087" spans="1:6" ht="12.75">
      <c r="A1087" s="102"/>
      <c r="B1087" s="102"/>
      <c r="C1087" s="102"/>
      <c r="D1087" s="102"/>
      <c r="E1087" s="102"/>
      <c r="F1087" s="102"/>
    </row>
    <row r="1088" spans="1:6" ht="12.75">
      <c r="A1088" s="102"/>
      <c r="B1088" s="102"/>
      <c r="C1088" s="102"/>
      <c r="D1088" s="102"/>
      <c r="E1088" s="102"/>
      <c r="F1088" s="102"/>
    </row>
    <row r="1089" spans="1:6" ht="12.75">
      <c r="A1089" s="102"/>
      <c r="B1089" s="102"/>
      <c r="C1089" s="102"/>
      <c r="D1089" s="102"/>
      <c r="E1089" s="102"/>
      <c r="F1089" s="102"/>
    </row>
    <row r="1090" spans="1:6" ht="12.75">
      <c r="A1090" s="102"/>
      <c r="B1090" s="102"/>
      <c r="C1090" s="102"/>
      <c r="D1090" s="102"/>
      <c r="E1090" s="102"/>
      <c r="F1090" s="102"/>
    </row>
    <row r="1091" spans="1:6" ht="12.75">
      <c r="A1091" s="102"/>
      <c r="B1091" s="102"/>
      <c r="C1091" s="102"/>
      <c r="D1091" s="102"/>
      <c r="E1091" s="102"/>
      <c r="F1091" s="102"/>
    </row>
    <row r="1092" spans="1:6" ht="12.75">
      <c r="A1092" s="102"/>
      <c r="B1092" s="102"/>
      <c r="C1092" s="102"/>
      <c r="D1092" s="102"/>
      <c r="E1092" s="102"/>
      <c r="F1092" s="102"/>
    </row>
    <row r="1093" spans="1:6" ht="12.75">
      <c r="A1093" s="102"/>
      <c r="B1093" s="102"/>
      <c r="C1093" s="102"/>
      <c r="D1093" s="102"/>
      <c r="E1093" s="102"/>
      <c r="F1093" s="102"/>
    </row>
    <row r="1094" spans="1:6" ht="12.75">
      <c r="A1094" s="102"/>
      <c r="B1094" s="102"/>
      <c r="C1094" s="102"/>
      <c r="D1094" s="102"/>
      <c r="E1094" s="102"/>
      <c r="F1094" s="102"/>
    </row>
    <row r="1095" spans="1:6" ht="12.75">
      <c r="A1095" s="102"/>
      <c r="B1095" s="102"/>
      <c r="C1095" s="102"/>
      <c r="D1095" s="102"/>
      <c r="E1095" s="102"/>
      <c r="F1095" s="102"/>
    </row>
    <row r="1096" spans="1:6" ht="12.75">
      <c r="A1096" s="102"/>
      <c r="B1096" s="102"/>
      <c r="C1096" s="102"/>
      <c r="D1096" s="102"/>
      <c r="E1096" s="102"/>
      <c r="F1096" s="102"/>
    </row>
    <row r="1097" spans="1:6" ht="12.75">
      <c r="A1097" s="102"/>
      <c r="B1097" s="102"/>
      <c r="C1097" s="102"/>
      <c r="D1097" s="102"/>
      <c r="E1097" s="102"/>
      <c r="F1097" s="102"/>
    </row>
    <row r="1098" spans="1:6" ht="12.75">
      <c r="A1098" s="102"/>
      <c r="B1098" s="102"/>
      <c r="C1098" s="102"/>
      <c r="D1098" s="102"/>
      <c r="E1098" s="102"/>
      <c r="F1098" s="102"/>
    </row>
    <row r="1099" spans="1:6" ht="12.75">
      <c r="A1099" s="102"/>
      <c r="B1099" s="102"/>
      <c r="C1099" s="102"/>
      <c r="D1099" s="102"/>
      <c r="E1099" s="102"/>
      <c r="F1099" s="102"/>
    </row>
    <row r="1100" spans="1:6" ht="12.75">
      <c r="A1100" s="102"/>
      <c r="B1100" s="102"/>
      <c r="C1100" s="102"/>
      <c r="D1100" s="102"/>
      <c r="E1100" s="102"/>
      <c r="F1100" s="102"/>
    </row>
    <row r="1101" spans="1:6" ht="12.75">
      <c r="A1101" s="102"/>
      <c r="B1101" s="102"/>
      <c r="C1101" s="102"/>
      <c r="D1101" s="102"/>
      <c r="E1101" s="102"/>
      <c r="F1101" s="102"/>
    </row>
    <row r="1102" spans="1:6" ht="12.75">
      <c r="A1102" s="102"/>
      <c r="B1102" s="102"/>
      <c r="C1102" s="102"/>
      <c r="D1102" s="102"/>
      <c r="E1102" s="102"/>
      <c r="F1102" s="102"/>
    </row>
    <row r="1103" spans="1:6" ht="12.75">
      <c r="A1103" s="102"/>
      <c r="B1103" s="102"/>
      <c r="C1103" s="102"/>
      <c r="D1103" s="102"/>
      <c r="E1103" s="102"/>
      <c r="F1103" s="102"/>
    </row>
    <row r="1104" spans="1:6" ht="12.75">
      <c r="A1104" s="102"/>
      <c r="B1104" s="102"/>
      <c r="C1104" s="102"/>
      <c r="D1104" s="102"/>
      <c r="E1104" s="102"/>
      <c r="F1104" s="102"/>
    </row>
    <row r="1105" spans="1:6" ht="12.75">
      <c r="A1105" s="102"/>
      <c r="B1105" s="102"/>
      <c r="C1105" s="102"/>
      <c r="D1105" s="102"/>
      <c r="E1105" s="102"/>
      <c r="F1105" s="102"/>
    </row>
    <row r="1106" spans="1:6" ht="12.75">
      <c r="A1106" s="102"/>
      <c r="B1106" s="102"/>
      <c r="C1106" s="102"/>
      <c r="D1106" s="102"/>
      <c r="E1106" s="102"/>
      <c r="F1106" s="102"/>
    </row>
    <row r="1107" spans="1:6" ht="12.75">
      <c r="A1107" s="102"/>
      <c r="B1107" s="102"/>
      <c r="C1107" s="102"/>
      <c r="D1107" s="102"/>
      <c r="E1107" s="102"/>
      <c r="F1107" s="102"/>
    </row>
    <row r="1108" spans="1:6" ht="12.75">
      <c r="A1108" s="102"/>
      <c r="B1108" s="102"/>
      <c r="C1108" s="102"/>
      <c r="D1108" s="102"/>
      <c r="E1108" s="102"/>
      <c r="F1108" s="102"/>
    </row>
    <row r="1109" spans="1:6" ht="12.75">
      <c r="A1109" s="102"/>
      <c r="B1109" s="102"/>
      <c r="C1109" s="102"/>
      <c r="D1109" s="102"/>
      <c r="E1109" s="102"/>
      <c r="F1109" s="102"/>
    </row>
    <row r="1110" spans="1:6" ht="12.75">
      <c r="A1110" s="102"/>
      <c r="B1110" s="102"/>
      <c r="C1110" s="102"/>
      <c r="D1110" s="102"/>
      <c r="E1110" s="102"/>
      <c r="F1110" s="102"/>
    </row>
    <row r="1111" spans="1:6" ht="12.75">
      <c r="A1111" s="102"/>
      <c r="B1111" s="102"/>
      <c r="C1111" s="102"/>
      <c r="D1111" s="102"/>
      <c r="E1111" s="102"/>
      <c r="F1111" s="102"/>
    </row>
    <row r="1112" spans="1:6" ht="12.75">
      <c r="A1112" s="102"/>
      <c r="B1112" s="102"/>
      <c r="C1112" s="102"/>
      <c r="D1112" s="102"/>
      <c r="E1112" s="102"/>
      <c r="F1112" s="102"/>
    </row>
    <row r="1113" spans="1:6" ht="12.75">
      <c r="A1113" s="102"/>
      <c r="B1113" s="102"/>
      <c r="C1113" s="102"/>
      <c r="D1113" s="102"/>
      <c r="E1113" s="102"/>
      <c r="F1113" s="102"/>
    </row>
    <row r="1114" spans="1:6" ht="12.75">
      <c r="A1114" s="102"/>
      <c r="B1114" s="102"/>
      <c r="C1114" s="102"/>
      <c r="D1114" s="102"/>
      <c r="E1114" s="102"/>
      <c r="F1114" s="102"/>
    </row>
    <row r="1115" spans="1:6" ht="12.75">
      <c r="A1115" s="102"/>
      <c r="B1115" s="102"/>
      <c r="C1115" s="102"/>
      <c r="D1115" s="102"/>
      <c r="E1115" s="102"/>
      <c r="F1115" s="102"/>
    </row>
    <row r="1116" spans="1:6" ht="12.75">
      <c r="A1116" s="102"/>
      <c r="B1116" s="102"/>
      <c r="C1116" s="102"/>
      <c r="D1116" s="102"/>
      <c r="E1116" s="102"/>
      <c r="F1116" s="102"/>
    </row>
    <row r="1117" spans="1:6" ht="12.75">
      <c r="A1117" s="102"/>
      <c r="B1117" s="102"/>
      <c r="C1117" s="102"/>
      <c r="D1117" s="102"/>
      <c r="E1117" s="102"/>
      <c r="F1117" s="102"/>
    </row>
    <row r="1118" spans="1:6" ht="12.75">
      <c r="A1118" s="102"/>
      <c r="B1118" s="102"/>
      <c r="C1118" s="102"/>
      <c r="D1118" s="102"/>
      <c r="E1118" s="102"/>
      <c r="F1118" s="102"/>
    </row>
    <row r="1119" spans="1:6" ht="12.75">
      <c r="A1119" s="102"/>
      <c r="B1119" s="102"/>
      <c r="C1119" s="102"/>
      <c r="D1119" s="102"/>
      <c r="E1119" s="102"/>
      <c r="F1119" s="102"/>
    </row>
    <row r="1120" spans="1:6" ht="12.75">
      <c r="A1120" s="102"/>
      <c r="B1120" s="102"/>
      <c r="C1120" s="102"/>
      <c r="D1120" s="102"/>
      <c r="E1120" s="102"/>
      <c r="F1120" s="102"/>
    </row>
    <row r="1121" spans="1:6" ht="12.75">
      <c r="A1121" s="102"/>
      <c r="B1121" s="102"/>
      <c r="C1121" s="102"/>
      <c r="D1121" s="102"/>
      <c r="E1121" s="102"/>
      <c r="F1121" s="102"/>
    </row>
    <row r="1122" spans="1:6" ht="12.75">
      <c r="A1122" s="102"/>
      <c r="B1122" s="102"/>
      <c r="C1122" s="102"/>
      <c r="D1122" s="102"/>
      <c r="E1122" s="102"/>
      <c r="F1122" s="102"/>
    </row>
    <row r="1123" spans="1:6" ht="12.75">
      <c r="A1123" s="102"/>
      <c r="B1123" s="102"/>
      <c r="C1123" s="102"/>
      <c r="D1123" s="102"/>
      <c r="E1123" s="102"/>
      <c r="F1123" s="102"/>
    </row>
    <row r="1124" spans="1:6" ht="12.75">
      <c r="A1124" s="102"/>
      <c r="B1124" s="102"/>
      <c r="C1124" s="102"/>
      <c r="D1124" s="102"/>
      <c r="E1124" s="102"/>
      <c r="F1124" s="102"/>
    </row>
    <row r="1125" spans="1:6" ht="12.75">
      <c r="A1125" s="102"/>
      <c r="B1125" s="102"/>
      <c r="C1125" s="102"/>
      <c r="D1125" s="102"/>
      <c r="E1125" s="102"/>
      <c r="F1125" s="102"/>
    </row>
    <row r="1126" spans="1:6" ht="12.75">
      <c r="A1126" s="102"/>
      <c r="B1126" s="102"/>
      <c r="C1126" s="102"/>
      <c r="D1126" s="102"/>
      <c r="E1126" s="102"/>
      <c r="F1126" s="102"/>
    </row>
    <row r="1127" spans="1:6" ht="12.75">
      <c r="A1127" s="102"/>
      <c r="B1127" s="102"/>
      <c r="C1127" s="102"/>
      <c r="D1127" s="102"/>
      <c r="E1127" s="102"/>
      <c r="F1127" s="102"/>
    </row>
    <row r="1128" spans="1:6" ht="12.75">
      <c r="A1128" s="102"/>
      <c r="B1128" s="102"/>
      <c r="C1128" s="102"/>
      <c r="D1128" s="102"/>
      <c r="E1128" s="102"/>
      <c r="F1128" s="102"/>
    </row>
    <row r="1129" spans="1:6" ht="12.75">
      <c r="A1129" s="102"/>
      <c r="B1129" s="102"/>
      <c r="C1129" s="102"/>
      <c r="D1129" s="102"/>
      <c r="E1129" s="102"/>
      <c r="F1129" s="102"/>
    </row>
    <row r="1130" spans="1:6" ht="12.75">
      <c r="A1130" s="102"/>
      <c r="B1130" s="102"/>
      <c r="C1130" s="102"/>
      <c r="D1130" s="102"/>
      <c r="E1130" s="102"/>
      <c r="F1130" s="102"/>
    </row>
    <row r="1131" spans="1:6" ht="12.75">
      <c r="A1131" s="102"/>
      <c r="B1131" s="102"/>
      <c r="C1131" s="102"/>
      <c r="D1131" s="102"/>
      <c r="E1131" s="102"/>
      <c r="F1131" s="102"/>
    </row>
    <row r="1132" spans="1:6" ht="12.75">
      <c r="A1132" s="102"/>
      <c r="B1132" s="102"/>
      <c r="C1132" s="102"/>
      <c r="D1132" s="102"/>
      <c r="E1132" s="102"/>
      <c r="F1132" s="102"/>
    </row>
    <row r="1133" spans="1:6" ht="12.75">
      <c r="A1133" s="102"/>
      <c r="B1133" s="102"/>
      <c r="C1133" s="102"/>
      <c r="D1133" s="102"/>
      <c r="E1133" s="102"/>
      <c r="F1133" s="102"/>
    </row>
    <row r="1134" spans="1:6" ht="12.75">
      <c r="A1134" s="102"/>
      <c r="B1134" s="102"/>
      <c r="C1134" s="102"/>
      <c r="D1134" s="102"/>
      <c r="E1134" s="102"/>
      <c r="F1134" s="102"/>
    </row>
    <row r="1135" spans="1:6" ht="12.75">
      <c r="A1135" s="102"/>
      <c r="B1135" s="102"/>
      <c r="C1135" s="102"/>
      <c r="D1135" s="102"/>
      <c r="E1135" s="102"/>
      <c r="F1135" s="102"/>
    </row>
    <row r="1136" spans="1:6" ht="12.75">
      <c r="A1136" s="102"/>
      <c r="B1136" s="102"/>
      <c r="C1136" s="102"/>
      <c r="D1136" s="102"/>
      <c r="E1136" s="102"/>
      <c r="F1136" s="102"/>
    </row>
    <row r="1137" spans="1:6" ht="12.75">
      <c r="A1137" s="102"/>
      <c r="B1137" s="102"/>
      <c r="C1137" s="102"/>
      <c r="D1137" s="102"/>
      <c r="E1137" s="102"/>
      <c r="F1137" s="102"/>
    </row>
    <row r="1138" spans="1:6" ht="12.75">
      <c r="A1138" s="102"/>
      <c r="B1138" s="102"/>
      <c r="C1138" s="102"/>
      <c r="D1138" s="102"/>
      <c r="E1138" s="102"/>
      <c r="F1138" s="102"/>
    </row>
    <row r="1139" spans="1:6" ht="12.75">
      <c r="A1139" s="102"/>
      <c r="B1139" s="102"/>
      <c r="C1139" s="102"/>
      <c r="D1139" s="102"/>
      <c r="E1139" s="102"/>
      <c r="F1139" s="102"/>
    </row>
    <row r="1140" spans="1:6" ht="12.75">
      <c r="A1140" s="102"/>
      <c r="B1140" s="102"/>
      <c r="C1140" s="102"/>
      <c r="D1140" s="102"/>
      <c r="E1140" s="102"/>
      <c r="F1140" s="102"/>
    </row>
    <row r="1141" spans="1:6" ht="12.75">
      <c r="A1141" s="102"/>
      <c r="B1141" s="102"/>
      <c r="C1141" s="102"/>
      <c r="D1141" s="102"/>
      <c r="E1141" s="102"/>
      <c r="F1141" s="102"/>
    </row>
    <row r="1142" spans="1:6" ht="12.75">
      <c r="A1142" s="102"/>
      <c r="B1142" s="102"/>
      <c r="C1142" s="102"/>
      <c r="D1142" s="102"/>
      <c r="E1142" s="102"/>
      <c r="F1142" s="102"/>
    </row>
    <row r="1143" spans="1:6" ht="12.75">
      <c r="A1143" s="102"/>
      <c r="B1143" s="102"/>
      <c r="C1143" s="102"/>
      <c r="D1143" s="102"/>
      <c r="E1143" s="102"/>
      <c r="F1143" s="102"/>
    </row>
    <row r="1144" spans="1:6" ht="12.75">
      <c r="A1144" s="102"/>
      <c r="B1144" s="102"/>
      <c r="C1144" s="102"/>
      <c r="D1144" s="102"/>
      <c r="E1144" s="102"/>
      <c r="F1144" s="102"/>
    </row>
    <row r="1145" spans="1:6" ht="12.75">
      <c r="A1145" s="102"/>
      <c r="B1145" s="102"/>
      <c r="C1145" s="102"/>
      <c r="D1145" s="102"/>
      <c r="E1145" s="102"/>
      <c r="F1145" s="102"/>
    </row>
    <row r="1146" spans="1:6" ht="12.75">
      <c r="A1146" s="102"/>
      <c r="B1146" s="102"/>
      <c r="C1146" s="102"/>
      <c r="D1146" s="102"/>
      <c r="E1146" s="102"/>
      <c r="F1146" s="102"/>
    </row>
    <row r="1147" spans="1:6" ht="12.75">
      <c r="A1147" s="102"/>
      <c r="B1147" s="102"/>
      <c r="C1147" s="102"/>
      <c r="D1147" s="102"/>
      <c r="E1147" s="102"/>
      <c r="F1147" s="102"/>
    </row>
    <row r="1148" spans="1:6" ht="12.75">
      <c r="A1148" s="102"/>
      <c r="B1148" s="102"/>
      <c r="C1148" s="102"/>
      <c r="D1148" s="102"/>
      <c r="E1148" s="102"/>
      <c r="F1148" s="102"/>
    </row>
    <row r="1149" spans="1:6" ht="12.75">
      <c r="A1149" s="102"/>
      <c r="B1149" s="102"/>
      <c r="C1149" s="102"/>
      <c r="D1149" s="102"/>
      <c r="E1149" s="102"/>
      <c r="F1149" s="102"/>
    </row>
    <row r="1150" spans="1:6" ht="12.75">
      <c r="A1150" s="102"/>
      <c r="B1150" s="102"/>
      <c r="C1150" s="102"/>
      <c r="D1150" s="102"/>
      <c r="E1150" s="102"/>
      <c r="F1150" s="102"/>
    </row>
    <row r="1151" spans="1:6" ht="12.75">
      <c r="A1151" s="102"/>
      <c r="B1151" s="102"/>
      <c r="C1151" s="102"/>
      <c r="D1151" s="102"/>
      <c r="E1151" s="102"/>
      <c r="F1151" s="102"/>
    </row>
    <row r="1152" spans="1:6" ht="12.75">
      <c r="A1152" s="102"/>
      <c r="B1152" s="102"/>
      <c r="C1152" s="102"/>
      <c r="D1152" s="102"/>
      <c r="E1152" s="102"/>
      <c r="F1152" s="102"/>
    </row>
    <row r="1153" spans="1:6" ht="12.75">
      <c r="A1153" s="102"/>
      <c r="B1153" s="102"/>
      <c r="C1153" s="102"/>
      <c r="D1153" s="102"/>
      <c r="E1153" s="102"/>
      <c r="F1153" s="102"/>
    </row>
    <row r="1154" spans="1:6" ht="12.75">
      <c r="A1154" s="102"/>
      <c r="B1154" s="102"/>
      <c r="C1154" s="102"/>
      <c r="D1154" s="102"/>
      <c r="E1154" s="102"/>
      <c r="F1154" s="102"/>
    </row>
    <row r="1155" spans="1:6" ht="12.75">
      <c r="A1155" s="102"/>
      <c r="B1155" s="102"/>
      <c r="C1155" s="102"/>
      <c r="D1155" s="102"/>
      <c r="E1155" s="102"/>
      <c r="F1155" s="102"/>
    </row>
    <row r="1156" spans="1:6" ht="12.75">
      <c r="A1156" s="102"/>
      <c r="B1156" s="102"/>
      <c r="C1156" s="102"/>
      <c r="D1156" s="102"/>
      <c r="E1156" s="102"/>
      <c r="F1156" s="102"/>
    </row>
    <row r="1157" spans="1:6" ht="12.75">
      <c r="A1157" s="102"/>
      <c r="B1157" s="102"/>
      <c r="C1157" s="102"/>
      <c r="D1157" s="102"/>
      <c r="E1157" s="102"/>
      <c r="F1157" s="102"/>
    </row>
    <row r="1158" spans="1:6" ht="12.75">
      <c r="A1158" s="102"/>
      <c r="B1158" s="102"/>
      <c r="C1158" s="102"/>
      <c r="D1158" s="102"/>
      <c r="E1158" s="102"/>
      <c r="F1158" s="102"/>
    </row>
    <row r="1159" spans="1:6" ht="12.75">
      <c r="A1159" s="102"/>
      <c r="B1159" s="102"/>
      <c r="C1159" s="102"/>
      <c r="D1159" s="102"/>
      <c r="E1159" s="102"/>
      <c r="F1159" s="102"/>
    </row>
    <row r="1160" spans="1:6" ht="12.75">
      <c r="A1160" s="102"/>
      <c r="B1160" s="102"/>
      <c r="C1160" s="102"/>
      <c r="D1160" s="102"/>
      <c r="E1160" s="102"/>
      <c r="F1160" s="102"/>
    </row>
    <row r="1161" spans="1:6" ht="12.75">
      <c r="A1161" s="102"/>
      <c r="B1161" s="102"/>
      <c r="C1161" s="102"/>
      <c r="D1161" s="102"/>
      <c r="E1161" s="102"/>
      <c r="F1161" s="102"/>
    </row>
    <row r="1162" spans="1:6" ht="12.75">
      <c r="A1162" s="102"/>
      <c r="B1162" s="102"/>
      <c r="C1162" s="102"/>
      <c r="D1162" s="102"/>
      <c r="E1162" s="102"/>
      <c r="F1162" s="102"/>
    </row>
    <row r="1163" spans="1:6" ht="12.75">
      <c r="A1163" s="102"/>
      <c r="B1163" s="102"/>
      <c r="C1163" s="102"/>
      <c r="D1163" s="102"/>
      <c r="E1163" s="102"/>
      <c r="F1163" s="102"/>
    </row>
    <row r="1164" spans="1:6" ht="12.75">
      <c r="A1164" s="102"/>
      <c r="B1164" s="102"/>
      <c r="C1164" s="102"/>
      <c r="D1164" s="102"/>
      <c r="E1164" s="102"/>
      <c r="F1164" s="102"/>
    </row>
    <row r="1165" spans="1:6" ht="12.75">
      <c r="A1165" s="102"/>
      <c r="B1165" s="102"/>
      <c r="C1165" s="102"/>
      <c r="D1165" s="102"/>
      <c r="E1165" s="102"/>
      <c r="F1165" s="102"/>
    </row>
    <row r="1166" spans="1:6" ht="12.75">
      <c r="A1166" s="102"/>
      <c r="B1166" s="102"/>
      <c r="C1166" s="102"/>
      <c r="D1166" s="102"/>
      <c r="E1166" s="102"/>
      <c r="F1166" s="102"/>
    </row>
    <row r="1167" spans="1:6" ht="12.75">
      <c r="A1167" s="102"/>
      <c r="B1167" s="102"/>
      <c r="C1167" s="102"/>
      <c r="D1167" s="102"/>
      <c r="E1167" s="102"/>
      <c r="F1167" s="102"/>
    </row>
    <row r="1168" spans="1:6" ht="12.75">
      <c r="A1168" s="102"/>
      <c r="B1168" s="102"/>
      <c r="C1168" s="102"/>
      <c r="D1168" s="102"/>
      <c r="E1168" s="102"/>
      <c r="F1168" s="102"/>
    </row>
    <row r="1169" spans="1:6" ht="12.75">
      <c r="A1169" s="102"/>
      <c r="B1169" s="102"/>
      <c r="C1169" s="102"/>
      <c r="D1169" s="102"/>
      <c r="E1169" s="102"/>
      <c r="F1169" s="102"/>
    </row>
    <row r="1170" spans="1:6" ht="12.75">
      <c r="A1170" s="102"/>
      <c r="B1170" s="102"/>
      <c r="C1170" s="102"/>
      <c r="D1170" s="102"/>
      <c r="E1170" s="102"/>
      <c r="F1170" s="102"/>
    </row>
    <row r="1171" spans="1:6" ht="12.75">
      <c r="A1171" s="102"/>
      <c r="B1171" s="102"/>
      <c r="C1171" s="102"/>
      <c r="D1171" s="102"/>
      <c r="E1171" s="102"/>
      <c r="F1171" s="102"/>
    </row>
    <row r="1172" spans="1:6" ht="12.75">
      <c r="A1172" s="102"/>
      <c r="B1172" s="102"/>
      <c r="C1172" s="102"/>
      <c r="D1172" s="102"/>
      <c r="E1172" s="102"/>
      <c r="F1172" s="102"/>
    </row>
    <row r="1173" spans="1:6" ht="12.75">
      <c r="A1173" s="102"/>
      <c r="B1173" s="102"/>
      <c r="C1173" s="102"/>
      <c r="D1173" s="102"/>
      <c r="E1173" s="102"/>
      <c r="F1173" s="102"/>
    </row>
    <row r="1174" spans="1:6" ht="12.75">
      <c r="A1174" s="102"/>
      <c r="B1174" s="102"/>
      <c r="C1174" s="102"/>
      <c r="D1174" s="102"/>
      <c r="E1174" s="102"/>
      <c r="F1174" s="102"/>
    </row>
    <row r="1175" spans="1:6" ht="12.75">
      <c r="A1175" s="102"/>
      <c r="B1175" s="102"/>
      <c r="C1175" s="102"/>
      <c r="D1175" s="102"/>
      <c r="E1175" s="102"/>
      <c r="F1175" s="102"/>
    </row>
    <row r="1176" spans="1:6" ht="12.75">
      <c r="A1176" s="102"/>
      <c r="B1176" s="102"/>
      <c r="C1176" s="102"/>
      <c r="D1176" s="102"/>
      <c r="E1176" s="102"/>
      <c r="F1176" s="102"/>
    </row>
    <row r="1177" spans="1:6" ht="12.75">
      <c r="A1177" s="102"/>
      <c r="B1177" s="102"/>
      <c r="C1177" s="102"/>
      <c r="D1177" s="102"/>
      <c r="E1177" s="102"/>
      <c r="F1177" s="102"/>
    </row>
    <row r="1178" spans="1:6" ht="12.75">
      <c r="A1178" s="102"/>
      <c r="B1178" s="102"/>
      <c r="C1178" s="102"/>
      <c r="D1178" s="102"/>
      <c r="E1178" s="102"/>
      <c r="F1178" s="102"/>
    </row>
    <row r="1179" spans="1:6" ht="12.75">
      <c r="A1179" s="102"/>
      <c r="B1179" s="102"/>
      <c r="C1179" s="102"/>
      <c r="D1179" s="102"/>
      <c r="E1179" s="102"/>
      <c r="F1179" s="102"/>
    </row>
    <row r="1180" spans="1:6" ht="12.75">
      <c r="A1180" s="102"/>
      <c r="B1180" s="102"/>
      <c r="C1180" s="102"/>
      <c r="D1180" s="102"/>
      <c r="E1180" s="102"/>
      <c r="F1180" s="102"/>
    </row>
    <row r="1181" spans="1:6" ht="12.75">
      <c r="A1181" s="102"/>
      <c r="B1181" s="102"/>
      <c r="C1181" s="102"/>
      <c r="D1181" s="102"/>
      <c r="E1181" s="102"/>
      <c r="F1181" s="102"/>
    </row>
    <row r="1182" spans="1:6" ht="12.75">
      <c r="A1182" s="102"/>
      <c r="B1182" s="102"/>
      <c r="C1182" s="102"/>
      <c r="D1182" s="102"/>
      <c r="E1182" s="102"/>
      <c r="F1182" s="102"/>
    </row>
    <row r="1183" spans="1:6" ht="12.75">
      <c r="A1183" s="102"/>
      <c r="B1183" s="102"/>
      <c r="C1183" s="102"/>
      <c r="D1183" s="102"/>
      <c r="E1183" s="102"/>
      <c r="F1183" s="102"/>
    </row>
    <row r="1184" spans="1:6" ht="12.75">
      <c r="A1184" s="102"/>
      <c r="B1184" s="102"/>
      <c r="C1184" s="102"/>
      <c r="D1184" s="102"/>
      <c r="E1184" s="102"/>
      <c r="F1184" s="102"/>
    </row>
    <row r="1185" spans="1:6" ht="12.75">
      <c r="A1185" s="102"/>
      <c r="B1185" s="102"/>
      <c r="C1185" s="102"/>
      <c r="D1185" s="102"/>
      <c r="E1185" s="102"/>
      <c r="F1185" s="102"/>
    </row>
    <row r="1186" spans="1:6" ht="12.75">
      <c r="A1186" s="102"/>
      <c r="B1186" s="102"/>
      <c r="C1186" s="102"/>
      <c r="D1186" s="102"/>
      <c r="E1186" s="102"/>
      <c r="F1186" s="102"/>
    </row>
    <row r="1187" spans="1:6" ht="12.75">
      <c r="A1187" s="102"/>
      <c r="B1187" s="102"/>
      <c r="C1187" s="102"/>
      <c r="D1187" s="102"/>
      <c r="E1187" s="102"/>
      <c r="F1187" s="102"/>
    </row>
    <row r="1188" spans="1:6" ht="12.75">
      <c r="A1188" s="102"/>
      <c r="B1188" s="102"/>
      <c r="C1188" s="102"/>
      <c r="D1188" s="102"/>
      <c r="E1188" s="102"/>
      <c r="F1188" s="102"/>
    </row>
    <row r="1189" spans="1:6" ht="12.75">
      <c r="A1189" s="102"/>
      <c r="B1189" s="102"/>
      <c r="C1189" s="102"/>
      <c r="D1189" s="102"/>
      <c r="E1189" s="102"/>
      <c r="F1189" s="102"/>
    </row>
    <row r="1190" spans="1:6" ht="12.75">
      <c r="A1190" s="102"/>
      <c r="B1190" s="102"/>
      <c r="C1190" s="102"/>
      <c r="D1190" s="102"/>
      <c r="E1190" s="102"/>
      <c r="F1190" s="102"/>
    </row>
    <row r="1191" spans="1:6" ht="12.75">
      <c r="A1191" s="102"/>
      <c r="B1191" s="102"/>
      <c r="C1191" s="102"/>
      <c r="D1191" s="102"/>
      <c r="E1191" s="102"/>
      <c r="F1191" s="102"/>
    </row>
    <row r="1192" spans="1:6" ht="12.75">
      <c r="A1192" s="102"/>
      <c r="B1192" s="102"/>
      <c r="C1192" s="102"/>
      <c r="D1192" s="102"/>
      <c r="E1192" s="102"/>
      <c r="F1192" s="102"/>
    </row>
    <row r="1193" spans="1:6" ht="12.75">
      <c r="A1193" s="102"/>
      <c r="B1193" s="102"/>
      <c r="C1193" s="102"/>
      <c r="D1193" s="102"/>
      <c r="E1193" s="102"/>
      <c r="F1193" s="102"/>
    </row>
    <row r="1194" spans="1:6" ht="12.75">
      <c r="A1194" s="102"/>
      <c r="B1194" s="102"/>
      <c r="C1194" s="102"/>
      <c r="D1194" s="102"/>
      <c r="E1194" s="102"/>
      <c r="F1194" s="102"/>
    </row>
    <row r="1195" spans="1:6" ht="12.75">
      <c r="A1195" s="102"/>
      <c r="B1195" s="102"/>
      <c r="C1195" s="102"/>
      <c r="D1195" s="102"/>
      <c r="E1195" s="102"/>
      <c r="F1195" s="102"/>
    </row>
    <row r="1196" spans="1:6" ht="12.75">
      <c r="A1196" s="102"/>
      <c r="B1196" s="102"/>
      <c r="C1196" s="102"/>
      <c r="D1196" s="102"/>
      <c r="E1196" s="102"/>
      <c r="F1196" s="102"/>
    </row>
    <row r="1197" spans="1:6" ht="12.75">
      <c r="A1197" s="102"/>
      <c r="B1197" s="102"/>
      <c r="C1197" s="102"/>
      <c r="D1197" s="102"/>
      <c r="E1197" s="102"/>
      <c r="F1197" s="102"/>
    </row>
    <row r="1198" spans="1:6" ht="12.75">
      <c r="A1198" s="102"/>
      <c r="B1198" s="102"/>
      <c r="C1198" s="102"/>
      <c r="D1198" s="102"/>
      <c r="E1198" s="102"/>
      <c r="F1198" s="102"/>
    </row>
    <row r="1199" spans="1:6" ht="12.75">
      <c r="A1199" s="102"/>
      <c r="B1199" s="102"/>
      <c r="C1199" s="102"/>
      <c r="D1199" s="102"/>
      <c r="E1199" s="102"/>
      <c r="F1199" s="102"/>
    </row>
    <row r="1200" spans="1:6" ht="12.75">
      <c r="A1200" s="102"/>
      <c r="B1200" s="102"/>
      <c r="C1200" s="102"/>
      <c r="D1200" s="102"/>
      <c r="E1200" s="102"/>
      <c r="F1200" s="102"/>
    </row>
    <row r="1201" spans="1:6" ht="12.75">
      <c r="A1201" s="102"/>
      <c r="B1201" s="102"/>
      <c r="C1201" s="102"/>
      <c r="D1201" s="102"/>
      <c r="E1201" s="102"/>
      <c r="F1201" s="102"/>
    </row>
    <row r="1202" spans="1:6" ht="12.75">
      <c r="A1202" s="102"/>
      <c r="B1202" s="102"/>
      <c r="C1202" s="102"/>
      <c r="D1202" s="102"/>
      <c r="E1202" s="102"/>
      <c r="F1202" s="102"/>
    </row>
    <row r="1203" spans="1:6" ht="12.75">
      <c r="A1203" s="102"/>
      <c r="B1203" s="102"/>
      <c r="C1203" s="102"/>
      <c r="D1203" s="102"/>
      <c r="E1203" s="102"/>
      <c r="F1203" s="102"/>
    </row>
    <row r="1204" spans="1:6" ht="12.75">
      <c r="A1204" s="102"/>
      <c r="B1204" s="102"/>
      <c r="C1204" s="102"/>
      <c r="D1204" s="102"/>
      <c r="E1204" s="102"/>
      <c r="F1204" s="102"/>
    </row>
    <row r="1205" spans="1:6" ht="12.75">
      <c r="A1205" s="102"/>
      <c r="B1205" s="102"/>
      <c r="C1205" s="102"/>
      <c r="D1205" s="102"/>
      <c r="E1205" s="102"/>
      <c r="F1205" s="102"/>
    </row>
    <row r="1206" spans="1:6" ht="12.75">
      <c r="A1206" s="102"/>
      <c r="B1206" s="102"/>
      <c r="C1206" s="102"/>
      <c r="D1206" s="102"/>
      <c r="E1206" s="102"/>
      <c r="F1206" s="102"/>
    </row>
    <row r="1207" spans="1:6" ht="12.75">
      <c r="A1207" s="102"/>
      <c r="B1207" s="102"/>
      <c r="C1207" s="102"/>
      <c r="D1207" s="102"/>
      <c r="E1207" s="102"/>
      <c r="F1207" s="102"/>
    </row>
    <row r="1208" spans="1:6" ht="12.75">
      <c r="A1208" s="102"/>
      <c r="B1208" s="102"/>
      <c r="C1208" s="102"/>
      <c r="D1208" s="102"/>
      <c r="E1208" s="102"/>
      <c r="F1208" s="102"/>
    </row>
    <row r="1209" spans="1:6" ht="12.75">
      <c r="A1209" s="102"/>
      <c r="B1209" s="102"/>
      <c r="C1209" s="102"/>
      <c r="D1209" s="102"/>
      <c r="E1209" s="102"/>
      <c r="F1209" s="102"/>
    </row>
    <row r="1210" spans="1:6" ht="12.75">
      <c r="A1210" s="102"/>
      <c r="B1210" s="102"/>
      <c r="C1210" s="102"/>
      <c r="D1210" s="102"/>
      <c r="E1210" s="102"/>
      <c r="F1210" s="102"/>
    </row>
    <row r="1211" spans="1:6" ht="12.75">
      <c r="A1211" s="102"/>
      <c r="B1211" s="102"/>
      <c r="C1211" s="102"/>
      <c r="D1211" s="102"/>
      <c r="E1211" s="102"/>
      <c r="F1211" s="102"/>
    </row>
    <row r="1212" spans="1:6" ht="12.75">
      <c r="A1212" s="102"/>
      <c r="B1212" s="102"/>
      <c r="C1212" s="102"/>
      <c r="D1212" s="102"/>
      <c r="E1212" s="102"/>
      <c r="F1212" s="102"/>
    </row>
    <row r="1213" spans="1:6" ht="12.75">
      <c r="A1213" s="102"/>
      <c r="B1213" s="102"/>
      <c r="C1213" s="102"/>
      <c r="D1213" s="102"/>
      <c r="E1213" s="102"/>
      <c r="F1213" s="102"/>
    </row>
    <row r="1214" spans="1:6" ht="12.75">
      <c r="A1214" s="102"/>
      <c r="B1214" s="102"/>
      <c r="C1214" s="102"/>
      <c r="D1214" s="102"/>
      <c r="E1214" s="102"/>
      <c r="F1214" s="102"/>
    </row>
    <row r="1215" spans="1:6" ht="12.75">
      <c r="A1215" s="102"/>
      <c r="B1215" s="102"/>
      <c r="C1215" s="102"/>
      <c r="D1215" s="102"/>
      <c r="E1215" s="102"/>
      <c r="F1215" s="102"/>
    </row>
    <row r="1216" spans="1:6" ht="12.75">
      <c r="A1216" s="102"/>
      <c r="B1216" s="102"/>
      <c r="C1216" s="102"/>
      <c r="D1216" s="102"/>
      <c r="E1216" s="102"/>
      <c r="F1216" s="102"/>
    </row>
    <row r="1217" spans="1:6" ht="12.75">
      <c r="A1217" s="102"/>
      <c r="B1217" s="102"/>
      <c r="C1217" s="102"/>
      <c r="D1217" s="102"/>
      <c r="E1217" s="102"/>
      <c r="F1217" s="102"/>
    </row>
    <row r="1218" spans="1:6" ht="12.75">
      <c r="A1218" s="102"/>
      <c r="B1218" s="102"/>
      <c r="C1218" s="102"/>
      <c r="D1218" s="102"/>
      <c r="E1218" s="102"/>
      <c r="F1218" s="102"/>
    </row>
    <row r="1219" spans="1:6" ht="12.75">
      <c r="A1219" s="102"/>
      <c r="B1219" s="102"/>
      <c r="C1219" s="102"/>
      <c r="D1219" s="102"/>
      <c r="E1219" s="102"/>
      <c r="F1219" s="102"/>
    </row>
    <row r="1220" spans="1:6" ht="12.75">
      <c r="A1220" s="102"/>
      <c r="B1220" s="102"/>
      <c r="C1220" s="102"/>
      <c r="D1220" s="102"/>
      <c r="E1220" s="102"/>
      <c r="F1220" s="102"/>
    </row>
    <row r="1221" spans="1:6" ht="12.75">
      <c r="A1221" s="102"/>
      <c r="B1221" s="102"/>
      <c r="C1221" s="102"/>
      <c r="D1221" s="102"/>
      <c r="E1221" s="102"/>
      <c r="F1221" s="102"/>
    </row>
    <row r="1222" spans="1:6" ht="12.75">
      <c r="A1222" s="102"/>
      <c r="B1222" s="102"/>
      <c r="C1222" s="102"/>
      <c r="D1222" s="102"/>
      <c r="E1222" s="102"/>
      <c r="F1222" s="102"/>
    </row>
    <row r="1223" spans="1:6" ht="12.75">
      <c r="A1223" s="102"/>
      <c r="B1223" s="102"/>
      <c r="C1223" s="102"/>
      <c r="D1223" s="102"/>
      <c r="E1223" s="102"/>
      <c r="F1223" s="102"/>
    </row>
    <row r="1224" spans="1:6" ht="12.75">
      <c r="A1224" s="102"/>
      <c r="B1224" s="102"/>
      <c r="C1224" s="102"/>
      <c r="D1224" s="102"/>
      <c r="E1224" s="102"/>
      <c r="F1224" s="102"/>
    </row>
    <row r="1225" spans="1:6" ht="12.75">
      <c r="A1225" s="102"/>
      <c r="B1225" s="102"/>
      <c r="C1225" s="102"/>
      <c r="D1225" s="102"/>
      <c r="E1225" s="102"/>
      <c r="F1225" s="102"/>
    </row>
    <row r="1226" spans="1:6" ht="12.75">
      <c r="A1226" s="102"/>
      <c r="B1226" s="102"/>
      <c r="C1226" s="102"/>
      <c r="D1226" s="102"/>
      <c r="E1226" s="102"/>
      <c r="F1226" s="102"/>
    </row>
    <row r="1227" spans="1:6" ht="12.75">
      <c r="A1227" s="102"/>
      <c r="B1227" s="102"/>
      <c r="C1227" s="102"/>
      <c r="D1227" s="102"/>
      <c r="E1227" s="102"/>
      <c r="F1227" s="102"/>
    </row>
    <row r="1228" spans="1:6" ht="12.75">
      <c r="A1228" s="102"/>
      <c r="B1228" s="102"/>
      <c r="C1228" s="102"/>
      <c r="D1228" s="102"/>
      <c r="E1228" s="102"/>
      <c r="F1228" s="102"/>
    </row>
    <row r="1229" spans="1:6" ht="12.75">
      <c r="A1229" s="102"/>
      <c r="B1229" s="102"/>
      <c r="C1229" s="102"/>
      <c r="D1229" s="102"/>
      <c r="E1229" s="102"/>
      <c r="F1229" s="102"/>
    </row>
    <row r="1230" spans="1:6" ht="12.75">
      <c r="A1230" s="102"/>
      <c r="B1230" s="102"/>
      <c r="C1230" s="102"/>
      <c r="D1230" s="102"/>
      <c r="E1230" s="102"/>
      <c r="F1230" s="102"/>
    </row>
    <row r="1231" spans="1:6" ht="12.75">
      <c r="A1231" s="102"/>
      <c r="B1231" s="102"/>
      <c r="C1231" s="102"/>
      <c r="D1231" s="102"/>
      <c r="E1231" s="102"/>
      <c r="F1231" s="102"/>
    </row>
    <row r="1232" spans="1:6" ht="12.75">
      <c r="A1232" s="102"/>
      <c r="B1232" s="102"/>
      <c r="C1232" s="102"/>
      <c r="D1232" s="102"/>
      <c r="E1232" s="102"/>
      <c r="F1232" s="102"/>
    </row>
    <row r="1233" spans="1:6" ht="12.75">
      <c r="A1233" s="102"/>
      <c r="B1233" s="102"/>
      <c r="C1233" s="102"/>
      <c r="D1233" s="102"/>
      <c r="E1233" s="102"/>
      <c r="F1233" s="102"/>
    </row>
    <row r="1234" spans="1:6" ht="12.75">
      <c r="A1234" s="102"/>
      <c r="B1234" s="102"/>
      <c r="C1234" s="102"/>
      <c r="D1234" s="102"/>
      <c r="E1234" s="102"/>
      <c r="F1234" s="102"/>
    </row>
    <row r="1235" spans="1:6" ht="12.75">
      <c r="A1235" s="102"/>
      <c r="B1235" s="102"/>
      <c r="C1235" s="102"/>
      <c r="D1235" s="102"/>
      <c r="E1235" s="102"/>
      <c r="F1235" s="102"/>
    </row>
    <row r="1236" spans="1:6" ht="12.75">
      <c r="A1236" s="102"/>
      <c r="B1236" s="102"/>
      <c r="C1236" s="102"/>
      <c r="D1236" s="102"/>
      <c r="E1236" s="102"/>
      <c r="F1236" s="102"/>
    </row>
    <row r="1237" spans="1:6" ht="12.75">
      <c r="A1237" s="102"/>
      <c r="B1237" s="102"/>
      <c r="C1237" s="102"/>
      <c r="D1237" s="102"/>
      <c r="E1237" s="102"/>
      <c r="F1237" s="102"/>
    </row>
    <row r="1238" spans="1:6" ht="12.75">
      <c r="A1238" s="102"/>
      <c r="B1238" s="102"/>
      <c r="C1238" s="102"/>
      <c r="D1238" s="102"/>
      <c r="E1238" s="102"/>
      <c r="F1238" s="102"/>
    </row>
    <row r="1239" spans="1:6" ht="12.75">
      <c r="A1239" s="102"/>
      <c r="B1239" s="102"/>
      <c r="C1239" s="102"/>
      <c r="D1239" s="102"/>
      <c r="E1239" s="102"/>
      <c r="F1239" s="102"/>
    </row>
    <row r="1240" spans="1:6" ht="12.75">
      <c r="A1240" s="102"/>
      <c r="B1240" s="102"/>
      <c r="C1240" s="102"/>
      <c r="D1240" s="102"/>
      <c r="E1240" s="102"/>
      <c r="F1240" s="102"/>
    </row>
    <row r="1241" spans="1:6" ht="12.75">
      <c r="A1241" s="102"/>
      <c r="B1241" s="102"/>
      <c r="C1241" s="102"/>
      <c r="D1241" s="102"/>
      <c r="E1241" s="102"/>
      <c r="F1241" s="102"/>
    </row>
    <row r="1242" spans="1:6" ht="12.75">
      <c r="A1242" s="102"/>
      <c r="B1242" s="102"/>
      <c r="C1242" s="102"/>
      <c r="D1242" s="102"/>
      <c r="E1242" s="102"/>
      <c r="F1242" s="102"/>
    </row>
    <row r="1243" spans="1:6" ht="12.75">
      <c r="A1243" s="102"/>
      <c r="B1243" s="102"/>
      <c r="C1243" s="102"/>
      <c r="D1243" s="102"/>
      <c r="E1243" s="102"/>
      <c r="F1243" s="102"/>
    </row>
    <row r="1244" spans="1:6" ht="12.75">
      <c r="A1244" s="102"/>
      <c r="B1244" s="102"/>
      <c r="C1244" s="102"/>
      <c r="D1244" s="102"/>
      <c r="E1244" s="102"/>
      <c r="F1244" s="102"/>
    </row>
    <row r="1245" spans="1:6" ht="12.75">
      <c r="A1245" s="102"/>
      <c r="B1245" s="102"/>
      <c r="C1245" s="102"/>
      <c r="D1245" s="102"/>
      <c r="E1245" s="102"/>
      <c r="F1245" s="102"/>
    </row>
    <row r="1246" spans="1:6" ht="12.75">
      <c r="A1246" s="102"/>
      <c r="B1246" s="102"/>
      <c r="C1246" s="102"/>
      <c r="D1246" s="102"/>
      <c r="E1246" s="102"/>
      <c r="F1246" s="102"/>
    </row>
    <row r="1247" spans="1:6" ht="12.75">
      <c r="A1247" s="102"/>
      <c r="B1247" s="102"/>
      <c r="C1247" s="102"/>
      <c r="D1247" s="102"/>
      <c r="E1247" s="102"/>
      <c r="F1247" s="102"/>
    </row>
    <row r="1248" spans="1:6" ht="12.75">
      <c r="A1248" s="102"/>
      <c r="B1248" s="102"/>
      <c r="C1248" s="102"/>
      <c r="D1248" s="102"/>
      <c r="E1248" s="102"/>
      <c r="F1248" s="102"/>
    </row>
    <row r="1249" spans="1:6" ht="12.75">
      <c r="A1249" s="102"/>
      <c r="B1249" s="102"/>
      <c r="C1249" s="102"/>
      <c r="D1249" s="102"/>
      <c r="E1249" s="102"/>
      <c r="F1249" s="102"/>
    </row>
    <row r="1250" spans="1:6" ht="12.75">
      <c r="A1250" s="102"/>
      <c r="B1250" s="102"/>
      <c r="C1250" s="102"/>
      <c r="D1250" s="102"/>
      <c r="E1250" s="102"/>
      <c r="F1250" s="102"/>
    </row>
    <row r="1251" spans="1:6" ht="12.75">
      <c r="A1251" s="102"/>
      <c r="B1251" s="102"/>
      <c r="C1251" s="102"/>
      <c r="D1251" s="102"/>
      <c r="E1251" s="102"/>
      <c r="F1251" s="102"/>
    </row>
    <row r="1252" spans="1:6" ht="12.75">
      <c r="A1252" s="102"/>
      <c r="B1252" s="102"/>
      <c r="C1252" s="102"/>
      <c r="D1252" s="102"/>
      <c r="E1252" s="102"/>
      <c r="F1252" s="102"/>
    </row>
    <row r="1253" spans="1:6" ht="12.75">
      <c r="A1253" s="102"/>
      <c r="B1253" s="102"/>
      <c r="C1253" s="102"/>
      <c r="D1253" s="102"/>
      <c r="E1253" s="102"/>
      <c r="F1253" s="102"/>
    </row>
    <row r="1254" spans="1:6" ht="12.75">
      <c r="A1254" s="102"/>
      <c r="B1254" s="102"/>
      <c r="C1254" s="102"/>
      <c r="D1254" s="102"/>
      <c r="E1254" s="102"/>
      <c r="F1254" s="102"/>
    </row>
    <row r="1255" spans="1:6" ht="12.75">
      <c r="A1255" s="102"/>
      <c r="B1255" s="102"/>
      <c r="C1255" s="102"/>
      <c r="D1255" s="102"/>
      <c r="E1255" s="102"/>
      <c r="F1255" s="102"/>
    </row>
    <row r="1256" spans="1:6" ht="12.75">
      <c r="A1256" s="102"/>
      <c r="B1256" s="102"/>
      <c r="C1256" s="102"/>
      <c r="D1256" s="102"/>
      <c r="E1256" s="102"/>
      <c r="F1256" s="102"/>
    </row>
    <row r="1257" spans="1:6" ht="12.75">
      <c r="A1257" s="102"/>
      <c r="B1257" s="102"/>
      <c r="C1257" s="102"/>
      <c r="D1257" s="102"/>
      <c r="E1257" s="102"/>
      <c r="F1257" s="102"/>
    </row>
    <row r="1258" spans="1:6" ht="12.75">
      <c r="A1258" s="102"/>
      <c r="B1258" s="102"/>
      <c r="C1258" s="102"/>
      <c r="D1258" s="102"/>
      <c r="E1258" s="102"/>
      <c r="F1258" s="102"/>
    </row>
    <row r="1259" spans="1:6" ht="12.75">
      <c r="A1259" s="102"/>
      <c r="B1259" s="102"/>
      <c r="C1259" s="102"/>
      <c r="D1259" s="102"/>
      <c r="E1259" s="102"/>
      <c r="F1259" s="102"/>
    </row>
    <row r="1260" spans="1:6" ht="12.75">
      <c r="A1260" s="102"/>
      <c r="B1260" s="102"/>
      <c r="C1260" s="102"/>
      <c r="D1260" s="102"/>
      <c r="E1260" s="102"/>
      <c r="F1260" s="102"/>
    </row>
    <row r="1261" spans="1:6" ht="12.75">
      <c r="A1261" s="102"/>
      <c r="B1261" s="102"/>
      <c r="C1261" s="102"/>
      <c r="D1261" s="102"/>
      <c r="E1261" s="102"/>
      <c r="F1261" s="102"/>
    </row>
    <row r="1262" spans="1:6" ht="12.75">
      <c r="A1262" s="102"/>
      <c r="B1262" s="102"/>
      <c r="C1262" s="102"/>
      <c r="D1262" s="102"/>
      <c r="E1262" s="102"/>
      <c r="F1262" s="102"/>
    </row>
    <row r="1263" spans="1:6" ht="12.75">
      <c r="A1263" s="102"/>
      <c r="B1263" s="102"/>
      <c r="C1263" s="102"/>
      <c r="D1263" s="102"/>
      <c r="E1263" s="102"/>
      <c r="F1263" s="102"/>
    </row>
    <row r="1264" spans="1:6" ht="12.75">
      <c r="A1264" s="102"/>
      <c r="B1264" s="102"/>
      <c r="C1264" s="102"/>
      <c r="D1264" s="102"/>
      <c r="E1264" s="102"/>
      <c r="F1264" s="102"/>
    </row>
    <row r="1265" spans="1:6" ht="12.75">
      <c r="A1265" s="102"/>
      <c r="B1265" s="102"/>
      <c r="C1265" s="102"/>
      <c r="D1265" s="102"/>
      <c r="E1265" s="102"/>
      <c r="F1265" s="102"/>
    </row>
    <row r="1266" spans="1:6" ht="12.75">
      <c r="A1266" s="102"/>
      <c r="B1266" s="102"/>
      <c r="C1266" s="102"/>
      <c r="D1266" s="102"/>
      <c r="E1266" s="102"/>
      <c r="F1266" s="102"/>
    </row>
    <row r="1267" spans="1:6" ht="12.75">
      <c r="A1267" s="102"/>
      <c r="B1267" s="102"/>
      <c r="C1267" s="102"/>
      <c r="D1267" s="102"/>
      <c r="E1267" s="102"/>
      <c r="F1267" s="102"/>
    </row>
    <row r="1268" spans="1:6" ht="12.75">
      <c r="A1268" s="102"/>
      <c r="B1268" s="102"/>
      <c r="C1268" s="102"/>
      <c r="D1268" s="102"/>
      <c r="E1268" s="102"/>
      <c r="F1268" s="102"/>
    </row>
    <row r="1269" spans="1:6" ht="12.75">
      <c r="A1269" s="102"/>
      <c r="B1269" s="102"/>
      <c r="C1269" s="102"/>
      <c r="D1269" s="102"/>
      <c r="E1269" s="102"/>
      <c r="F1269" s="102"/>
    </row>
    <row r="1270" spans="1:6" ht="12.75">
      <c r="A1270" s="102"/>
      <c r="B1270" s="102"/>
      <c r="C1270" s="102"/>
      <c r="D1270" s="102"/>
      <c r="E1270" s="102"/>
      <c r="F1270" s="102"/>
    </row>
    <row r="1271" spans="1:6" ht="12.75">
      <c r="A1271" s="102"/>
      <c r="B1271" s="102"/>
      <c r="C1271" s="102"/>
      <c r="D1271" s="102"/>
      <c r="E1271" s="102"/>
      <c r="F1271" s="102"/>
    </row>
    <row r="1272" spans="1:6" ht="12.75">
      <c r="A1272" s="102"/>
      <c r="B1272" s="102"/>
      <c r="C1272" s="102"/>
      <c r="D1272" s="102"/>
      <c r="E1272" s="102"/>
      <c r="F1272" s="102"/>
    </row>
    <row r="1273" spans="1:6" ht="12.75">
      <c r="A1273" s="102"/>
      <c r="B1273" s="102"/>
      <c r="C1273" s="102"/>
      <c r="D1273" s="102"/>
      <c r="E1273" s="102"/>
      <c r="F1273" s="102"/>
    </row>
    <row r="1274" spans="1:6" ht="12.75">
      <c r="A1274" s="102"/>
      <c r="B1274" s="102"/>
      <c r="C1274" s="102"/>
      <c r="D1274" s="102"/>
      <c r="E1274" s="102"/>
      <c r="F1274" s="102"/>
    </row>
    <row r="1275" spans="1:6" ht="12.75">
      <c r="A1275" s="102"/>
      <c r="B1275" s="102"/>
      <c r="C1275" s="102"/>
      <c r="D1275" s="102"/>
      <c r="E1275" s="102"/>
      <c r="F1275" s="102"/>
    </row>
    <row r="1276" spans="1:6" ht="12.75">
      <c r="A1276" s="102"/>
      <c r="B1276" s="102"/>
      <c r="C1276" s="102"/>
      <c r="D1276" s="102"/>
      <c r="E1276" s="102"/>
      <c r="F1276" s="102"/>
    </row>
  </sheetData>
  <mergeCells count="5">
    <mergeCell ref="AW4:BH4"/>
    <mergeCell ref="A49:E49"/>
    <mergeCell ref="G3:Q3"/>
    <mergeCell ref="T3:AD3"/>
    <mergeCell ref="AI3:AT3"/>
  </mergeCells>
  <printOptions/>
  <pageMargins left="0.75" right="0.75" top="1" bottom="1" header="0" footer="0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N106"/>
  <sheetViews>
    <sheetView workbookViewId="0" topLeftCell="A1">
      <selection activeCell="C16" sqref="C16"/>
    </sheetView>
  </sheetViews>
  <sheetFormatPr defaultColWidth="11.421875" defaultRowHeight="12.75"/>
  <cols>
    <col min="2" max="2" width="17.8515625" style="0" customWidth="1"/>
  </cols>
  <sheetData>
    <row r="3" spans="2:14" ht="12.75">
      <c r="B3" s="1"/>
      <c r="C3" s="1"/>
      <c r="D3" s="1" t="s">
        <v>495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47">
        <v>0.1557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2" t="s">
        <v>2</v>
      </c>
      <c r="C7" s="2" t="s">
        <v>228</v>
      </c>
      <c r="D7" s="2">
        <v>0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</row>
    <row r="8" spans="2:14" ht="13.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3.5" thickTop="1">
      <c r="B9" s="33" t="s">
        <v>104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10"/>
    </row>
    <row r="10" spans="2:14" ht="12.75">
      <c r="B10" s="26" t="s">
        <v>496</v>
      </c>
      <c r="C10" s="21">
        <v>3366.46177587989</v>
      </c>
      <c r="D10" s="21"/>
      <c r="E10" s="21">
        <v>673.2494928539494</v>
      </c>
      <c r="F10" s="21">
        <v>680.8140938972523</v>
      </c>
      <c r="G10" s="21">
        <v>688.5506176915392</v>
      </c>
      <c r="H10" s="21">
        <v>696.4649926075339</v>
      </c>
      <c r="I10" s="21">
        <v>704.5634227541331</v>
      </c>
      <c r="J10" s="21">
        <v>696.464992607534</v>
      </c>
      <c r="K10" s="21">
        <v>688.5506176915392</v>
      </c>
      <c r="L10" s="21">
        <v>680.8140938972523</v>
      </c>
      <c r="M10" s="21">
        <v>673.2494928539495</v>
      </c>
      <c r="N10" s="11">
        <v>665.8511467786312</v>
      </c>
    </row>
    <row r="11" spans="2:14" ht="12.75"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1"/>
    </row>
    <row r="12" spans="2:14" ht="12.75">
      <c r="B12" s="26" t="s">
        <v>415</v>
      </c>
      <c r="C12" s="21">
        <v>1244.2250801797652</v>
      </c>
      <c r="D12" s="21"/>
      <c r="E12" s="21">
        <v>236.79193073306965</v>
      </c>
      <c r="F12" s="21">
        <v>241.73201301598402</v>
      </c>
      <c r="G12" s="21">
        <v>246.67209220349835</v>
      </c>
      <c r="H12" s="21">
        <v>251.61144970752275</v>
      </c>
      <c r="I12" s="21">
        <v>256.5522408370372</v>
      </c>
      <c r="J12" s="21">
        <v>261.49230454755156</v>
      </c>
      <c r="K12" s="21">
        <v>266.43238683046593</v>
      </c>
      <c r="L12" s="21">
        <v>271.37246601798034</v>
      </c>
      <c r="M12" s="21">
        <v>276.31253282389474</v>
      </c>
      <c r="N12" s="11">
        <v>281.25261201140916</v>
      </c>
    </row>
    <row r="13" spans="2:14" ht="12.75">
      <c r="B13" s="2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1"/>
    </row>
    <row r="14" spans="2:14" ht="12.75">
      <c r="B14" s="26" t="s">
        <v>497</v>
      </c>
      <c r="C14" s="21"/>
      <c r="D14" s="21">
        <v>335127.6620465763</v>
      </c>
      <c r="E14" s="21"/>
      <c r="F14" s="21"/>
      <c r="G14" s="21"/>
      <c r="H14" s="21"/>
      <c r="I14" s="21"/>
      <c r="J14" s="21"/>
      <c r="K14" s="21"/>
      <c r="L14" s="21"/>
      <c r="M14" s="21"/>
      <c r="N14" s="11"/>
    </row>
    <row r="15" spans="2:14" ht="12.75">
      <c r="B15" s="2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1"/>
    </row>
    <row r="16" spans="2:14" ht="12.75">
      <c r="B16" s="26" t="s">
        <v>498</v>
      </c>
      <c r="C16" s="21">
        <v>422421.3695891194</v>
      </c>
      <c r="D16" s="21"/>
      <c r="E16" s="21">
        <v>79474.65268988183</v>
      </c>
      <c r="F16" s="21">
        <v>81215.49270966054</v>
      </c>
      <c r="G16" s="21">
        <v>82956.51739631151</v>
      </c>
      <c r="H16" s="21">
        <v>84697.5306432395</v>
      </c>
      <c r="I16" s="21">
        <v>86439.34136129537</v>
      </c>
      <c r="J16" s="21">
        <v>90387.12327023625</v>
      </c>
      <c r="K16" s="21">
        <v>92097.88369829494</v>
      </c>
      <c r="L16" s="21">
        <v>93808.39120509173</v>
      </c>
      <c r="M16" s="21">
        <v>95518.6531451362</v>
      </c>
      <c r="N16" s="11">
        <v>97228.68848096371</v>
      </c>
    </row>
    <row r="17" spans="2:14" ht="12.75">
      <c r="B17" s="26" t="s">
        <v>499</v>
      </c>
      <c r="C17" s="21">
        <v>1666.4832778296868</v>
      </c>
      <c r="D17" s="21">
        <v>1666.4832778296868</v>
      </c>
      <c r="E17" s="21">
        <v>335.630747398533</v>
      </c>
      <c r="F17" s="21">
        <v>335.9732610355184</v>
      </c>
      <c r="G17" s="21">
        <v>336.30280853933994</v>
      </c>
      <c r="H17" s="21">
        <v>336.6203356075142</v>
      </c>
      <c r="I17" s="21">
        <v>336.92686167649543</v>
      </c>
      <c r="J17" s="21">
        <v>345.6588270413122</v>
      </c>
      <c r="K17" s="21">
        <v>345.6707526960599</v>
      </c>
      <c r="L17" s="21">
        <v>345.6813160951865</v>
      </c>
      <c r="M17" s="21">
        <v>345.69062853914824</v>
      </c>
      <c r="N17" s="11">
        <v>345.6987929307465</v>
      </c>
    </row>
    <row r="18" spans="2:14" ht="12.75">
      <c r="B18" s="2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1"/>
    </row>
    <row r="19" spans="2:14" ht="12.75">
      <c r="B19" s="26" t="s">
        <v>500</v>
      </c>
      <c r="C19" s="21">
        <v>53360.70781795766</v>
      </c>
      <c r="D19" s="21"/>
      <c r="E19" s="21">
        <v>10864.17183043584</v>
      </c>
      <c r="F19" s="21">
        <v>10864.17183043584</v>
      </c>
      <c r="G19" s="21">
        <v>10864.17183043584</v>
      </c>
      <c r="H19" s="21">
        <v>10864.17183043584</v>
      </c>
      <c r="I19" s="21">
        <v>10864.17183043584</v>
      </c>
      <c r="J19" s="21">
        <v>10864.17183043584</v>
      </c>
      <c r="K19" s="21">
        <v>10864.17183043584</v>
      </c>
      <c r="L19" s="21">
        <v>10864.17183043584</v>
      </c>
      <c r="M19" s="21">
        <v>10864.17183043584</v>
      </c>
      <c r="N19" s="11">
        <v>10864.17183043584</v>
      </c>
    </row>
    <row r="20" spans="2:14" ht="12.75">
      <c r="B20" s="2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1"/>
    </row>
    <row r="21" spans="2:14" ht="12.75">
      <c r="B21" s="26" t="s">
        <v>501</v>
      </c>
      <c r="C21" s="21">
        <v>143924.43862619493</v>
      </c>
      <c r="D21" s="21"/>
      <c r="E21" s="94">
        <v>39040.52587131976</v>
      </c>
      <c r="F21" s="21">
        <v>39040.52587131976</v>
      </c>
      <c r="G21" s="21">
        <v>39040.52587131976</v>
      </c>
      <c r="H21" s="21">
        <v>39040.52587131976</v>
      </c>
      <c r="I21" s="21">
        <v>39040.52587131976</v>
      </c>
      <c r="J21" s="21">
        <v>9226.62271223577</v>
      </c>
      <c r="K21" s="21">
        <v>9226.62271223577</v>
      </c>
      <c r="L21" s="21">
        <v>9226.62271223577</v>
      </c>
      <c r="M21" s="21">
        <v>9226.62271223577</v>
      </c>
      <c r="N21" s="11">
        <v>9226.62271223577</v>
      </c>
    </row>
    <row r="22" spans="2:14" ht="12.75">
      <c r="B22" s="2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1"/>
    </row>
    <row r="23" spans="2:14" ht="12.75">
      <c r="B23" s="26" t="s">
        <v>502</v>
      </c>
      <c r="C23" s="21">
        <v>937912.3716357868</v>
      </c>
      <c r="D23" s="21"/>
      <c r="E23" s="21">
        <v>296161.44416881556</v>
      </c>
      <c r="F23" s="21">
        <v>256720.91829749587</v>
      </c>
      <c r="G23" s="21">
        <v>217280.39242617608</v>
      </c>
      <c r="H23" s="21">
        <v>177839.86655485633</v>
      </c>
      <c r="I23" s="21">
        <v>138399.34068353655</v>
      </c>
      <c r="J23" s="21">
        <v>129172.71797130078</v>
      </c>
      <c r="K23" s="21">
        <v>119946.09525906501</v>
      </c>
      <c r="L23" s="21">
        <v>110719.47254682925</v>
      </c>
      <c r="M23" s="21">
        <v>101492.84983459348</v>
      </c>
      <c r="N23" s="11">
        <v>92266.22712235771</v>
      </c>
    </row>
    <row r="24" spans="2:14" ht="12.75">
      <c r="B24" s="2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1"/>
    </row>
    <row r="25" spans="2:14" ht="12.75">
      <c r="B25" s="26" t="s">
        <v>503</v>
      </c>
      <c r="C25" s="21"/>
      <c r="D25" s="21">
        <v>27570.3019568</v>
      </c>
      <c r="E25" s="21"/>
      <c r="F25" s="21"/>
      <c r="G25" s="21"/>
      <c r="H25" s="21"/>
      <c r="I25" s="21"/>
      <c r="J25" s="21"/>
      <c r="K25" s="21"/>
      <c r="L25" s="21"/>
      <c r="M25" s="21"/>
      <c r="N25" s="11"/>
    </row>
    <row r="26" spans="2:14" ht="12.75">
      <c r="B26" s="2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1"/>
    </row>
    <row r="27" spans="2:14" ht="13.5" thickBot="1">
      <c r="B27" s="31" t="s">
        <v>504</v>
      </c>
      <c r="C27" s="5">
        <v>76535.42672120793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27">
        <v>88451.9926617</v>
      </c>
    </row>
    <row r="28" spans="2:14" ht="13.5" thickTop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3.5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3.5" thickTop="1">
      <c r="B37" s="33" t="s">
        <v>109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0"/>
    </row>
    <row r="38" spans="2:14" ht="12.75">
      <c r="B38" s="26" t="s">
        <v>496</v>
      </c>
      <c r="C38" s="21">
        <v>4356.597592315153</v>
      </c>
      <c r="D38" s="21"/>
      <c r="E38" s="21">
        <v>871.2640495756993</v>
      </c>
      <c r="F38" s="21">
        <v>881.053533278797</v>
      </c>
      <c r="G38" s="21">
        <v>891.0655052478745</v>
      </c>
      <c r="H38" s="21">
        <v>901.3076374921028</v>
      </c>
      <c r="I38" s="21">
        <v>911.7879588582899</v>
      </c>
      <c r="J38" s="21">
        <v>901.3076374921027</v>
      </c>
      <c r="K38" s="21">
        <v>891.0655052478744</v>
      </c>
      <c r="L38" s="21">
        <v>881.053533278797</v>
      </c>
      <c r="M38" s="21">
        <v>871.2640495756993</v>
      </c>
      <c r="N38" s="11">
        <v>861.6897193605816</v>
      </c>
    </row>
    <row r="39" spans="2:14" ht="12.75"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1"/>
    </row>
    <row r="40" spans="2:14" ht="12.75">
      <c r="B40" s="26" t="s">
        <v>415</v>
      </c>
      <c r="C40" s="21">
        <v>640.9644352441214</v>
      </c>
      <c r="D40" s="21"/>
      <c r="E40" s="21">
        <v>121.98372189279345</v>
      </c>
      <c r="F40" s="21">
        <v>124.52861276580995</v>
      </c>
      <c r="G40" s="21">
        <v>127.07350204422643</v>
      </c>
      <c r="H40" s="21">
        <v>129.6180195462996</v>
      </c>
      <c r="I40" s="21">
        <v>132.16327558271612</v>
      </c>
      <c r="J40" s="21">
        <v>134.7081568881326</v>
      </c>
      <c r="K40" s="21">
        <v>137.25304776114913</v>
      </c>
      <c r="L40" s="21">
        <v>139.79793703956562</v>
      </c>
      <c r="M40" s="21">
        <v>142.34281993958214</v>
      </c>
      <c r="N40" s="11">
        <v>144.8877092179987</v>
      </c>
    </row>
    <row r="41" spans="2:14" ht="12.75"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1"/>
    </row>
    <row r="42" spans="2:14" ht="12.75">
      <c r="B42" s="26" t="s">
        <v>497</v>
      </c>
      <c r="C42" s="21"/>
      <c r="D42" s="21">
        <v>335127.6620465763</v>
      </c>
      <c r="E42" s="21"/>
      <c r="F42" s="21"/>
      <c r="G42" s="21"/>
      <c r="H42" s="21"/>
      <c r="I42" s="21"/>
      <c r="J42" s="21"/>
      <c r="K42" s="21"/>
      <c r="L42" s="21"/>
      <c r="M42" s="21"/>
      <c r="N42" s="11"/>
    </row>
    <row r="43" spans="2:14" ht="12.75"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1"/>
    </row>
    <row r="44" spans="2:14" ht="12.75">
      <c r="B44" s="26" t="s">
        <v>498</v>
      </c>
      <c r="C44" s="21">
        <v>201336.81378394598</v>
      </c>
      <c r="D44" s="21"/>
      <c r="E44" s="21">
        <v>37879.64932912965</v>
      </c>
      <c r="F44" s="21">
        <v>38709.378145242226</v>
      </c>
      <c r="G44" s="21">
        <v>39539.19497830267</v>
      </c>
      <c r="H44" s="21">
        <v>40369.00635889896</v>
      </c>
      <c r="I44" s="21">
        <v>41199.19783460298</v>
      </c>
      <c r="J44" s="21">
        <v>43080.811522454904</v>
      </c>
      <c r="K44" s="21">
        <v>43896.20363689278</v>
      </c>
      <c r="L44" s="21">
        <v>44711.47520259731</v>
      </c>
      <c r="M44" s="21">
        <v>45526.62972491572</v>
      </c>
      <c r="N44" s="11">
        <v>46341.67624187666</v>
      </c>
    </row>
    <row r="45" spans="2:14" ht="12.75">
      <c r="B45" s="26" t="s">
        <v>499</v>
      </c>
      <c r="C45" s="21">
        <v>1541.854134943482</v>
      </c>
      <c r="D45" s="21">
        <v>1541.854134943482</v>
      </c>
      <c r="E45" s="21">
        <v>310.53036209553056</v>
      </c>
      <c r="F45" s="21">
        <v>310.84726060539646</v>
      </c>
      <c r="G45" s="21">
        <v>311.15216266363325</v>
      </c>
      <c r="H45" s="21">
        <v>311.4459432430931</v>
      </c>
      <c r="I45" s="21">
        <v>311.72954554094656</v>
      </c>
      <c r="J45" s="21">
        <v>319.80848463564865</v>
      </c>
      <c r="K45" s="21">
        <v>319.8195184217836</v>
      </c>
      <c r="L45" s="21">
        <v>319.82929182955723</v>
      </c>
      <c r="M45" s="21">
        <v>319.8379078357422</v>
      </c>
      <c r="N45" s="11">
        <v>319.8454616474802</v>
      </c>
    </row>
    <row r="46" spans="2:14" ht="12.75"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1"/>
    </row>
    <row r="47" spans="2:14" ht="12.75">
      <c r="B47" s="26" t="s">
        <v>500</v>
      </c>
      <c r="C47" s="21">
        <v>25433.076228538463</v>
      </c>
      <c r="D47" s="21"/>
      <c r="E47" s="21">
        <v>5178.14177551872</v>
      </c>
      <c r="F47" s="21">
        <v>5178.14177551872</v>
      </c>
      <c r="G47" s="21">
        <v>5178.14177551872</v>
      </c>
      <c r="H47" s="21">
        <v>5178.14177551872</v>
      </c>
      <c r="I47" s="21">
        <v>5178.14177551872</v>
      </c>
      <c r="J47" s="21">
        <v>5178.14177551872</v>
      </c>
      <c r="K47" s="21">
        <v>5178.14177551872</v>
      </c>
      <c r="L47" s="21">
        <v>5178.14177551872</v>
      </c>
      <c r="M47" s="21">
        <v>5178.14177551872</v>
      </c>
      <c r="N47" s="11">
        <v>5178.14177551872</v>
      </c>
    </row>
    <row r="48" spans="2:14" ht="12.75"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1"/>
    </row>
    <row r="49" spans="2:14" ht="12.75">
      <c r="B49" s="26" t="s">
        <v>501</v>
      </c>
      <c r="C49" s="21">
        <v>143924.43862619493</v>
      </c>
      <c r="D49" s="21"/>
      <c r="E49" s="94">
        <v>39040.52587131976</v>
      </c>
      <c r="F49" s="21">
        <v>39040.52587131976</v>
      </c>
      <c r="G49" s="21">
        <v>39040.52587131976</v>
      </c>
      <c r="H49" s="21">
        <v>39040.52587131976</v>
      </c>
      <c r="I49" s="21">
        <v>39040.52587131976</v>
      </c>
      <c r="J49" s="21">
        <v>9226.62271223577</v>
      </c>
      <c r="K49" s="21">
        <v>9226.62271223577</v>
      </c>
      <c r="L49" s="21">
        <v>9226.62271223577</v>
      </c>
      <c r="M49" s="21">
        <v>9226.62271223577</v>
      </c>
      <c r="N49" s="11">
        <v>9226.62271223577</v>
      </c>
    </row>
    <row r="50" spans="2:14" ht="12.75"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1"/>
    </row>
    <row r="51" spans="2:14" ht="12.75">
      <c r="B51" s="26" t="s">
        <v>502</v>
      </c>
      <c r="C51" s="21">
        <v>937912.3716357868</v>
      </c>
      <c r="D51" s="21"/>
      <c r="E51" s="21">
        <v>296161.44416881556</v>
      </c>
      <c r="F51" s="21">
        <v>256720.91829749587</v>
      </c>
      <c r="G51" s="21">
        <v>217280.39242617608</v>
      </c>
      <c r="H51" s="21">
        <v>177839.86655485633</v>
      </c>
      <c r="I51" s="21">
        <v>138399.34068353655</v>
      </c>
      <c r="J51" s="21">
        <v>129172.71797130078</v>
      </c>
      <c r="K51" s="21">
        <v>119946.09525906501</v>
      </c>
      <c r="L51" s="21">
        <v>110719.47254682925</v>
      </c>
      <c r="M51" s="21">
        <v>101492.84983459348</v>
      </c>
      <c r="N51" s="11">
        <v>92266.22712235771</v>
      </c>
    </row>
    <row r="52" spans="2:14" ht="12.75">
      <c r="B52" s="2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1"/>
    </row>
    <row r="53" spans="2:14" ht="12.75">
      <c r="B53" s="26" t="s">
        <v>503</v>
      </c>
      <c r="C53" s="21"/>
      <c r="D53" s="21">
        <v>27570.3019568</v>
      </c>
      <c r="E53" s="21"/>
      <c r="F53" s="21"/>
      <c r="G53" s="21"/>
      <c r="H53" s="21"/>
      <c r="I53" s="21"/>
      <c r="J53" s="21"/>
      <c r="K53" s="21"/>
      <c r="L53" s="21"/>
      <c r="M53" s="21"/>
      <c r="N53" s="11"/>
    </row>
    <row r="54" spans="2:14" ht="12.75">
      <c r="B54" s="2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1"/>
    </row>
    <row r="55" spans="2:14" ht="13.5" thickBot="1">
      <c r="B55" s="31" t="s">
        <v>504</v>
      </c>
      <c r="C55" s="5">
        <v>76535.42672120793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27">
        <v>88451.9926617</v>
      </c>
    </row>
    <row r="56" spans="2:14" ht="13.5" thickTop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3.5" thickTop="1">
      <c r="B61" s="33" t="s">
        <v>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0"/>
    </row>
    <row r="62" spans="2:14" ht="12.75">
      <c r="B62" s="26" t="s">
        <v>496</v>
      </c>
      <c r="C62" s="21">
        <v>8159.620667691678</v>
      </c>
      <c r="D62" s="21"/>
      <c r="E62" s="21">
        <v>1631.8202439616903</v>
      </c>
      <c r="F62" s="21">
        <v>1650.155302882608</v>
      </c>
      <c r="G62" s="21">
        <v>1668.9070676880924</v>
      </c>
      <c r="H62" s="21">
        <v>1688.089907546576</v>
      </c>
      <c r="I62" s="21">
        <v>1707.7188599599083</v>
      </c>
      <c r="J62" s="21">
        <v>1688.0899075465761</v>
      </c>
      <c r="K62" s="21">
        <v>1668.9070676880924</v>
      </c>
      <c r="L62" s="21">
        <v>1650.1553028826079</v>
      </c>
      <c r="M62" s="21">
        <v>1631.82024396169</v>
      </c>
      <c r="N62" s="11">
        <v>1613.8881533687043</v>
      </c>
    </row>
    <row r="63" spans="2:14" ht="12.75">
      <c r="B63" s="2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1"/>
    </row>
    <row r="64" spans="2:14" ht="12.75">
      <c r="B64" s="26" t="s">
        <v>415</v>
      </c>
      <c r="C64" s="21">
        <v>17877.22403760778</v>
      </c>
      <c r="D64" s="21"/>
      <c r="E64" s="21">
        <v>3402.264158990573</v>
      </c>
      <c r="F64" s="21">
        <v>3473.2440477122486</v>
      </c>
      <c r="G64" s="21">
        <v>3544.223891958723</v>
      </c>
      <c r="H64" s="21">
        <v>3615.19336694192</v>
      </c>
      <c r="I64" s="21">
        <v>3686.1834404843953</v>
      </c>
      <c r="J64" s="21">
        <v>3757.163062354871</v>
      </c>
      <c r="K64" s="21">
        <v>3828.142951076546</v>
      </c>
      <c r="L64" s="21">
        <v>3899.122795323022</v>
      </c>
      <c r="M64" s="21">
        <v>3970.1024616686973</v>
      </c>
      <c r="N64" s="11">
        <v>4041.0823059151726</v>
      </c>
    </row>
    <row r="65" spans="2:14" ht="12.75"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1"/>
    </row>
    <row r="66" spans="2:14" ht="12.75">
      <c r="B66" s="26" t="s">
        <v>497</v>
      </c>
      <c r="C66" s="21"/>
      <c r="D66" s="21">
        <v>932366.2480886511</v>
      </c>
      <c r="E66" s="21"/>
      <c r="F66" s="21"/>
      <c r="G66" s="21"/>
      <c r="H66" s="21"/>
      <c r="I66" s="21"/>
      <c r="J66" s="21"/>
      <c r="K66" s="21"/>
      <c r="L66" s="21"/>
      <c r="M66" s="21"/>
      <c r="N66" s="11"/>
    </row>
    <row r="67" spans="2:14" ht="12.75">
      <c r="B67" s="2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1"/>
    </row>
    <row r="68" spans="2:14" ht="12.75">
      <c r="B68" s="26" t="s">
        <v>498</v>
      </c>
      <c r="C68" s="21">
        <v>26860745.232810427</v>
      </c>
      <c r="D68" s="21"/>
      <c r="E68" s="21">
        <v>5053599.443715247</v>
      </c>
      <c r="F68" s="21">
        <v>5164295.217245456</v>
      </c>
      <c r="G68" s="21">
        <v>5275002.733291939</v>
      </c>
      <c r="H68" s="21">
        <v>5385709.521914322</v>
      </c>
      <c r="I68" s="21">
        <v>5496467.01978188</v>
      </c>
      <c r="J68" s="21">
        <v>5747496.8485850515</v>
      </c>
      <c r="K68" s="21">
        <v>5856279.9341973085</v>
      </c>
      <c r="L68" s="21">
        <v>5965046.937163014</v>
      </c>
      <c r="M68" s="21">
        <v>6073798.325137516</v>
      </c>
      <c r="N68" s="11">
        <v>6182535.303902212</v>
      </c>
    </row>
    <row r="69" spans="2:14" ht="12.75">
      <c r="B69" s="26" t="s">
        <v>499</v>
      </c>
      <c r="C69" s="21">
        <v>7375.169501612455</v>
      </c>
      <c r="D69" s="21">
        <v>7375.169501612455</v>
      </c>
      <c r="E69" s="21">
        <v>1485.3636306754656</v>
      </c>
      <c r="F69" s="21">
        <v>1486.8794551442668</v>
      </c>
      <c r="G69" s="21">
        <v>1488.3378968411325</v>
      </c>
      <c r="H69" s="21">
        <v>1489.7431410342722</v>
      </c>
      <c r="I69" s="21">
        <v>1491.0996993301012</v>
      </c>
      <c r="J69" s="21">
        <v>1529.7437862552345</v>
      </c>
      <c r="K69" s="21">
        <v>1529.796564297687</v>
      </c>
      <c r="L69" s="21">
        <v>1529.8433135571051</v>
      </c>
      <c r="M69" s="21">
        <v>1529.8845266035278</v>
      </c>
      <c r="N69" s="11">
        <v>1529.920658842426</v>
      </c>
    </row>
    <row r="70" spans="2:14" ht="12.75">
      <c r="B70" s="2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1"/>
    </row>
    <row r="71" spans="2:14" ht="12.75">
      <c r="B71" s="26" t="s">
        <v>500</v>
      </c>
      <c r="C71" s="21">
        <v>405961.7391117367</v>
      </c>
      <c r="D71" s="21"/>
      <c r="E71" s="21">
        <v>82653.29060736735</v>
      </c>
      <c r="F71" s="21">
        <v>82653.29060736735</v>
      </c>
      <c r="G71" s="21">
        <v>82653.29060736735</v>
      </c>
      <c r="H71" s="21">
        <v>82653.29060736735</v>
      </c>
      <c r="I71" s="21">
        <v>82653.29060736735</v>
      </c>
      <c r="J71" s="21">
        <v>82653.29060736735</v>
      </c>
      <c r="K71" s="21">
        <v>82653.29060736735</v>
      </c>
      <c r="L71" s="21">
        <v>82653.29060736735</v>
      </c>
      <c r="M71" s="21">
        <v>82653.29060736735</v>
      </c>
      <c r="N71" s="11">
        <v>82653.29060736735</v>
      </c>
    </row>
    <row r="72" spans="2:14" ht="12.75"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1"/>
    </row>
    <row r="73" spans="2:14" ht="12.75">
      <c r="B73" s="26" t="s">
        <v>501</v>
      </c>
      <c r="C73" s="21">
        <v>400415.43580941646</v>
      </c>
      <c r="D73" s="21"/>
      <c r="E73" s="94">
        <v>108615.5299976145</v>
      </c>
      <c r="F73" s="21">
        <v>108615.5299976145</v>
      </c>
      <c r="G73" s="21">
        <v>108615.5299976145</v>
      </c>
      <c r="H73" s="21">
        <v>108615.5299976145</v>
      </c>
      <c r="I73" s="21">
        <v>108615.5299976145</v>
      </c>
      <c r="J73" s="21">
        <v>25669.595724214505</v>
      </c>
      <c r="K73" s="21">
        <v>25669.595724214505</v>
      </c>
      <c r="L73" s="21">
        <v>25669.595724214505</v>
      </c>
      <c r="M73" s="21">
        <v>25669.595724214505</v>
      </c>
      <c r="N73" s="11">
        <v>25669.595724214505</v>
      </c>
    </row>
    <row r="74" spans="2:14" ht="12.75">
      <c r="B74" s="2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11"/>
    </row>
    <row r="75" spans="2:14" ht="12.75">
      <c r="B75" s="26" t="s">
        <v>502</v>
      </c>
      <c r="C75" s="21">
        <v>2603995.6283324426</v>
      </c>
      <c r="D75" s="21"/>
      <c r="E75" s="21">
        <v>821106.0558536757</v>
      </c>
      <c r="F75" s="21">
        <v>712090.5258560614</v>
      </c>
      <c r="G75" s="21">
        <v>603074.9958584468</v>
      </c>
      <c r="H75" s="21">
        <v>494059.46586083225</v>
      </c>
      <c r="I75" s="21">
        <v>385043.9358632177</v>
      </c>
      <c r="J75" s="21">
        <v>359374.3401390031</v>
      </c>
      <c r="K75" s="21">
        <v>333704.7444147886</v>
      </c>
      <c r="L75" s="21">
        <v>308035.1486905741</v>
      </c>
      <c r="M75" s="21">
        <v>282365.5529663596</v>
      </c>
      <c r="N75" s="11">
        <v>256695.95724214512</v>
      </c>
    </row>
    <row r="76" spans="2:14" ht="12.75">
      <c r="B76" s="2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1"/>
    </row>
    <row r="77" spans="2:14" ht="12.75">
      <c r="B77" s="26" t="s">
        <v>503</v>
      </c>
      <c r="C77" s="21"/>
      <c r="D77" s="21">
        <v>577738.50974992</v>
      </c>
      <c r="E77" s="21"/>
      <c r="F77" s="21"/>
      <c r="G77" s="21"/>
      <c r="H77" s="21"/>
      <c r="I77" s="21"/>
      <c r="J77" s="21"/>
      <c r="K77" s="21"/>
      <c r="L77" s="21"/>
      <c r="M77" s="21"/>
      <c r="N77" s="11"/>
    </row>
    <row r="78" spans="2:14" ht="12.75">
      <c r="B78" s="2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1"/>
    </row>
    <row r="79" spans="2:14" ht="13.5" thickBot="1">
      <c r="B79" s="31" t="s">
        <v>504</v>
      </c>
      <c r="C79" s="5">
        <v>212930.94159383923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27">
        <v>246084.2892</v>
      </c>
    </row>
    <row r="80" spans="2:14" ht="13.5" thickTop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3.5" thickBo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3.5" thickTop="1">
      <c r="B84" s="33" t="s">
        <v>39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10"/>
    </row>
    <row r="85" spans="2:14" ht="12.75">
      <c r="B85" s="26" t="s">
        <v>496</v>
      </c>
      <c r="C85" s="21">
        <v>5268.741764608478</v>
      </c>
      <c r="D85" s="21"/>
      <c r="E85" s="21">
        <v>1053.6812704709698</v>
      </c>
      <c r="F85" s="21">
        <v>1065.52038586952</v>
      </c>
      <c r="G85" s="21">
        <v>1077.6285720725828</v>
      </c>
      <c r="H85" s="21">
        <v>1090.015107383762</v>
      </c>
      <c r="I85" s="21">
        <v>1102.6897016556659</v>
      </c>
      <c r="J85" s="21">
        <v>1090.0151073837617</v>
      </c>
      <c r="K85" s="21">
        <v>1077.6285720725828</v>
      </c>
      <c r="L85" s="21">
        <v>1065.52038586952</v>
      </c>
      <c r="M85" s="21">
        <v>1053.6812704709696</v>
      </c>
      <c r="N85" s="11">
        <v>1042.102355410849</v>
      </c>
    </row>
    <row r="86" spans="2:14" ht="12.75">
      <c r="B86" s="26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1"/>
    </row>
    <row r="87" spans="2:14" ht="12.75">
      <c r="B87" s="26" t="s">
        <v>415</v>
      </c>
      <c r="C87" s="21">
        <v>2116.2990106791362</v>
      </c>
      <c r="D87" s="21"/>
      <c r="E87" s="21">
        <v>337.69897637308037</v>
      </c>
      <c r="F87" s="21">
        <v>365.5441936733159</v>
      </c>
      <c r="G87" s="21">
        <v>393.3893935260511</v>
      </c>
      <c r="H87" s="21">
        <v>421.23052554500356</v>
      </c>
      <c r="I87" s="21">
        <v>449.0797383227392</v>
      </c>
      <c r="J87" s="21">
        <v>476.92485093797467</v>
      </c>
      <c r="K87" s="21">
        <v>504.77006823820994</v>
      </c>
      <c r="L87" s="21">
        <v>532.6152680909456</v>
      </c>
      <c r="M87" s="21">
        <v>560.4603981536811</v>
      </c>
      <c r="N87" s="11">
        <v>588.3055980064166</v>
      </c>
    </row>
    <row r="88" spans="2:14" ht="12.75">
      <c r="B88" s="26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11"/>
    </row>
    <row r="89" spans="2:14" ht="12.75">
      <c r="B89" s="26" t="s">
        <v>497</v>
      </c>
      <c r="C89" s="21"/>
      <c r="D89" s="21">
        <v>154626.94906119906</v>
      </c>
      <c r="E89" s="21"/>
      <c r="F89" s="21"/>
      <c r="G89" s="21"/>
      <c r="H89" s="21"/>
      <c r="I89" s="21"/>
      <c r="J89" s="21"/>
      <c r="K89" s="21"/>
      <c r="L89" s="21"/>
      <c r="M89" s="21"/>
      <c r="N89" s="11"/>
    </row>
    <row r="90" spans="2:14" ht="12.75">
      <c r="B90" s="26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11"/>
    </row>
    <row r="91" spans="2:14" ht="12.75">
      <c r="B91" s="26" t="s">
        <v>498</v>
      </c>
      <c r="C91" s="21">
        <v>1714363.822649192</v>
      </c>
      <c r="D91" s="21"/>
      <c r="E91" s="21">
        <v>270050.0588942298</v>
      </c>
      <c r="F91" s="21">
        <v>292615.54686305946</v>
      </c>
      <c r="G91" s="21">
        <v>315214.31541609555</v>
      </c>
      <c r="H91" s="21">
        <v>337841.48441514646</v>
      </c>
      <c r="I91" s="21">
        <v>360505.4957312521</v>
      </c>
      <c r="J91" s="21">
        <v>392780.93226195057</v>
      </c>
      <c r="K91" s="21">
        <v>415727.7565731517</v>
      </c>
      <c r="L91" s="21">
        <v>438674.4201903662</v>
      </c>
      <c r="M91" s="21">
        <v>461620.7574931933</v>
      </c>
      <c r="N91" s="11">
        <v>484566.7787028826</v>
      </c>
    </row>
    <row r="92" spans="2:14" ht="12.75">
      <c r="B92" s="26" t="s">
        <v>499</v>
      </c>
      <c r="C92" s="21">
        <v>3970.578185346561</v>
      </c>
      <c r="D92" s="21">
        <v>3970.578185346561</v>
      </c>
      <c r="E92" s="21">
        <v>799.6768654574958</v>
      </c>
      <c r="F92" s="21">
        <v>800.492941558163</v>
      </c>
      <c r="G92" s="21">
        <v>801.2781244322525</v>
      </c>
      <c r="H92" s="21">
        <v>802.0346673072535</v>
      </c>
      <c r="I92" s="21">
        <v>802.7649991017148</v>
      </c>
      <c r="J92" s="21">
        <v>823.5698590448011</v>
      </c>
      <c r="K92" s="21">
        <v>823.5982732180594</v>
      </c>
      <c r="L92" s="21">
        <v>823.623441668708</v>
      </c>
      <c r="M92" s="21">
        <v>823.6456295822252</v>
      </c>
      <c r="N92" s="11">
        <v>823.66508213576</v>
      </c>
    </row>
    <row r="93" spans="2:14" ht="12.75">
      <c r="B93" s="26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11"/>
    </row>
    <row r="94" spans="2:14" ht="12.75">
      <c r="B94" s="26" t="s">
        <v>500</v>
      </c>
      <c r="C94" s="21">
        <v>203086.54772043708</v>
      </c>
      <c r="D94" s="21"/>
      <c r="E94" s="21">
        <v>41348.16124276224</v>
      </c>
      <c r="F94" s="21">
        <v>41348.16124276224</v>
      </c>
      <c r="G94" s="21">
        <v>41348.16124276224</v>
      </c>
      <c r="H94" s="21">
        <v>41348.16124276224</v>
      </c>
      <c r="I94" s="21">
        <v>41348.16124276224</v>
      </c>
      <c r="J94" s="21">
        <v>41348.16124276224</v>
      </c>
      <c r="K94" s="21">
        <v>41348.16124276224</v>
      </c>
      <c r="L94" s="21">
        <v>41348.16124276224</v>
      </c>
      <c r="M94" s="21">
        <v>41348.16124276224</v>
      </c>
      <c r="N94" s="11">
        <v>41348.16124276224</v>
      </c>
    </row>
    <row r="95" spans="2:14" ht="12.75">
      <c r="B95" s="26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11"/>
    </row>
    <row r="96" spans="2:14" ht="12.75">
      <c r="B96" s="26" t="s">
        <v>501</v>
      </c>
      <c r="C96" s="21">
        <v>66406.32618688859</v>
      </c>
      <c r="D96" s="21"/>
      <c r="E96" s="94">
        <v>18013.18747715907</v>
      </c>
      <c r="F96" s="21">
        <v>18013.18747715907</v>
      </c>
      <c r="G96" s="21">
        <v>18013.18747715907</v>
      </c>
      <c r="H96" s="21">
        <v>18013.18747715907</v>
      </c>
      <c r="I96" s="21">
        <v>18013.18747715907</v>
      </c>
      <c r="J96" s="21">
        <v>4257.137448515071</v>
      </c>
      <c r="K96" s="21">
        <v>4257.137448515071</v>
      </c>
      <c r="L96" s="21">
        <v>4257.137448515071</v>
      </c>
      <c r="M96" s="21">
        <v>4257.137448515071</v>
      </c>
      <c r="N96" s="11">
        <v>4257.137448515071</v>
      </c>
    </row>
    <row r="97" spans="2:14" ht="12.75">
      <c r="B97" s="26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11"/>
    </row>
    <row r="98" spans="2:14" ht="12.75">
      <c r="B98" s="26" t="s">
        <v>502</v>
      </c>
      <c r="C98" s="21">
        <v>434379.5746012035</v>
      </c>
      <c r="D98" s="21"/>
      <c r="E98" s="21">
        <v>137509.81163636234</v>
      </c>
      <c r="F98" s="21">
        <v>119096.62415920329</v>
      </c>
      <c r="G98" s="21">
        <v>100683.43668204422</v>
      </c>
      <c r="H98" s="21">
        <v>82270.24920488514</v>
      </c>
      <c r="I98" s="21">
        <v>63857.06172772607</v>
      </c>
      <c r="J98" s="21">
        <v>59599.92427921099</v>
      </c>
      <c r="K98" s="21">
        <v>55342.78683069592</v>
      </c>
      <c r="L98" s="21">
        <v>51085.649382180854</v>
      </c>
      <c r="M98" s="21">
        <v>46828.51193366578</v>
      </c>
      <c r="N98" s="11">
        <v>42571.374485150714</v>
      </c>
    </row>
    <row r="99" spans="2:14" ht="12.75">
      <c r="B99" s="26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11"/>
    </row>
    <row r="100" spans="2:14" ht="12.75">
      <c r="B100" s="26" t="s">
        <v>503</v>
      </c>
      <c r="C100" s="21"/>
      <c r="D100" s="21">
        <v>78865.8330144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11"/>
    </row>
    <row r="101" spans="2:14" ht="12.75">
      <c r="B101" s="26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11"/>
    </row>
    <row r="102" spans="2:14" ht="13.5" thickBot="1">
      <c r="B102" s="31" t="s">
        <v>504</v>
      </c>
      <c r="C102" s="5">
        <v>35313.22796573506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7">
        <v>40811.49756</v>
      </c>
    </row>
    <row r="103" spans="2:14" ht="13.5" thickTop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6" ht="12.75">
      <c r="E106">
        <f>(E96+E73+E49+E21)</f>
        <v>204709.7692174131</v>
      </c>
    </row>
  </sheetData>
  <printOptions/>
  <pageMargins left="0.75" right="0.75" top="1" bottom="1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I139"/>
  <sheetViews>
    <sheetView workbookViewId="0" topLeftCell="B83">
      <selection activeCell="J81" sqref="J81"/>
    </sheetView>
  </sheetViews>
  <sheetFormatPr defaultColWidth="11.421875" defaultRowHeight="12.75"/>
  <cols>
    <col min="2" max="2" width="25.8515625" style="0" customWidth="1"/>
  </cols>
  <sheetData>
    <row r="3" spans="2:9" ht="12.75">
      <c r="B3" s="2" t="s">
        <v>373</v>
      </c>
      <c r="C3" s="1"/>
      <c r="D3" s="1"/>
      <c r="E3" s="1"/>
      <c r="F3" s="1"/>
      <c r="G3" s="1"/>
      <c r="H3" s="1"/>
      <c r="I3" s="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2:9" ht="12.75">
      <c r="B5" s="1" t="s">
        <v>374</v>
      </c>
      <c r="C5" s="1"/>
      <c r="D5" s="1"/>
      <c r="E5" s="1"/>
      <c r="F5" s="1"/>
      <c r="G5" s="1"/>
      <c r="H5" s="1"/>
      <c r="I5" s="4">
        <v>25000</v>
      </c>
    </row>
    <row r="6" spans="2:9" ht="12.75">
      <c r="B6" s="1" t="s">
        <v>375</v>
      </c>
      <c r="C6" s="1"/>
      <c r="D6" s="1"/>
      <c r="E6" s="1"/>
      <c r="F6" s="1"/>
      <c r="G6" s="1"/>
      <c r="H6" s="1"/>
      <c r="I6" s="4">
        <v>19000</v>
      </c>
    </row>
    <row r="7" spans="2:9" ht="12.75">
      <c r="B7" s="1" t="s">
        <v>375</v>
      </c>
      <c r="C7" s="1"/>
      <c r="D7" s="1"/>
      <c r="E7" s="1"/>
      <c r="F7" s="1"/>
      <c r="G7" s="1"/>
      <c r="H7" s="1"/>
      <c r="I7" s="4"/>
    </row>
    <row r="8" spans="2:9" ht="12.75">
      <c r="B8" s="1" t="s">
        <v>376</v>
      </c>
      <c r="C8" s="1"/>
      <c r="D8" s="1"/>
      <c r="E8" s="1"/>
      <c r="F8" s="1"/>
      <c r="G8" s="1"/>
      <c r="H8" s="1"/>
      <c r="I8" s="4">
        <v>42000</v>
      </c>
    </row>
    <row r="9" spans="2:9" ht="12.75">
      <c r="B9" s="1" t="s">
        <v>377</v>
      </c>
      <c r="C9" s="1"/>
      <c r="D9" s="1"/>
      <c r="E9" s="1"/>
      <c r="F9" s="1"/>
      <c r="G9" s="1"/>
      <c r="H9" s="1" t="s">
        <v>378</v>
      </c>
      <c r="I9" s="4">
        <v>9600</v>
      </c>
    </row>
    <row r="10" spans="2:9" ht="12.75">
      <c r="B10" s="1"/>
      <c r="C10" s="1"/>
      <c r="D10" s="1"/>
      <c r="E10" s="1"/>
      <c r="F10" s="2" t="s">
        <v>23</v>
      </c>
      <c r="G10" s="2"/>
      <c r="H10" s="2"/>
      <c r="I10" s="67">
        <v>95600</v>
      </c>
    </row>
    <row r="11" ht="12.75">
      <c r="I11" s="68"/>
    </row>
    <row r="12" ht="12.75">
      <c r="I12" s="68"/>
    </row>
    <row r="13" spans="2:9" ht="12.75">
      <c r="B13" s="2" t="s">
        <v>320</v>
      </c>
      <c r="C13" s="1"/>
      <c r="D13" s="1"/>
      <c r="E13" s="1"/>
      <c r="F13" s="1"/>
      <c r="G13" s="1"/>
      <c r="H13" s="1"/>
      <c r="I13" s="4"/>
    </row>
    <row r="14" spans="2:9" ht="12.75">
      <c r="B14" s="1"/>
      <c r="C14" s="1"/>
      <c r="D14" s="1"/>
      <c r="E14" s="1"/>
      <c r="F14" s="1"/>
      <c r="G14" s="1"/>
      <c r="H14" s="1"/>
      <c r="I14" s="4"/>
    </row>
    <row r="15" spans="2:9" ht="12.75">
      <c r="B15" s="1" t="s">
        <v>321</v>
      </c>
      <c r="C15" s="1"/>
      <c r="D15" s="1"/>
      <c r="E15" s="1"/>
      <c r="F15" s="1"/>
      <c r="G15" s="1"/>
      <c r="H15" s="1"/>
      <c r="I15" s="4">
        <v>5000</v>
      </c>
    </row>
    <row r="16" spans="2:9" ht="12.75">
      <c r="B16" s="1" t="s">
        <v>322</v>
      </c>
      <c r="C16" s="1"/>
      <c r="D16" s="1"/>
      <c r="E16" s="1"/>
      <c r="F16" s="1"/>
      <c r="G16" s="1"/>
      <c r="H16" s="1"/>
      <c r="I16" s="4">
        <v>150000</v>
      </c>
    </row>
    <row r="17" spans="2:9" ht="12.75">
      <c r="B17" s="1" t="s">
        <v>323</v>
      </c>
      <c r="C17" s="1"/>
      <c r="D17" s="1"/>
      <c r="E17" s="1"/>
      <c r="F17" s="1"/>
      <c r="G17" s="1"/>
      <c r="H17" s="1"/>
      <c r="I17" s="4">
        <v>37000</v>
      </c>
    </row>
    <row r="18" spans="2:9" ht="12.75">
      <c r="B18" s="1" t="s">
        <v>324</v>
      </c>
      <c r="C18" s="1"/>
      <c r="D18" s="1"/>
      <c r="E18" s="1"/>
      <c r="F18" s="1"/>
      <c r="G18" s="1"/>
      <c r="H18" s="1"/>
      <c r="I18" s="4">
        <v>10620</v>
      </c>
    </row>
    <row r="19" spans="2:9" ht="12.75">
      <c r="B19" s="1" t="s">
        <v>325</v>
      </c>
      <c r="C19" s="1"/>
      <c r="D19" s="1"/>
      <c r="E19" s="1"/>
      <c r="F19" s="1"/>
      <c r="G19" s="1"/>
      <c r="H19" s="1"/>
      <c r="I19" s="4">
        <v>90756</v>
      </c>
    </row>
    <row r="20" spans="2:9" ht="12.75">
      <c r="B20" s="1" t="s">
        <v>326</v>
      </c>
      <c r="C20" s="1"/>
      <c r="D20" s="1"/>
      <c r="E20" s="1"/>
      <c r="F20" s="1"/>
      <c r="G20" s="1"/>
      <c r="H20" s="1"/>
      <c r="I20" s="4">
        <v>2582</v>
      </c>
    </row>
    <row r="21" spans="2:9" ht="12.75">
      <c r="B21" s="1" t="s">
        <v>327</v>
      </c>
      <c r="C21" s="1"/>
      <c r="D21" s="1"/>
      <c r="E21" s="1"/>
      <c r="F21" s="1"/>
      <c r="G21" s="1"/>
      <c r="H21" s="1"/>
      <c r="I21" s="4">
        <v>8000</v>
      </c>
    </row>
    <row r="22" spans="2:9" ht="12.75">
      <c r="B22" s="1" t="s">
        <v>328</v>
      </c>
      <c r="C22" s="1"/>
      <c r="D22" s="1"/>
      <c r="E22" s="1"/>
      <c r="F22" s="1"/>
      <c r="G22" s="1"/>
      <c r="H22" s="1"/>
      <c r="I22" s="4">
        <v>2000</v>
      </c>
    </row>
    <row r="23" spans="2:9" ht="12.75">
      <c r="B23" s="1" t="s">
        <v>329</v>
      </c>
      <c r="C23" s="1"/>
      <c r="D23" s="1"/>
      <c r="E23" s="1"/>
      <c r="F23" s="1"/>
      <c r="G23" s="1"/>
      <c r="H23" s="1"/>
      <c r="I23" s="4">
        <v>50</v>
      </c>
    </row>
    <row r="24" spans="2:9" ht="12.75">
      <c r="B24" s="1"/>
      <c r="C24" s="1"/>
      <c r="E24" s="2"/>
      <c r="F24" s="2" t="s">
        <v>23</v>
      </c>
      <c r="G24" s="2"/>
      <c r="H24" s="2"/>
      <c r="I24" s="67">
        <v>306008</v>
      </c>
    </row>
    <row r="25" spans="2:9" ht="12.75">
      <c r="B25" s="1"/>
      <c r="C25" s="1"/>
      <c r="D25" s="1"/>
      <c r="E25" s="1"/>
      <c r="F25" s="1"/>
      <c r="G25" s="1"/>
      <c r="H25" s="1"/>
      <c r="I25" s="4"/>
    </row>
    <row r="26" spans="2:9" ht="12.75">
      <c r="B26" s="1"/>
      <c r="C26" s="1"/>
      <c r="D26" s="1"/>
      <c r="E26" s="1"/>
      <c r="F26" s="1"/>
      <c r="G26" s="1"/>
      <c r="H26" s="1"/>
      <c r="I26" s="4"/>
    </row>
    <row r="27" spans="2:9" ht="12.75">
      <c r="B27" s="1"/>
      <c r="C27" s="1"/>
      <c r="D27" s="1"/>
      <c r="E27" s="1"/>
      <c r="F27" s="1"/>
      <c r="G27" s="1"/>
      <c r="H27" s="1"/>
      <c r="I27" s="4"/>
    </row>
    <row r="28" spans="2:9" ht="12.75">
      <c r="B28" s="2" t="s">
        <v>330</v>
      </c>
      <c r="C28" s="1"/>
      <c r="D28" s="1"/>
      <c r="E28" s="1"/>
      <c r="F28" s="1"/>
      <c r="G28" s="1"/>
      <c r="H28" s="1"/>
      <c r="I28" s="4"/>
    </row>
    <row r="29" spans="2:9" ht="12.75">
      <c r="B29" s="1"/>
      <c r="C29" s="1"/>
      <c r="D29" s="1"/>
      <c r="E29" s="1"/>
      <c r="F29" s="1"/>
      <c r="G29" s="1"/>
      <c r="H29" s="1"/>
      <c r="I29" s="4"/>
    </row>
    <row r="30" spans="2:9" ht="12.75">
      <c r="B30" s="1" t="s">
        <v>331</v>
      </c>
      <c r="C30" s="1"/>
      <c r="D30" s="1"/>
      <c r="E30" s="1"/>
      <c r="F30" s="1"/>
      <c r="G30" s="1"/>
      <c r="H30" s="1" t="s">
        <v>332</v>
      </c>
      <c r="I30" s="4">
        <v>3900</v>
      </c>
    </row>
    <row r="31" spans="2:9" ht="12.75">
      <c r="B31" s="1" t="s">
        <v>333</v>
      </c>
      <c r="C31" s="1"/>
      <c r="D31" s="1"/>
      <c r="E31" s="1"/>
      <c r="F31" s="1"/>
      <c r="G31" s="1"/>
      <c r="H31" s="1" t="s">
        <v>332</v>
      </c>
      <c r="I31" s="4">
        <v>3900</v>
      </c>
    </row>
    <row r="32" spans="2:9" ht="12.75">
      <c r="B32" s="1" t="s">
        <v>334</v>
      </c>
      <c r="C32" s="1"/>
      <c r="D32" s="1"/>
      <c r="E32" s="1"/>
      <c r="F32" s="1"/>
      <c r="G32" s="1"/>
      <c r="H32" s="1"/>
      <c r="I32" s="4">
        <v>29179.41</v>
      </c>
    </row>
    <row r="33" spans="2:9" ht="12.75">
      <c r="B33" s="1" t="s">
        <v>335</v>
      </c>
      <c r="C33" s="1"/>
      <c r="D33" s="1"/>
      <c r="E33" s="1"/>
      <c r="F33" s="1"/>
      <c r="G33" s="1"/>
      <c r="H33" s="1"/>
      <c r="I33" s="4">
        <v>3250</v>
      </c>
    </row>
    <row r="34" spans="2:9" ht="12.75">
      <c r="B34" s="1" t="s">
        <v>336</v>
      </c>
      <c r="C34" s="1"/>
      <c r="D34" s="1"/>
      <c r="E34" s="1"/>
      <c r="F34" s="1"/>
      <c r="G34" s="1"/>
      <c r="H34" s="1"/>
      <c r="I34" s="4">
        <v>800</v>
      </c>
    </row>
    <row r="35" spans="2:9" ht="12.75">
      <c r="B35" s="1" t="s">
        <v>337</v>
      </c>
      <c r="C35" s="1"/>
      <c r="D35" s="1"/>
      <c r="E35" s="1"/>
      <c r="F35" s="1"/>
      <c r="G35" s="1"/>
      <c r="H35" s="1"/>
      <c r="I35" s="4">
        <v>2000</v>
      </c>
    </row>
    <row r="36" spans="2:9" ht="12.75">
      <c r="B36" s="1" t="s">
        <v>338</v>
      </c>
      <c r="C36" s="1"/>
      <c r="D36" s="1"/>
      <c r="E36" s="1"/>
      <c r="F36" s="1"/>
      <c r="G36" s="1"/>
      <c r="H36" s="1"/>
      <c r="I36" s="4">
        <v>1500</v>
      </c>
    </row>
    <row r="37" spans="2:9" ht="12.75">
      <c r="B37" s="1" t="s">
        <v>339</v>
      </c>
      <c r="C37" s="1"/>
      <c r="D37" s="1"/>
      <c r="E37" s="1"/>
      <c r="F37" s="1"/>
      <c r="G37" s="1"/>
      <c r="H37" s="1"/>
      <c r="I37" s="4"/>
    </row>
    <row r="38" spans="2:9" ht="12.75">
      <c r="B38" s="1" t="s">
        <v>340</v>
      </c>
      <c r="C38" s="1"/>
      <c r="D38" s="1"/>
      <c r="E38" s="1"/>
      <c r="F38" s="1"/>
      <c r="G38" s="1"/>
      <c r="H38" s="1"/>
      <c r="I38" s="4">
        <v>20000</v>
      </c>
    </row>
    <row r="39" spans="2:9" ht="12.75">
      <c r="B39" s="1" t="s">
        <v>341</v>
      </c>
      <c r="C39" s="1"/>
      <c r="D39" s="1"/>
      <c r="E39" s="1"/>
      <c r="F39" s="1"/>
      <c r="G39" s="1"/>
      <c r="H39" s="1"/>
      <c r="I39" s="4"/>
    </row>
    <row r="40" spans="2:9" ht="12.75">
      <c r="B40" s="1" t="s">
        <v>340</v>
      </c>
      <c r="C40" s="1"/>
      <c r="D40" s="1"/>
      <c r="E40" s="1"/>
      <c r="F40" s="1"/>
      <c r="G40" s="1"/>
      <c r="H40" s="1"/>
      <c r="I40" s="4">
        <v>20000</v>
      </c>
    </row>
    <row r="41" spans="2:9" ht="12.75">
      <c r="B41" s="1" t="s">
        <v>341</v>
      </c>
      <c r="C41" s="1"/>
      <c r="D41" s="1"/>
      <c r="E41" s="1"/>
      <c r="F41" s="1"/>
      <c r="G41" s="1"/>
      <c r="H41" s="1"/>
      <c r="I41" s="4"/>
    </row>
    <row r="42" spans="2:9" ht="12.75">
      <c r="B42" s="1" t="s">
        <v>342</v>
      </c>
      <c r="C42" s="1"/>
      <c r="D42" s="1"/>
      <c r="E42" s="1"/>
      <c r="F42" s="1"/>
      <c r="G42" s="1"/>
      <c r="H42" s="1" t="s">
        <v>343</v>
      </c>
      <c r="I42" s="4">
        <v>40000</v>
      </c>
    </row>
    <row r="43" spans="2:9" ht="12.75">
      <c r="B43" s="1" t="s">
        <v>344</v>
      </c>
      <c r="C43" s="1"/>
      <c r="D43" s="1"/>
      <c r="E43" s="1"/>
      <c r="F43" s="1"/>
      <c r="G43" s="1"/>
      <c r="H43" s="1" t="s">
        <v>332</v>
      </c>
      <c r="I43" s="4">
        <v>3900</v>
      </c>
    </row>
    <row r="44" spans="2:9" ht="12.75">
      <c r="B44" s="1" t="s">
        <v>345</v>
      </c>
      <c r="C44" s="1"/>
      <c r="D44" s="1"/>
      <c r="E44" s="1"/>
      <c r="F44" s="1"/>
      <c r="G44" s="1"/>
      <c r="H44" s="1"/>
      <c r="I44" s="4">
        <v>1700</v>
      </c>
    </row>
    <row r="45" spans="2:9" ht="12.75">
      <c r="B45" s="1" t="s">
        <v>346</v>
      </c>
      <c r="C45" s="1"/>
      <c r="D45" s="1"/>
      <c r="E45" s="1"/>
      <c r="F45" s="1"/>
      <c r="G45" s="1"/>
      <c r="H45" s="1" t="s">
        <v>347</v>
      </c>
      <c r="I45" s="4">
        <v>6000</v>
      </c>
    </row>
    <row r="46" spans="2:9" ht="12.75">
      <c r="B46" s="1" t="s">
        <v>348</v>
      </c>
      <c r="C46" s="1"/>
      <c r="D46" s="1"/>
      <c r="E46" s="1"/>
      <c r="F46" s="1"/>
      <c r="G46" s="1"/>
      <c r="H46" s="1" t="s">
        <v>349</v>
      </c>
      <c r="I46" s="4">
        <v>2000</v>
      </c>
    </row>
    <row r="47" spans="2:9" ht="12.75">
      <c r="B47" s="1" t="s">
        <v>350</v>
      </c>
      <c r="C47" s="1"/>
      <c r="D47" s="1"/>
      <c r="E47" s="1"/>
      <c r="F47" s="1"/>
      <c r="G47" s="1"/>
      <c r="H47" s="1" t="s">
        <v>351</v>
      </c>
      <c r="I47" s="4">
        <v>6500</v>
      </c>
    </row>
    <row r="48" spans="2:9" ht="12.75">
      <c r="B48" s="1" t="s">
        <v>352</v>
      </c>
      <c r="C48" s="1"/>
      <c r="D48" s="1"/>
      <c r="E48" s="1"/>
      <c r="F48" s="1"/>
      <c r="G48" s="1"/>
      <c r="H48" s="4" t="s">
        <v>353</v>
      </c>
      <c r="I48" s="4">
        <v>148298.87</v>
      </c>
    </row>
    <row r="49" spans="2:9" ht="12.75">
      <c r="B49" s="1" t="s">
        <v>354</v>
      </c>
      <c r="C49" s="1"/>
      <c r="D49" s="1"/>
      <c r="E49" s="1"/>
      <c r="F49" s="1"/>
      <c r="G49" s="1"/>
      <c r="H49" s="1"/>
      <c r="I49" s="4">
        <v>13000</v>
      </c>
    </row>
    <row r="50" spans="2:9" ht="12.75">
      <c r="B50" s="1" t="s">
        <v>355</v>
      </c>
      <c r="C50" s="1"/>
      <c r="D50" s="1"/>
      <c r="E50" s="1"/>
      <c r="F50" s="1"/>
      <c r="G50" s="1"/>
      <c r="H50" s="1"/>
      <c r="I50" s="4">
        <v>22365.6</v>
      </c>
    </row>
    <row r="51" spans="2:9" ht="12.75">
      <c r="B51" s="1" t="s">
        <v>356</v>
      </c>
      <c r="C51" s="1"/>
      <c r="D51" s="1"/>
      <c r="E51" s="1"/>
      <c r="F51" s="1"/>
      <c r="G51" s="1"/>
      <c r="H51" s="1"/>
      <c r="I51" s="4">
        <v>22536.34</v>
      </c>
    </row>
    <row r="52" spans="2:9" ht="12.75">
      <c r="B52" s="1" t="s">
        <v>357</v>
      </c>
      <c r="C52" s="1"/>
      <c r="D52" s="1"/>
      <c r="E52" s="1"/>
      <c r="F52" s="1"/>
      <c r="G52" s="1"/>
      <c r="H52" s="1"/>
      <c r="I52" s="4">
        <v>25400</v>
      </c>
    </row>
    <row r="53" spans="2:9" ht="12.75">
      <c r="B53" s="1" t="s">
        <v>358</v>
      </c>
      <c r="C53" s="1"/>
      <c r="D53" s="1"/>
      <c r="E53" s="1"/>
      <c r="F53" s="1"/>
      <c r="G53" s="1"/>
      <c r="H53" s="1"/>
      <c r="I53" s="4">
        <v>2000</v>
      </c>
    </row>
    <row r="54" spans="2:9" ht="12.75">
      <c r="B54" s="1" t="s">
        <v>359</v>
      </c>
      <c r="C54" s="1"/>
      <c r="D54" s="1"/>
      <c r="E54" s="1"/>
      <c r="F54" s="1"/>
      <c r="G54" s="1"/>
      <c r="H54" s="1"/>
      <c r="I54" s="4">
        <v>32860.57</v>
      </c>
    </row>
    <row r="55" spans="2:9" ht="12.75">
      <c r="B55" s="1" t="s">
        <v>360</v>
      </c>
      <c r="C55" s="1"/>
      <c r="D55" s="1"/>
      <c r="E55" s="1"/>
      <c r="F55" s="1"/>
      <c r="G55" s="1"/>
      <c r="H55" s="1"/>
      <c r="I55" s="4">
        <v>1700</v>
      </c>
    </row>
    <row r="56" spans="2:9" ht="12.75">
      <c r="B56" s="1" t="s">
        <v>361</v>
      </c>
      <c r="C56" s="1"/>
      <c r="D56" s="1"/>
      <c r="E56" s="1"/>
      <c r="F56" s="1"/>
      <c r="G56" s="1"/>
      <c r="H56" s="1"/>
      <c r="I56" s="4">
        <v>32106.84</v>
      </c>
    </row>
    <row r="57" spans="2:9" ht="12.75">
      <c r="B57" s="1" t="s">
        <v>362</v>
      </c>
      <c r="C57" s="1"/>
      <c r="D57" s="1"/>
      <c r="E57" s="1"/>
      <c r="F57" s="1"/>
      <c r="G57" s="1"/>
      <c r="H57" s="1" t="s">
        <v>363</v>
      </c>
      <c r="I57" s="4">
        <v>12000</v>
      </c>
    </row>
    <row r="58" spans="2:9" ht="12.75">
      <c r="B58" s="1" t="s">
        <v>364</v>
      </c>
      <c r="C58" s="1"/>
      <c r="D58" s="1"/>
      <c r="E58" s="1"/>
      <c r="F58" s="1"/>
      <c r="G58" s="1"/>
      <c r="H58" s="1"/>
      <c r="I58" s="4">
        <v>1291</v>
      </c>
    </row>
    <row r="59" spans="2:9" ht="12.75">
      <c r="B59" s="1" t="s">
        <v>327</v>
      </c>
      <c r="C59" s="1"/>
      <c r="D59" s="1"/>
      <c r="E59" s="1"/>
      <c r="F59" s="1"/>
      <c r="G59" s="1"/>
      <c r="H59" s="1"/>
      <c r="I59" s="4">
        <v>8000</v>
      </c>
    </row>
    <row r="60" spans="2:9" ht="12.75">
      <c r="B60" s="1" t="s">
        <v>365</v>
      </c>
      <c r="C60" s="1"/>
      <c r="D60" s="1"/>
      <c r="E60" s="1"/>
      <c r="F60" s="1"/>
      <c r="G60" s="1"/>
      <c r="H60" s="1"/>
      <c r="I60" s="4">
        <v>2000</v>
      </c>
    </row>
    <row r="61" spans="2:9" ht="12.75">
      <c r="B61" s="1" t="s">
        <v>366</v>
      </c>
      <c r="C61" s="1"/>
      <c r="D61" s="1"/>
      <c r="E61" s="1"/>
      <c r="F61" s="1"/>
      <c r="G61" s="1"/>
      <c r="H61" s="1"/>
      <c r="I61" s="4">
        <v>80</v>
      </c>
    </row>
    <row r="62" spans="2:9" ht="12.75">
      <c r="B62" s="1"/>
      <c r="C62" s="1"/>
      <c r="D62" s="1"/>
      <c r="E62" s="1"/>
      <c r="F62" s="2" t="s">
        <v>23</v>
      </c>
      <c r="G62" s="2"/>
      <c r="H62" s="2"/>
      <c r="I62" s="67">
        <v>468268.63</v>
      </c>
    </row>
    <row r="63" spans="2:9" ht="12.75">
      <c r="B63" s="1"/>
      <c r="C63" s="1"/>
      <c r="D63" s="1"/>
      <c r="E63" s="1"/>
      <c r="F63" s="1"/>
      <c r="G63" s="1"/>
      <c r="H63" s="1"/>
      <c r="I63" s="4"/>
    </row>
    <row r="64" spans="2:9" ht="12.75">
      <c r="B64" s="1"/>
      <c r="C64" s="1"/>
      <c r="D64" s="1"/>
      <c r="E64" s="1"/>
      <c r="F64" s="1"/>
      <c r="G64" s="1"/>
      <c r="H64" s="1"/>
      <c r="I64" s="4"/>
    </row>
    <row r="65" spans="2:9" ht="12.75">
      <c r="B65" s="2" t="s">
        <v>367</v>
      </c>
      <c r="C65" s="1"/>
      <c r="D65" s="1"/>
      <c r="E65" s="1"/>
      <c r="F65" s="1"/>
      <c r="G65" s="1"/>
      <c r="H65" s="1"/>
      <c r="I65" s="4"/>
    </row>
    <row r="66" spans="2:9" ht="12.75">
      <c r="B66" s="1"/>
      <c r="C66" s="1"/>
      <c r="D66" s="1"/>
      <c r="E66" s="1"/>
      <c r="F66" s="1"/>
      <c r="G66" s="1"/>
      <c r="H66" s="1"/>
      <c r="I66" s="4"/>
    </row>
    <row r="67" spans="2:9" ht="12.75">
      <c r="B67" s="1" t="s">
        <v>368</v>
      </c>
      <c r="C67" s="1"/>
      <c r="D67" s="1"/>
      <c r="E67" s="1"/>
      <c r="F67" s="1"/>
      <c r="G67" s="1"/>
      <c r="H67" s="1"/>
      <c r="I67" s="4">
        <v>2600</v>
      </c>
    </row>
    <row r="68" spans="2:9" ht="12.75">
      <c r="B68" s="1" t="s">
        <v>369</v>
      </c>
      <c r="C68" s="1"/>
      <c r="D68" s="1"/>
      <c r="E68" s="1"/>
      <c r="F68" s="1"/>
      <c r="G68" s="1"/>
      <c r="H68" s="1"/>
      <c r="I68" s="4">
        <v>17300</v>
      </c>
    </row>
    <row r="69" spans="2:9" ht="12.75">
      <c r="B69" s="1" t="s">
        <v>370</v>
      </c>
      <c r="C69" s="1"/>
      <c r="D69" s="1"/>
      <c r="E69" s="1"/>
      <c r="F69" s="1"/>
      <c r="G69" s="1"/>
      <c r="H69" s="1"/>
      <c r="I69" s="4">
        <v>1291</v>
      </c>
    </row>
    <row r="70" spans="2:9" ht="12.75">
      <c r="B70" s="1" t="s">
        <v>327</v>
      </c>
      <c r="C70" s="1"/>
      <c r="D70" s="1"/>
      <c r="E70" s="1"/>
      <c r="F70" s="1"/>
      <c r="G70" s="1"/>
      <c r="H70" s="1"/>
      <c r="I70" s="4">
        <v>8000</v>
      </c>
    </row>
    <row r="71" spans="2:9" ht="12.75">
      <c r="B71" s="1" t="s">
        <v>328</v>
      </c>
      <c r="C71" s="1"/>
      <c r="D71" s="1"/>
      <c r="E71" s="1"/>
      <c r="F71" s="1"/>
      <c r="G71" s="1"/>
      <c r="H71" s="1"/>
      <c r="I71" s="4">
        <v>2000</v>
      </c>
    </row>
    <row r="72" spans="2:9" ht="12.75">
      <c r="B72" s="1" t="s">
        <v>371</v>
      </c>
      <c r="C72" s="1"/>
      <c r="D72" s="1"/>
      <c r="E72" s="1"/>
      <c r="F72" s="1"/>
      <c r="G72" s="1"/>
      <c r="H72" s="1"/>
      <c r="I72" s="4">
        <v>26500</v>
      </c>
    </row>
    <row r="73" spans="2:9" ht="12.75">
      <c r="B73" s="1" t="s">
        <v>372</v>
      </c>
      <c r="C73" s="1"/>
      <c r="D73" s="1"/>
      <c r="E73" s="1"/>
      <c r="F73" s="1"/>
      <c r="G73" s="1"/>
      <c r="H73" s="1"/>
      <c r="I73" s="4">
        <v>32</v>
      </c>
    </row>
    <row r="74" spans="2:9" ht="12.75">
      <c r="B74" s="1"/>
      <c r="C74" s="1"/>
      <c r="D74" s="1"/>
      <c r="E74" s="1"/>
      <c r="F74" s="2" t="s">
        <v>23</v>
      </c>
      <c r="G74" s="2"/>
      <c r="H74" s="2"/>
      <c r="I74" s="67">
        <v>57723</v>
      </c>
    </row>
    <row r="75" spans="2:9" ht="12.75">
      <c r="B75" s="1"/>
      <c r="C75" s="1"/>
      <c r="D75" s="1"/>
      <c r="E75" s="1"/>
      <c r="F75" s="1"/>
      <c r="G75" s="1"/>
      <c r="H75" s="1"/>
      <c r="I75" s="4"/>
    </row>
    <row r="76" ht="12.75">
      <c r="I76" s="68"/>
    </row>
    <row r="77" ht="12.75">
      <c r="I77" s="68"/>
    </row>
    <row r="78" ht="12.75">
      <c r="I78" s="68"/>
    </row>
    <row r="79" ht="12.75">
      <c r="I79" s="68"/>
    </row>
    <row r="80" ht="12.75">
      <c r="I80" s="68"/>
    </row>
    <row r="81" ht="12.75">
      <c r="I81" s="68"/>
    </row>
    <row r="82" ht="12.75">
      <c r="I82" s="68"/>
    </row>
    <row r="83" ht="12.75">
      <c r="I83" s="68"/>
    </row>
    <row r="84" spans="2:9" ht="12.75">
      <c r="B84" s="1"/>
      <c r="C84" s="1"/>
      <c r="D84" s="1"/>
      <c r="E84" s="1"/>
      <c r="F84" s="1"/>
      <c r="G84" s="1"/>
      <c r="H84" s="1"/>
      <c r="I84" s="4"/>
    </row>
    <row r="85" spans="2:9" ht="12.75">
      <c r="B85" s="1"/>
      <c r="C85" s="1"/>
      <c r="D85" s="1"/>
      <c r="E85" s="2" t="s">
        <v>379</v>
      </c>
      <c r="F85" s="2"/>
      <c r="G85" s="2"/>
      <c r="H85" s="2"/>
      <c r="I85" s="67">
        <v>927599.63</v>
      </c>
    </row>
    <row r="86" spans="2:9" ht="12.75">
      <c r="B86" s="1"/>
      <c r="C86" s="1"/>
      <c r="D86" s="1"/>
      <c r="E86" s="1"/>
      <c r="F86" s="1"/>
      <c r="G86" s="1"/>
      <c r="H86" s="1"/>
      <c r="I86" s="4"/>
    </row>
    <row r="87" spans="2:9" ht="12.75">
      <c r="B87" s="1"/>
      <c r="C87" s="1"/>
      <c r="D87" s="1"/>
      <c r="E87" s="1"/>
      <c r="F87" s="1"/>
      <c r="G87" s="1"/>
      <c r="H87" s="1"/>
      <c r="I87" s="4"/>
    </row>
    <row r="88" spans="2:9" ht="12.75">
      <c r="B88" s="1"/>
      <c r="C88" s="1"/>
      <c r="D88" s="1"/>
      <c r="E88" s="1"/>
      <c r="F88" s="1"/>
      <c r="G88" s="1"/>
      <c r="H88" s="1"/>
      <c r="I88" s="4"/>
    </row>
    <row r="89" spans="2:9" ht="12.75">
      <c r="B89" s="2" t="s">
        <v>76</v>
      </c>
      <c r="C89" s="1"/>
      <c r="D89" s="1"/>
      <c r="E89" s="1"/>
      <c r="F89" s="1"/>
      <c r="G89" s="1"/>
      <c r="H89" s="1"/>
      <c r="I89" s="4"/>
    </row>
    <row r="90" spans="2:9" ht="12.75">
      <c r="B90" s="1" t="s">
        <v>380</v>
      </c>
      <c r="C90" s="1"/>
      <c r="D90" s="1"/>
      <c r="E90" s="1"/>
      <c r="F90" s="1"/>
      <c r="G90" s="1"/>
      <c r="H90" s="4" t="s">
        <v>381</v>
      </c>
      <c r="I90" s="4">
        <v>172000</v>
      </c>
    </row>
    <row r="91" spans="2:9" ht="12.75">
      <c r="B91" s="1" t="s">
        <v>382</v>
      </c>
      <c r="C91" s="1" t="s">
        <v>383</v>
      </c>
      <c r="D91" s="1"/>
      <c r="E91" s="1"/>
      <c r="F91" s="1"/>
      <c r="G91" s="1"/>
      <c r="H91" s="4" t="s">
        <v>384</v>
      </c>
      <c r="I91" s="4">
        <v>520000</v>
      </c>
    </row>
    <row r="92" spans="2:9" ht="12.75">
      <c r="B92" s="1" t="s">
        <v>385</v>
      </c>
      <c r="C92" s="1"/>
      <c r="D92" s="1"/>
      <c r="E92" s="1"/>
      <c r="F92" s="1"/>
      <c r="G92" s="1"/>
      <c r="H92" s="4" t="s">
        <v>386</v>
      </c>
      <c r="I92" s="4">
        <v>78000</v>
      </c>
    </row>
    <row r="93" spans="2:9" ht="12.75">
      <c r="B93" s="1"/>
      <c r="C93" s="1"/>
      <c r="D93" s="1"/>
      <c r="E93" s="2" t="s">
        <v>387</v>
      </c>
      <c r="F93" s="2"/>
      <c r="G93" s="2"/>
      <c r="H93" s="2"/>
      <c r="I93" s="67">
        <v>770000</v>
      </c>
    </row>
    <row r="94" spans="2:9" ht="12.75">
      <c r="B94" s="1"/>
      <c r="C94" s="1"/>
      <c r="D94" s="1"/>
      <c r="E94" s="1"/>
      <c r="F94" s="1"/>
      <c r="G94" s="1"/>
      <c r="H94" s="1"/>
      <c r="I94" s="4"/>
    </row>
    <row r="95" spans="2:9" ht="12.75">
      <c r="B95" s="1"/>
      <c r="C95" s="1"/>
      <c r="D95" s="1"/>
      <c r="E95" s="1"/>
      <c r="F95" s="1"/>
      <c r="G95" s="1"/>
      <c r="H95" s="1"/>
      <c r="I95" s="4"/>
    </row>
    <row r="96" spans="2:9" ht="12.75">
      <c r="B96" s="2" t="s">
        <v>75</v>
      </c>
      <c r="C96" s="1"/>
      <c r="D96" s="1"/>
      <c r="E96" s="1"/>
      <c r="F96" s="1"/>
      <c r="G96" s="1"/>
      <c r="H96" s="1"/>
      <c r="I96" s="4"/>
    </row>
    <row r="97" spans="2:9" ht="12.75">
      <c r="B97" s="1" t="s">
        <v>75</v>
      </c>
      <c r="C97" s="1"/>
      <c r="D97" s="1"/>
      <c r="E97" s="1"/>
      <c r="F97" s="1"/>
      <c r="G97" s="1"/>
      <c r="H97" s="1"/>
      <c r="I97" s="4">
        <v>30000</v>
      </c>
    </row>
    <row r="98" spans="2:9" ht="12.75">
      <c r="B98" s="1"/>
      <c r="C98" s="1"/>
      <c r="D98" s="1"/>
      <c r="E98" s="1"/>
      <c r="F98" s="1"/>
      <c r="G98" s="1"/>
      <c r="H98" s="1"/>
      <c r="I98" s="4"/>
    </row>
    <row r="99" spans="2:9" ht="12.75">
      <c r="B99" s="1"/>
      <c r="C99" s="1"/>
      <c r="D99" s="1"/>
      <c r="E99" s="1"/>
      <c r="F99" s="1"/>
      <c r="G99" s="1"/>
      <c r="H99" s="1"/>
      <c r="I99" s="4"/>
    </row>
    <row r="100" spans="2:9" ht="12.75">
      <c r="B100" s="2" t="s">
        <v>78</v>
      </c>
      <c r="C100" s="1"/>
      <c r="D100" s="1"/>
      <c r="E100" s="1"/>
      <c r="F100" s="1"/>
      <c r="G100" s="1"/>
      <c r="H100" s="1"/>
      <c r="I100" s="4"/>
    </row>
    <row r="101" spans="2:9" ht="12.75">
      <c r="B101" s="1" t="s">
        <v>78</v>
      </c>
      <c r="C101" s="1"/>
      <c r="D101" s="1"/>
      <c r="E101" s="1"/>
      <c r="F101" s="1"/>
      <c r="G101" s="1"/>
      <c r="H101" s="1"/>
      <c r="I101" s="4">
        <v>40000</v>
      </c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2" t="s">
        <v>79</v>
      </c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2" t="s">
        <v>388</v>
      </c>
      <c r="C107" s="2" t="s">
        <v>389</v>
      </c>
      <c r="D107" s="2" t="s">
        <v>390</v>
      </c>
      <c r="E107" s="2" t="s">
        <v>69</v>
      </c>
      <c r="F107" s="1"/>
      <c r="G107" s="1"/>
      <c r="H107" s="1"/>
      <c r="I107" s="1"/>
    </row>
    <row r="108" spans="2:9" ht="12.75">
      <c r="B108" s="1" t="s">
        <v>391</v>
      </c>
      <c r="C108" s="1">
        <v>15</v>
      </c>
      <c r="D108" s="4">
        <v>30</v>
      </c>
      <c r="E108" s="4">
        <v>450</v>
      </c>
      <c r="F108" s="1"/>
      <c r="G108" s="1"/>
      <c r="H108" s="1"/>
      <c r="I108" s="1"/>
    </row>
    <row r="109" spans="2:9" ht="12.75">
      <c r="B109" s="1" t="s">
        <v>392</v>
      </c>
      <c r="C109" s="1">
        <v>12</v>
      </c>
      <c r="D109" s="4">
        <v>87</v>
      </c>
      <c r="E109" s="4">
        <v>1044</v>
      </c>
      <c r="F109" s="1"/>
      <c r="G109" s="1"/>
      <c r="H109" s="1"/>
      <c r="I109" s="1"/>
    </row>
    <row r="110" spans="2:9" ht="12.75">
      <c r="B110" s="1" t="s">
        <v>393</v>
      </c>
      <c r="C110" s="1">
        <v>2</v>
      </c>
      <c r="D110" s="4">
        <v>120</v>
      </c>
      <c r="E110" s="4">
        <v>240</v>
      </c>
      <c r="F110" s="1"/>
      <c r="G110" s="1"/>
      <c r="H110" s="1"/>
      <c r="I110" s="1"/>
    </row>
    <row r="111" spans="2:9" ht="12.75">
      <c r="B111" s="1" t="s">
        <v>394</v>
      </c>
      <c r="C111" s="1">
        <v>2</v>
      </c>
      <c r="D111" s="4">
        <v>160</v>
      </c>
      <c r="E111" s="4">
        <v>320</v>
      </c>
      <c r="F111" s="1"/>
      <c r="G111" s="1"/>
      <c r="H111" s="1"/>
      <c r="I111" s="1"/>
    </row>
    <row r="112" spans="2:9" ht="12.75">
      <c r="B112" s="1" t="s">
        <v>395</v>
      </c>
      <c r="C112" s="1">
        <v>6</v>
      </c>
      <c r="D112" s="4">
        <v>650</v>
      </c>
      <c r="E112" s="4">
        <v>3900</v>
      </c>
      <c r="F112" s="1"/>
      <c r="G112" s="1"/>
      <c r="H112" s="1"/>
      <c r="I112" s="1"/>
    </row>
    <row r="113" spans="2:9" ht="12.75">
      <c r="B113" s="1" t="s">
        <v>395</v>
      </c>
      <c r="C113" s="1">
        <v>3</v>
      </c>
      <c r="D113" s="4">
        <v>650</v>
      </c>
      <c r="E113" s="4">
        <v>1950</v>
      </c>
      <c r="F113" s="1"/>
      <c r="G113" s="1"/>
      <c r="H113" s="1"/>
      <c r="I113" s="1"/>
    </row>
    <row r="114" spans="2:9" ht="12.75">
      <c r="B114" s="1" t="s">
        <v>396</v>
      </c>
      <c r="C114" s="1">
        <v>4</v>
      </c>
      <c r="D114" s="4">
        <v>80</v>
      </c>
      <c r="E114" s="4">
        <v>320</v>
      </c>
      <c r="F114" s="1"/>
      <c r="G114" s="1"/>
      <c r="H114" s="1"/>
      <c r="I114" s="1"/>
    </row>
    <row r="115" spans="2:9" ht="12.75">
      <c r="B115" s="1" t="s">
        <v>397</v>
      </c>
      <c r="C115" s="1">
        <v>3</v>
      </c>
      <c r="D115" s="4">
        <v>110</v>
      </c>
      <c r="E115" s="4">
        <v>330</v>
      </c>
      <c r="F115" s="1"/>
      <c r="G115" s="1"/>
      <c r="H115" s="1"/>
      <c r="I115" s="1"/>
    </row>
    <row r="116" spans="2:9" ht="12.75">
      <c r="B116" s="1" t="s">
        <v>398</v>
      </c>
      <c r="C116" s="1">
        <v>4</v>
      </c>
      <c r="D116" s="4">
        <v>60</v>
      </c>
      <c r="E116" s="4">
        <v>240</v>
      </c>
      <c r="F116" s="1"/>
      <c r="G116" s="1"/>
      <c r="H116" s="1"/>
      <c r="I116" s="1"/>
    </row>
    <row r="117" spans="2:9" ht="12.75">
      <c r="B117" s="1" t="s">
        <v>399</v>
      </c>
      <c r="C117" s="1">
        <v>1</v>
      </c>
      <c r="D117" s="4">
        <v>200</v>
      </c>
      <c r="E117" s="4">
        <v>200</v>
      </c>
      <c r="F117" s="1"/>
      <c r="G117" s="1"/>
      <c r="H117" s="1"/>
      <c r="I117" s="1"/>
    </row>
    <row r="118" spans="2:9" ht="12.75">
      <c r="B118" s="1" t="s">
        <v>400</v>
      </c>
      <c r="C118" s="1">
        <v>4</v>
      </c>
      <c r="D118" s="4">
        <v>50</v>
      </c>
      <c r="E118" s="4">
        <v>200</v>
      </c>
      <c r="F118" s="1"/>
      <c r="G118" s="1"/>
      <c r="H118" s="1"/>
      <c r="I118" s="1"/>
    </row>
    <row r="119" spans="2:9" ht="12.75">
      <c r="B119" s="1" t="s">
        <v>401</v>
      </c>
      <c r="C119" s="1">
        <v>1</v>
      </c>
      <c r="D119" s="4">
        <v>85</v>
      </c>
      <c r="E119" s="4">
        <v>85</v>
      </c>
      <c r="F119" s="1"/>
      <c r="G119" s="1"/>
      <c r="H119" s="1"/>
      <c r="I119" s="1"/>
    </row>
    <row r="120" spans="2:9" ht="12.75">
      <c r="B120" s="1" t="s">
        <v>402</v>
      </c>
      <c r="C120" s="1">
        <v>6</v>
      </c>
      <c r="D120" s="4">
        <v>5</v>
      </c>
      <c r="E120" s="4">
        <v>30</v>
      </c>
      <c r="F120" s="1"/>
      <c r="G120" s="1"/>
      <c r="H120" s="1"/>
      <c r="I120" s="1"/>
    </row>
    <row r="121" spans="2:9" ht="12.75">
      <c r="B121" s="1" t="s">
        <v>403</v>
      </c>
      <c r="C121" s="1">
        <v>12</v>
      </c>
      <c r="D121" s="4">
        <v>5</v>
      </c>
      <c r="E121" s="4">
        <v>60</v>
      </c>
      <c r="F121" s="1"/>
      <c r="G121" s="1"/>
      <c r="H121" s="1"/>
      <c r="I121" s="1"/>
    </row>
    <row r="122" spans="2:9" ht="12.75">
      <c r="B122" s="1" t="s">
        <v>404</v>
      </c>
      <c r="C122" s="1">
        <v>8</v>
      </c>
      <c r="D122" s="4">
        <v>5</v>
      </c>
      <c r="E122" s="4">
        <v>40</v>
      </c>
      <c r="F122" s="1"/>
      <c r="G122" s="1"/>
      <c r="H122" s="1"/>
      <c r="I122" s="1"/>
    </row>
    <row r="123" spans="2:9" ht="12.75">
      <c r="B123" s="1" t="s">
        <v>405</v>
      </c>
      <c r="C123" s="1">
        <v>4</v>
      </c>
      <c r="D123" s="4">
        <v>30</v>
      </c>
      <c r="E123" s="4">
        <v>120</v>
      </c>
      <c r="F123" s="1"/>
      <c r="G123" s="1"/>
      <c r="H123" s="1"/>
      <c r="I123" s="1"/>
    </row>
    <row r="124" spans="2:9" ht="12.75">
      <c r="B124" s="1" t="s">
        <v>406</v>
      </c>
      <c r="C124" s="1">
        <v>4</v>
      </c>
      <c r="D124" s="4">
        <v>350</v>
      </c>
      <c r="E124" s="4">
        <v>1400</v>
      </c>
      <c r="F124" s="1"/>
      <c r="G124" s="1"/>
      <c r="H124" s="1"/>
      <c r="I124" s="1"/>
    </row>
    <row r="125" spans="2:9" ht="12.75">
      <c r="B125" s="1" t="s">
        <v>407</v>
      </c>
      <c r="C125" s="1">
        <v>3</v>
      </c>
      <c r="D125" s="4">
        <v>160</v>
      </c>
      <c r="E125" s="4">
        <v>480</v>
      </c>
      <c r="F125" s="1"/>
      <c r="G125" s="1"/>
      <c r="H125" s="1"/>
      <c r="I125" s="1"/>
    </row>
    <row r="126" spans="2:9" ht="12.75">
      <c r="B126" s="1" t="s">
        <v>408</v>
      </c>
      <c r="C126" s="1">
        <v>12</v>
      </c>
      <c r="D126" s="4">
        <v>20</v>
      </c>
      <c r="E126" s="4">
        <v>240</v>
      </c>
      <c r="F126" s="1"/>
      <c r="G126" s="1"/>
      <c r="H126" s="1"/>
      <c r="I126" s="1"/>
    </row>
    <row r="127" spans="2:9" ht="12.75">
      <c r="B127" s="1" t="s">
        <v>23</v>
      </c>
      <c r="C127" s="1"/>
      <c r="D127" s="1"/>
      <c r="E127" s="1"/>
      <c r="F127" s="4">
        <v>11649</v>
      </c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2" t="s">
        <v>80</v>
      </c>
      <c r="C129" s="1"/>
      <c r="D129" s="1"/>
      <c r="E129" s="1"/>
      <c r="F129" s="4">
        <v>2000</v>
      </c>
      <c r="G129" s="1"/>
      <c r="H129" s="1"/>
      <c r="I129" s="1"/>
    </row>
    <row r="130" spans="2:9" ht="12.75">
      <c r="B130" s="2" t="s">
        <v>409</v>
      </c>
      <c r="C130" s="1">
        <v>1</v>
      </c>
      <c r="D130" s="4">
        <v>2000</v>
      </c>
      <c r="E130" s="4">
        <v>2000</v>
      </c>
      <c r="F130" s="4"/>
      <c r="G130" s="1"/>
      <c r="H130" s="1"/>
      <c r="I130" s="1"/>
    </row>
    <row r="131" spans="2:9" ht="12.75">
      <c r="B131" s="1"/>
      <c r="C131" s="1"/>
      <c r="D131" s="4"/>
      <c r="E131" s="4"/>
      <c r="F131" s="4"/>
      <c r="G131" s="1"/>
      <c r="H131" s="1"/>
      <c r="I131" s="1"/>
    </row>
    <row r="132" spans="2:9" ht="12.75">
      <c r="B132" s="1"/>
      <c r="C132" s="1"/>
      <c r="D132" s="4"/>
      <c r="E132" s="4"/>
      <c r="F132" s="4"/>
      <c r="G132" s="1"/>
      <c r="H132" s="1"/>
      <c r="I132" s="1"/>
    </row>
    <row r="133" spans="2:9" ht="12.75">
      <c r="B133" s="2" t="s">
        <v>410</v>
      </c>
      <c r="C133" s="1">
        <v>1</v>
      </c>
      <c r="D133" s="4">
        <v>6000</v>
      </c>
      <c r="E133" s="4">
        <v>6000</v>
      </c>
      <c r="F133" s="4">
        <v>6000</v>
      </c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2" t="s">
        <v>411</v>
      </c>
      <c r="C136" s="1"/>
      <c r="D136" s="1"/>
      <c r="E136" s="1"/>
      <c r="F136" s="4">
        <v>68551.9926</v>
      </c>
      <c r="G136" s="1"/>
      <c r="H136" s="1"/>
      <c r="I136" s="1"/>
    </row>
    <row r="137" spans="2:9" ht="12.75">
      <c r="B137" s="1" t="s">
        <v>116</v>
      </c>
      <c r="C137" s="1">
        <v>1</v>
      </c>
      <c r="D137" s="4">
        <v>18551.9926</v>
      </c>
      <c r="E137" s="4">
        <v>18551.9926</v>
      </c>
      <c r="F137" s="1"/>
      <c r="G137" s="1"/>
      <c r="H137" s="1"/>
      <c r="I137" s="1"/>
    </row>
    <row r="138" spans="2:9" ht="12.75">
      <c r="B138" s="1" t="s">
        <v>412</v>
      </c>
      <c r="C138" s="1">
        <v>1</v>
      </c>
      <c r="D138" s="4">
        <v>50000</v>
      </c>
      <c r="E138" s="4">
        <v>50000</v>
      </c>
      <c r="F138" s="1"/>
      <c r="G138" s="1"/>
      <c r="H138" s="1"/>
      <c r="I138" s="1"/>
    </row>
    <row r="139" spans="2:9" ht="12.75">
      <c r="B139" s="1"/>
      <c r="C139" s="1"/>
      <c r="D139" s="1"/>
      <c r="E139" s="1"/>
      <c r="F139" s="1"/>
      <c r="G139" s="1"/>
      <c r="H139" s="1"/>
      <c r="I139" s="1"/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F38"/>
  <sheetViews>
    <sheetView workbookViewId="0" topLeftCell="A1">
      <selection activeCell="G3" sqref="G3"/>
    </sheetView>
  </sheetViews>
  <sheetFormatPr defaultColWidth="11.421875" defaultRowHeight="12.75"/>
  <cols>
    <col min="2" max="2" width="23.421875" style="0" customWidth="1"/>
    <col min="5" max="5" width="17.28125" style="121" customWidth="1"/>
  </cols>
  <sheetData>
    <row r="2" ht="13.5" thickBot="1"/>
    <row r="3" spans="2:5" ht="13.5" thickTop="1">
      <c r="B3" s="607" t="s">
        <v>413</v>
      </c>
      <c r="C3" s="608"/>
      <c r="D3" s="608"/>
      <c r="E3" s="609"/>
    </row>
    <row r="4" spans="2:6" ht="12.75">
      <c r="B4" s="26"/>
      <c r="C4" s="22"/>
      <c r="D4" s="22"/>
      <c r="E4" s="59" t="s">
        <v>414</v>
      </c>
      <c r="F4" s="51"/>
    </row>
    <row r="5" spans="2:6" ht="12.75">
      <c r="B5" s="26"/>
      <c r="C5" s="58" t="s">
        <v>415</v>
      </c>
      <c r="D5" s="58" t="s">
        <v>416</v>
      </c>
      <c r="E5" s="59" t="s">
        <v>417</v>
      </c>
      <c r="F5" s="51"/>
    </row>
    <row r="6" spans="2:5" ht="12.75">
      <c r="B6" s="20" t="s">
        <v>418</v>
      </c>
      <c r="C6" s="21"/>
      <c r="D6" s="21"/>
      <c r="E6" s="122"/>
    </row>
    <row r="7" spans="2:5" ht="12.75">
      <c r="B7" s="26" t="s">
        <v>50</v>
      </c>
      <c r="C7" s="54">
        <v>1</v>
      </c>
      <c r="D7" s="97">
        <v>800</v>
      </c>
      <c r="E7" s="123">
        <v>2600</v>
      </c>
    </row>
    <row r="8" spans="2:5" ht="12.75">
      <c r="B8" s="26" t="s">
        <v>51</v>
      </c>
      <c r="C8" s="54">
        <v>1</v>
      </c>
      <c r="D8" s="97">
        <v>250</v>
      </c>
      <c r="E8" s="123">
        <v>250</v>
      </c>
    </row>
    <row r="9" spans="2:5" ht="12.75">
      <c r="B9" s="26" t="s">
        <v>52</v>
      </c>
      <c r="C9" s="54">
        <v>2</v>
      </c>
      <c r="D9" s="97">
        <v>250</v>
      </c>
      <c r="E9" s="123">
        <v>500</v>
      </c>
    </row>
    <row r="10" spans="2:5" ht="12.75">
      <c r="B10" s="26" t="s">
        <v>53</v>
      </c>
      <c r="C10" s="54">
        <v>1</v>
      </c>
      <c r="D10" s="97">
        <v>600</v>
      </c>
      <c r="E10" s="123">
        <v>600</v>
      </c>
    </row>
    <row r="11" spans="2:5" ht="12.75">
      <c r="B11" s="26" t="s">
        <v>54</v>
      </c>
      <c r="C11" s="54">
        <v>1</v>
      </c>
      <c r="D11" s="97">
        <v>600</v>
      </c>
      <c r="E11" s="123">
        <v>600</v>
      </c>
    </row>
    <row r="12" spans="2:5" ht="12.75">
      <c r="B12" s="26" t="s">
        <v>55</v>
      </c>
      <c r="C12" s="54">
        <v>1</v>
      </c>
      <c r="D12" s="97">
        <v>410</v>
      </c>
      <c r="E12" s="123">
        <v>410</v>
      </c>
    </row>
    <row r="13" spans="2:5" ht="12.75">
      <c r="B13" s="26" t="s">
        <v>56</v>
      </c>
      <c r="C13" s="54">
        <v>3</v>
      </c>
      <c r="D13" s="97">
        <v>250</v>
      </c>
      <c r="E13" s="123">
        <v>750</v>
      </c>
    </row>
    <row r="14" spans="2:5" ht="12.75">
      <c r="B14" s="26" t="s">
        <v>57</v>
      </c>
      <c r="C14" s="54">
        <v>5</v>
      </c>
      <c r="D14" s="97">
        <v>150</v>
      </c>
      <c r="E14" s="123">
        <v>750</v>
      </c>
    </row>
    <row r="15" spans="2:5" ht="12.75">
      <c r="B15" s="20" t="s">
        <v>419</v>
      </c>
      <c r="C15" s="54"/>
      <c r="D15" s="97"/>
      <c r="E15" s="123"/>
    </row>
    <row r="16" spans="2:5" ht="12.75">
      <c r="B16" s="26" t="s">
        <v>420</v>
      </c>
      <c r="C16" s="54">
        <v>10</v>
      </c>
      <c r="D16" s="97">
        <v>150</v>
      </c>
      <c r="E16" s="123">
        <v>1500</v>
      </c>
    </row>
    <row r="17" spans="2:5" ht="12.75">
      <c r="B17" s="20" t="s">
        <v>421</v>
      </c>
      <c r="C17" s="54"/>
      <c r="D17" s="97"/>
      <c r="E17" s="123"/>
    </row>
    <row r="18" spans="2:5" ht="12.75">
      <c r="B18" s="26" t="s">
        <v>420</v>
      </c>
      <c r="C18" s="54">
        <v>24</v>
      </c>
      <c r="D18" s="97">
        <v>150</v>
      </c>
      <c r="E18" s="123">
        <v>3600</v>
      </c>
    </row>
    <row r="19" spans="2:5" ht="12.75">
      <c r="B19" s="20" t="s">
        <v>14</v>
      </c>
      <c r="C19" s="54"/>
      <c r="D19" s="97"/>
      <c r="E19" s="123"/>
    </row>
    <row r="20" spans="2:5" ht="12.75">
      <c r="B20" s="26" t="s">
        <v>422</v>
      </c>
      <c r="C20" s="54">
        <v>2</v>
      </c>
      <c r="D20" s="97">
        <v>300</v>
      </c>
      <c r="E20" s="123">
        <v>600</v>
      </c>
    </row>
    <row r="21" spans="2:5" ht="12.75">
      <c r="B21" s="26" t="s">
        <v>423</v>
      </c>
      <c r="C21" s="54">
        <v>16</v>
      </c>
      <c r="D21" s="97">
        <v>200</v>
      </c>
      <c r="E21" s="123">
        <v>3200</v>
      </c>
    </row>
    <row r="22" spans="2:5" ht="12.75">
      <c r="B22" s="26" t="s">
        <v>424</v>
      </c>
      <c r="C22" s="54">
        <v>6</v>
      </c>
      <c r="D22" s="97">
        <v>150</v>
      </c>
      <c r="E22" s="123">
        <v>900</v>
      </c>
    </row>
    <row r="23" spans="2:5" ht="12.75">
      <c r="B23" s="26" t="s">
        <v>425</v>
      </c>
      <c r="C23" s="54">
        <v>6</v>
      </c>
      <c r="D23" s="97">
        <v>150</v>
      </c>
      <c r="E23" s="123">
        <v>900</v>
      </c>
    </row>
    <row r="24" spans="2:5" ht="12.75">
      <c r="B24" s="20" t="s">
        <v>39</v>
      </c>
      <c r="C24" s="54"/>
      <c r="D24" s="97"/>
      <c r="E24" s="123"/>
    </row>
    <row r="25" spans="2:5" ht="12.75">
      <c r="B25" s="26" t="s">
        <v>422</v>
      </c>
      <c r="C25" s="54">
        <v>2</v>
      </c>
      <c r="D25" s="97">
        <v>300</v>
      </c>
      <c r="E25" s="123">
        <v>600</v>
      </c>
    </row>
    <row r="26" spans="2:5" ht="12.75">
      <c r="B26" s="26" t="s">
        <v>423</v>
      </c>
      <c r="C26" s="54">
        <v>18</v>
      </c>
      <c r="D26" s="97">
        <v>200</v>
      </c>
      <c r="E26" s="123">
        <v>3600</v>
      </c>
    </row>
    <row r="27" spans="2:5" ht="12.75">
      <c r="B27" s="26" t="s">
        <v>425</v>
      </c>
      <c r="C27" s="54">
        <v>6</v>
      </c>
      <c r="D27" s="97">
        <v>150</v>
      </c>
      <c r="E27" s="123">
        <v>900</v>
      </c>
    </row>
    <row r="28" spans="2:5" ht="12.75">
      <c r="B28" s="20" t="s">
        <v>5</v>
      </c>
      <c r="C28" s="54"/>
      <c r="D28" s="97"/>
      <c r="E28" s="123"/>
    </row>
    <row r="29" spans="2:5" ht="12.75">
      <c r="B29" s="26" t="s">
        <v>422</v>
      </c>
      <c r="C29" s="54">
        <v>2</v>
      </c>
      <c r="D29" s="97">
        <v>300</v>
      </c>
      <c r="E29" s="123">
        <v>600</v>
      </c>
    </row>
    <row r="30" spans="2:5" ht="12.75">
      <c r="B30" s="26" t="s">
        <v>426</v>
      </c>
      <c r="C30" s="54">
        <v>4</v>
      </c>
      <c r="D30" s="97">
        <v>450</v>
      </c>
      <c r="E30" s="123">
        <v>1800</v>
      </c>
    </row>
    <row r="31" spans="2:5" ht="12.75">
      <c r="B31" s="26" t="s">
        <v>423</v>
      </c>
      <c r="C31" s="54">
        <v>20</v>
      </c>
      <c r="D31" s="97">
        <v>200</v>
      </c>
      <c r="E31" s="123">
        <v>4000</v>
      </c>
    </row>
    <row r="32" spans="2:5" ht="12.75">
      <c r="B32" s="26" t="s">
        <v>425</v>
      </c>
      <c r="C32" s="54">
        <v>6</v>
      </c>
      <c r="D32" s="97">
        <v>150</v>
      </c>
      <c r="E32" s="123">
        <v>900</v>
      </c>
    </row>
    <row r="33" spans="2:5" ht="12.75">
      <c r="B33" s="26" t="s">
        <v>427</v>
      </c>
      <c r="C33" s="54"/>
      <c r="D33" s="97"/>
      <c r="E33" s="123"/>
    </row>
    <row r="34" spans="2:5" ht="12.75">
      <c r="B34" s="26" t="s">
        <v>428</v>
      </c>
      <c r="C34" s="54">
        <v>6</v>
      </c>
      <c r="D34" s="97">
        <v>230</v>
      </c>
      <c r="E34" s="123">
        <v>1380</v>
      </c>
    </row>
    <row r="35" spans="2:5" ht="12.75">
      <c r="B35" s="26" t="s">
        <v>429</v>
      </c>
      <c r="C35" s="54">
        <v>6</v>
      </c>
      <c r="D35" s="97">
        <v>230</v>
      </c>
      <c r="E35" s="123">
        <v>1380</v>
      </c>
    </row>
    <row r="36" spans="2:5" ht="12.75">
      <c r="B36" s="20" t="s">
        <v>430</v>
      </c>
      <c r="C36" s="54"/>
      <c r="D36" s="97"/>
      <c r="E36" s="123"/>
    </row>
    <row r="37" spans="2:5" ht="12.75">
      <c r="B37" s="26" t="s">
        <v>58</v>
      </c>
      <c r="C37" s="54">
        <v>12</v>
      </c>
      <c r="D37" s="97">
        <v>150</v>
      </c>
      <c r="E37" s="123">
        <v>1800</v>
      </c>
    </row>
    <row r="38" spans="2:5" ht="13.5" thickBot="1">
      <c r="B38" s="7" t="s">
        <v>431</v>
      </c>
      <c r="C38" s="55"/>
      <c r="D38" s="98"/>
      <c r="E38" s="124">
        <v>34120</v>
      </c>
    </row>
    <row r="39" ht="13.5" thickTop="1"/>
  </sheetData>
  <mergeCells count="1">
    <mergeCell ref="B3:E3"/>
  </mergeCells>
  <printOptions/>
  <pageMargins left="0.75" right="0.75" top="1" bottom="1" header="0" footer="0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252"/>
  <sheetViews>
    <sheetView workbookViewId="0" topLeftCell="A1">
      <selection activeCell="E58" sqref="E58"/>
    </sheetView>
  </sheetViews>
  <sheetFormatPr defaultColWidth="11.421875" defaultRowHeight="12.75"/>
  <cols>
    <col min="2" max="2" width="13.7109375" style="0" customWidth="1"/>
    <col min="3" max="3" width="6.57421875" style="0" customWidth="1"/>
  </cols>
  <sheetData>
    <row r="3" spans="2:6" ht="13.5" thickBot="1">
      <c r="B3" s="1"/>
      <c r="C3" s="1">
        <v>2003</v>
      </c>
      <c r="D3" s="1"/>
      <c r="E3" s="1"/>
      <c r="F3" s="1"/>
    </row>
    <row r="4" spans="2:7" ht="13.5" thickTop="1">
      <c r="B4" s="33" t="s">
        <v>433</v>
      </c>
      <c r="C4" s="52"/>
      <c r="D4" s="52" t="s">
        <v>434</v>
      </c>
      <c r="E4" s="52"/>
      <c r="F4" s="52"/>
      <c r="G4" s="66"/>
    </row>
    <row r="5" spans="2:7" ht="12.75">
      <c r="B5" s="20"/>
      <c r="C5" s="22"/>
      <c r="D5" s="22"/>
      <c r="E5" s="22" t="s">
        <v>435</v>
      </c>
      <c r="F5" s="22" t="s">
        <v>436</v>
      </c>
      <c r="G5" s="12" t="s">
        <v>437</v>
      </c>
    </row>
    <row r="6" spans="1:7" ht="12.75">
      <c r="A6" s="6"/>
      <c r="B6" s="2" t="s">
        <v>432</v>
      </c>
      <c r="C6" s="22"/>
      <c r="D6" s="22"/>
      <c r="E6" s="22" t="s">
        <v>438</v>
      </c>
      <c r="F6" s="22" t="s">
        <v>439</v>
      </c>
      <c r="G6" s="12" t="s">
        <v>440</v>
      </c>
    </row>
    <row r="7" spans="2:7" ht="12.75">
      <c r="B7" s="20" t="s">
        <v>2</v>
      </c>
      <c r="C7" s="22"/>
      <c r="D7" s="22" t="s">
        <v>441</v>
      </c>
      <c r="E7" s="22" t="s">
        <v>440</v>
      </c>
      <c r="F7" s="22"/>
      <c r="G7" s="12"/>
    </row>
    <row r="8" spans="2:7" ht="12.75">
      <c r="B8" s="26"/>
      <c r="C8" s="21"/>
      <c r="D8" s="21"/>
      <c r="E8" s="21"/>
      <c r="F8" s="21"/>
      <c r="G8" s="11"/>
    </row>
    <row r="9" spans="2:7" ht="12.75">
      <c r="B9" s="20" t="s">
        <v>442</v>
      </c>
      <c r="C9" s="21"/>
      <c r="D9" s="21"/>
      <c r="E9" s="21"/>
      <c r="F9" s="21"/>
      <c r="G9" s="11"/>
    </row>
    <row r="10" spans="2:7" ht="12.75">
      <c r="B10" s="26"/>
      <c r="C10" s="21"/>
      <c r="D10" s="21"/>
      <c r="E10" s="21"/>
      <c r="F10" s="21"/>
      <c r="G10" s="11"/>
    </row>
    <row r="11" spans="2:7" ht="12.75">
      <c r="B11" s="26" t="s">
        <v>443</v>
      </c>
      <c r="C11" s="21"/>
      <c r="D11" s="21" t="s">
        <v>7</v>
      </c>
      <c r="E11" s="24">
        <v>0.66</v>
      </c>
      <c r="F11" s="21">
        <v>1056</v>
      </c>
      <c r="G11" s="13">
        <v>696.96</v>
      </c>
    </row>
    <row r="12" spans="2:7" ht="12.75">
      <c r="B12" s="26" t="s">
        <v>444</v>
      </c>
      <c r="C12" s="21"/>
      <c r="D12" s="21" t="s">
        <v>445</v>
      </c>
      <c r="E12" s="24">
        <v>5</v>
      </c>
      <c r="F12" s="21">
        <v>44</v>
      </c>
      <c r="G12" s="13">
        <v>220</v>
      </c>
    </row>
    <row r="13" spans="2:7" ht="12.75">
      <c r="B13" s="26" t="s">
        <v>446</v>
      </c>
      <c r="C13" s="21"/>
      <c r="D13" s="21" t="s">
        <v>447</v>
      </c>
      <c r="E13" s="24">
        <v>1.5</v>
      </c>
      <c r="F13" s="21">
        <v>88</v>
      </c>
      <c r="G13" s="13">
        <v>132</v>
      </c>
    </row>
    <row r="14" spans="2:7" ht="12.75">
      <c r="B14" s="26" t="s">
        <v>448</v>
      </c>
      <c r="C14" s="21"/>
      <c r="D14" s="21" t="s">
        <v>445</v>
      </c>
      <c r="E14" s="24">
        <v>4.4</v>
      </c>
      <c r="F14" s="21">
        <v>88</v>
      </c>
      <c r="G14" s="13">
        <v>387.2</v>
      </c>
    </row>
    <row r="15" spans="2:7" ht="12.75">
      <c r="B15" s="26" t="s">
        <v>449</v>
      </c>
      <c r="C15" s="21"/>
      <c r="D15" s="21" t="s">
        <v>445</v>
      </c>
      <c r="E15" s="24">
        <v>3</v>
      </c>
      <c r="F15" s="21">
        <v>44</v>
      </c>
      <c r="G15" s="13">
        <v>132</v>
      </c>
    </row>
    <row r="16" spans="2:7" ht="12.75">
      <c r="B16" s="26" t="s">
        <v>450</v>
      </c>
      <c r="C16" s="21"/>
      <c r="D16" s="21" t="s">
        <v>451</v>
      </c>
      <c r="E16" s="24">
        <v>3</v>
      </c>
      <c r="F16" s="21">
        <v>176</v>
      </c>
      <c r="G16" s="13">
        <v>528</v>
      </c>
    </row>
    <row r="17" spans="2:7" ht="12.75">
      <c r="B17" s="26" t="s">
        <v>452</v>
      </c>
      <c r="C17" s="21"/>
      <c r="D17" s="21" t="s">
        <v>445</v>
      </c>
      <c r="E17" s="24">
        <v>50</v>
      </c>
      <c r="F17" s="21">
        <v>1</v>
      </c>
      <c r="G17" s="13">
        <v>50</v>
      </c>
    </row>
    <row r="18" spans="2:7" ht="12.75">
      <c r="B18" s="26"/>
      <c r="C18" s="21"/>
      <c r="D18" s="21"/>
      <c r="E18" s="24"/>
      <c r="F18" s="21"/>
      <c r="G18" s="13">
        <v>2146.16</v>
      </c>
    </row>
    <row r="19" spans="2:7" ht="12.75">
      <c r="B19" s="20" t="s">
        <v>453</v>
      </c>
      <c r="C19" s="21"/>
      <c r="D19" s="21"/>
      <c r="E19" s="24"/>
      <c r="F19" s="21"/>
      <c r="G19" s="13"/>
    </row>
    <row r="20" spans="2:7" ht="12.75">
      <c r="B20" s="26"/>
      <c r="C20" s="21"/>
      <c r="D20" s="21"/>
      <c r="E20" s="24"/>
      <c r="F20" s="21"/>
      <c r="G20" s="13"/>
    </row>
    <row r="21" spans="2:7" ht="12.75">
      <c r="B21" s="26" t="s">
        <v>454</v>
      </c>
      <c r="C21" s="21"/>
      <c r="D21" s="21" t="s">
        <v>445</v>
      </c>
      <c r="E21" s="24">
        <v>4.64</v>
      </c>
      <c r="F21" s="21">
        <v>16</v>
      </c>
      <c r="G21" s="13">
        <v>74.24</v>
      </c>
    </row>
    <row r="22" spans="2:7" ht="12.75">
      <c r="B22" s="26" t="s">
        <v>455</v>
      </c>
      <c r="C22" s="21"/>
      <c r="D22" s="21" t="s">
        <v>445</v>
      </c>
      <c r="E22" s="24">
        <v>4.8</v>
      </c>
      <c r="F22" s="21">
        <v>16</v>
      </c>
      <c r="G22" s="13">
        <v>76.8</v>
      </c>
    </row>
    <row r="23" spans="2:7" ht="12.75">
      <c r="B23" s="26" t="s">
        <v>456</v>
      </c>
      <c r="C23" s="21"/>
      <c r="D23" s="21" t="s">
        <v>445</v>
      </c>
      <c r="E23" s="24">
        <v>4.4</v>
      </c>
      <c r="F23" s="21">
        <v>16</v>
      </c>
      <c r="G23" s="13">
        <v>70.4</v>
      </c>
    </row>
    <row r="24" spans="2:7" ht="12.75">
      <c r="B24" s="26" t="s">
        <v>457</v>
      </c>
      <c r="C24" s="21"/>
      <c r="D24" s="21" t="s">
        <v>445</v>
      </c>
      <c r="E24" s="24">
        <v>80</v>
      </c>
      <c r="F24" s="21">
        <v>6</v>
      </c>
      <c r="G24" s="13">
        <v>480</v>
      </c>
    </row>
    <row r="25" spans="2:7" ht="12.75">
      <c r="B25" s="26" t="s">
        <v>458</v>
      </c>
      <c r="C25" s="21"/>
      <c r="D25" s="21" t="s">
        <v>459</v>
      </c>
      <c r="E25" s="24">
        <v>1.2</v>
      </c>
      <c r="F25" s="21">
        <v>24</v>
      </c>
      <c r="G25" s="13">
        <v>28.8</v>
      </c>
    </row>
    <row r="26" spans="2:7" ht="12.75">
      <c r="B26" s="26" t="s">
        <v>460</v>
      </c>
      <c r="C26" s="21"/>
      <c r="D26" s="21" t="s">
        <v>459</v>
      </c>
      <c r="E26" s="24">
        <v>1</v>
      </c>
      <c r="F26" s="21">
        <v>84</v>
      </c>
      <c r="G26" s="13">
        <v>84</v>
      </c>
    </row>
    <row r="27" spans="2:7" ht="12.75">
      <c r="B27" s="26"/>
      <c r="C27" s="21"/>
      <c r="D27" s="21"/>
      <c r="E27" s="24"/>
      <c r="F27" s="21"/>
      <c r="G27" s="13">
        <v>814.24</v>
      </c>
    </row>
    <row r="28" spans="2:7" ht="12.75">
      <c r="B28" s="20" t="s">
        <v>461</v>
      </c>
      <c r="C28" s="21"/>
      <c r="D28" s="21"/>
      <c r="E28" s="24"/>
      <c r="F28" s="21"/>
      <c r="G28" s="13"/>
    </row>
    <row r="29" spans="2:7" ht="12.75">
      <c r="B29" s="26"/>
      <c r="C29" s="21"/>
      <c r="D29" s="21"/>
      <c r="E29" s="24"/>
      <c r="F29" s="21"/>
      <c r="G29" s="13"/>
    </row>
    <row r="30" spans="2:7" ht="12.75">
      <c r="B30" s="26" t="s">
        <v>462</v>
      </c>
      <c r="C30" s="21"/>
      <c r="D30" s="21" t="s">
        <v>447</v>
      </c>
      <c r="E30" s="24">
        <v>6</v>
      </c>
      <c r="F30" s="21">
        <v>88</v>
      </c>
      <c r="G30" s="13">
        <v>528</v>
      </c>
    </row>
    <row r="31" spans="2:7" ht="12.75">
      <c r="B31" s="26" t="s">
        <v>463</v>
      </c>
      <c r="C31" s="21"/>
      <c r="D31" s="21" t="s">
        <v>447</v>
      </c>
      <c r="E31" s="24">
        <v>15</v>
      </c>
      <c r="F31" s="21">
        <v>88</v>
      </c>
      <c r="G31" s="13">
        <v>1320</v>
      </c>
    </row>
    <row r="32" spans="2:7" ht="12.75">
      <c r="B32" s="26" t="s">
        <v>464</v>
      </c>
      <c r="C32" s="21"/>
      <c r="D32" s="21" t="s">
        <v>447</v>
      </c>
      <c r="E32" s="24">
        <v>4</v>
      </c>
      <c r="F32" s="21">
        <v>88</v>
      </c>
      <c r="G32" s="13">
        <v>352</v>
      </c>
    </row>
    <row r="33" spans="2:7" ht="12.75">
      <c r="B33" s="26"/>
      <c r="C33" s="21"/>
      <c r="D33" s="21"/>
      <c r="E33" s="24"/>
      <c r="F33" s="21"/>
      <c r="G33" s="13">
        <v>2200</v>
      </c>
    </row>
    <row r="34" spans="2:7" ht="13.5" thickBot="1">
      <c r="B34" s="7" t="s">
        <v>69</v>
      </c>
      <c r="C34" s="5"/>
      <c r="D34" s="5"/>
      <c r="E34" s="8"/>
      <c r="F34" s="5"/>
      <c r="G34" s="14">
        <v>10320.8</v>
      </c>
    </row>
    <row r="35" spans="2:7" ht="13.5" thickTop="1">
      <c r="B35" s="1"/>
      <c r="C35" s="1"/>
      <c r="D35" s="1"/>
      <c r="E35" s="4"/>
      <c r="F35" s="1"/>
      <c r="G35" s="4"/>
    </row>
    <row r="36" spans="2:7" ht="12.75">
      <c r="B36" s="1"/>
      <c r="C36" s="1"/>
      <c r="D36" s="1"/>
      <c r="E36" s="4"/>
      <c r="F36" s="1"/>
      <c r="G36" s="4"/>
    </row>
    <row r="37" spans="2:7" ht="13.5" thickBot="1">
      <c r="B37" s="1"/>
      <c r="C37" s="1"/>
      <c r="D37" s="1"/>
      <c r="E37" s="4"/>
      <c r="F37" s="1"/>
      <c r="G37" s="4"/>
    </row>
    <row r="38" spans="2:7" ht="13.5" thickTop="1">
      <c r="B38" s="29"/>
      <c r="C38" s="30"/>
      <c r="D38" s="52" t="s">
        <v>494</v>
      </c>
      <c r="E38" s="69"/>
      <c r="F38" s="30"/>
      <c r="G38" s="70"/>
    </row>
    <row r="39" spans="2:7" ht="12.75">
      <c r="B39" s="26"/>
      <c r="C39" s="21"/>
      <c r="D39" s="21"/>
      <c r="E39" s="24"/>
      <c r="F39" s="21"/>
      <c r="G39" s="13"/>
    </row>
    <row r="40" spans="2:7" ht="12.75">
      <c r="B40" s="20" t="s">
        <v>2</v>
      </c>
      <c r="C40" s="21"/>
      <c r="D40" s="22" t="s">
        <v>441</v>
      </c>
      <c r="E40" s="25" t="s">
        <v>115</v>
      </c>
      <c r="F40" s="22"/>
      <c r="G40" s="23" t="s">
        <v>465</v>
      </c>
    </row>
    <row r="41" spans="2:7" ht="12.75">
      <c r="B41" s="26"/>
      <c r="C41" s="21"/>
      <c r="D41" s="21"/>
      <c r="E41" s="24"/>
      <c r="F41" s="21"/>
      <c r="G41" s="13"/>
    </row>
    <row r="42" spans="2:7" ht="12.75">
      <c r="B42" s="26" t="s">
        <v>466</v>
      </c>
      <c r="C42" s="21"/>
      <c r="D42" s="21" t="s">
        <v>7</v>
      </c>
      <c r="E42" s="24">
        <v>40</v>
      </c>
      <c r="F42" s="21"/>
      <c r="G42" s="13">
        <v>480</v>
      </c>
    </row>
    <row r="43" spans="2:7" ht="12.75">
      <c r="B43" s="26"/>
      <c r="C43" s="21"/>
      <c r="D43" s="21"/>
      <c r="E43" s="24"/>
      <c r="F43" s="21"/>
      <c r="G43" s="13"/>
    </row>
    <row r="44" spans="2:7" ht="12.75">
      <c r="B44" s="26" t="s">
        <v>467</v>
      </c>
      <c r="C44" s="21"/>
      <c r="D44" s="21" t="s">
        <v>7</v>
      </c>
      <c r="E44" s="24">
        <v>800</v>
      </c>
      <c r="F44" s="21"/>
      <c r="G44" s="13">
        <v>9600</v>
      </c>
    </row>
    <row r="45" spans="2:7" ht="12.75">
      <c r="B45" s="26"/>
      <c r="C45" s="21"/>
      <c r="D45" s="21"/>
      <c r="E45" s="24"/>
      <c r="F45" s="21"/>
      <c r="G45" s="13"/>
    </row>
    <row r="46" spans="2:7" ht="12.75">
      <c r="B46" s="26" t="s">
        <v>468</v>
      </c>
      <c r="C46" s="21"/>
      <c r="D46" s="21"/>
      <c r="E46" s="24"/>
      <c r="F46" s="21"/>
      <c r="G46" s="13"/>
    </row>
    <row r="47" spans="2:7" ht="12.75">
      <c r="B47" s="26" t="s">
        <v>469</v>
      </c>
      <c r="C47" s="21"/>
      <c r="D47" s="21" t="s">
        <v>447</v>
      </c>
      <c r="E47" s="24">
        <v>300</v>
      </c>
      <c r="F47" s="21"/>
      <c r="G47" s="13">
        <v>600</v>
      </c>
    </row>
    <row r="48" spans="2:7" ht="12.75">
      <c r="B48" s="26"/>
      <c r="C48" s="21"/>
      <c r="D48" s="21"/>
      <c r="E48" s="24"/>
      <c r="F48" s="21"/>
      <c r="G48" s="13"/>
    </row>
    <row r="49" spans="2:7" ht="12.75">
      <c r="B49" s="26" t="s">
        <v>470</v>
      </c>
      <c r="C49" s="21"/>
      <c r="D49" s="21"/>
      <c r="E49" s="24"/>
      <c r="F49" s="21"/>
      <c r="G49" s="13"/>
    </row>
    <row r="50" spans="2:7" ht="12.75">
      <c r="B50" s="26" t="s">
        <v>15</v>
      </c>
      <c r="C50" s="21"/>
      <c r="D50" s="21" t="s">
        <v>7</v>
      </c>
      <c r="E50" s="24">
        <v>40</v>
      </c>
      <c r="F50" s="21"/>
      <c r="G50" s="13">
        <v>480</v>
      </c>
    </row>
    <row r="51" spans="2:7" ht="12.75">
      <c r="B51" s="26"/>
      <c r="C51" s="21"/>
      <c r="D51" s="21"/>
      <c r="E51" s="24"/>
      <c r="F51" s="21"/>
      <c r="G51" s="13"/>
    </row>
    <row r="52" spans="2:7" ht="13.5" thickBot="1">
      <c r="B52" s="7" t="s">
        <v>69</v>
      </c>
      <c r="C52" s="5"/>
      <c r="D52" s="5"/>
      <c r="E52" s="8"/>
      <c r="F52" s="5"/>
      <c r="G52" s="14">
        <v>11160</v>
      </c>
    </row>
    <row r="53" spans="2:7" ht="13.5" thickTop="1">
      <c r="B53" s="1"/>
      <c r="C53" s="1"/>
      <c r="D53" s="1"/>
      <c r="E53" s="4"/>
      <c r="F53" s="1"/>
      <c r="G53" s="4"/>
    </row>
    <row r="54" spans="2:7" ht="12.75">
      <c r="B54" s="1"/>
      <c r="C54" s="1"/>
      <c r="D54" s="1"/>
      <c r="E54" s="4"/>
      <c r="F54" s="1"/>
      <c r="G54" s="4"/>
    </row>
    <row r="55" spans="2:7" ht="12.75">
      <c r="B55" s="1"/>
      <c r="C55" s="1"/>
      <c r="D55" s="1"/>
      <c r="E55" s="4"/>
      <c r="F55" s="1"/>
      <c r="G55" s="4"/>
    </row>
    <row r="56" spans="2:7" ht="13.5" thickBot="1">
      <c r="B56" s="45"/>
      <c r="C56" s="5"/>
      <c r="D56" s="45"/>
      <c r="E56" s="45"/>
      <c r="F56" s="5"/>
      <c r="G56" s="45"/>
    </row>
    <row r="57" spans="1:7" ht="13.5" thickTop="1">
      <c r="A57" s="6"/>
      <c r="B57" s="2" t="s">
        <v>14</v>
      </c>
      <c r="C57" s="21"/>
      <c r="D57" s="22" t="s">
        <v>434</v>
      </c>
      <c r="E57" s="25"/>
      <c r="F57" s="21"/>
      <c r="G57" s="23"/>
    </row>
    <row r="58" spans="1:7" ht="12.75">
      <c r="A58" s="6"/>
      <c r="C58" s="21"/>
      <c r="D58" s="22"/>
      <c r="E58" s="25" t="s">
        <v>435</v>
      </c>
      <c r="G58" s="6"/>
    </row>
    <row r="59" spans="1:7" ht="12.75">
      <c r="A59" s="6"/>
      <c r="B59" s="73" t="s">
        <v>471</v>
      </c>
      <c r="C59" s="21"/>
      <c r="E59" s="25" t="s">
        <v>438</v>
      </c>
      <c r="F59" s="22" t="s">
        <v>436</v>
      </c>
      <c r="G59" s="23" t="s">
        <v>437</v>
      </c>
    </row>
    <row r="60" spans="2:7" ht="12.75">
      <c r="B60" s="20" t="s">
        <v>2</v>
      </c>
      <c r="C60" s="21"/>
      <c r="D60" s="22" t="s">
        <v>441</v>
      </c>
      <c r="E60" s="25" t="s">
        <v>440</v>
      </c>
      <c r="F60" s="22" t="s">
        <v>439</v>
      </c>
      <c r="G60" s="23" t="s">
        <v>440</v>
      </c>
    </row>
    <row r="61" spans="2:7" ht="12.75">
      <c r="B61" s="26"/>
      <c r="C61" s="21"/>
      <c r="D61" s="21"/>
      <c r="E61" s="24"/>
      <c r="F61" s="21"/>
      <c r="G61" s="13"/>
    </row>
    <row r="62" spans="2:7" ht="12.75">
      <c r="B62" s="20" t="s">
        <v>442</v>
      </c>
      <c r="C62" s="21"/>
      <c r="D62" s="21"/>
      <c r="E62" s="24"/>
      <c r="F62" s="21"/>
      <c r="G62" s="13"/>
    </row>
    <row r="63" spans="2:7" ht="12.75">
      <c r="B63" s="26"/>
      <c r="C63" s="21"/>
      <c r="D63" s="21"/>
      <c r="E63" s="24"/>
      <c r="F63" s="21"/>
      <c r="G63" s="13"/>
    </row>
    <row r="64" spans="2:7" ht="12.75">
      <c r="B64" s="26" t="s">
        <v>443</v>
      </c>
      <c r="C64" s="21"/>
      <c r="D64" s="21" t="s">
        <v>7</v>
      </c>
      <c r="E64" s="24">
        <v>0.66</v>
      </c>
      <c r="F64" s="21">
        <v>720</v>
      </c>
      <c r="G64" s="13">
        <v>475.2</v>
      </c>
    </row>
    <row r="65" spans="2:7" ht="12.75">
      <c r="B65" s="26" t="s">
        <v>444</v>
      </c>
      <c r="C65" s="21"/>
      <c r="D65" s="21" t="s">
        <v>445</v>
      </c>
      <c r="E65" s="24">
        <v>5</v>
      </c>
      <c r="F65" s="21">
        <v>30</v>
      </c>
      <c r="G65" s="13">
        <v>150</v>
      </c>
    </row>
    <row r="66" spans="2:7" ht="12.75">
      <c r="B66" s="26" t="s">
        <v>446</v>
      </c>
      <c r="C66" s="21"/>
      <c r="D66" s="21" t="s">
        <v>447</v>
      </c>
      <c r="E66" s="24">
        <v>1.5</v>
      </c>
      <c r="F66" s="21">
        <v>60</v>
      </c>
      <c r="G66" s="13">
        <v>90</v>
      </c>
    </row>
    <row r="67" spans="2:7" ht="12.75">
      <c r="B67" s="26" t="s">
        <v>448</v>
      </c>
      <c r="C67" s="21"/>
      <c r="D67" s="21" t="s">
        <v>445</v>
      </c>
      <c r="E67" s="24">
        <v>4.4</v>
      </c>
      <c r="F67" s="21">
        <v>60</v>
      </c>
      <c r="G67" s="13">
        <v>264</v>
      </c>
    </row>
    <row r="68" spans="2:7" ht="12.75">
      <c r="B68" s="26" t="s">
        <v>449</v>
      </c>
      <c r="C68" s="21"/>
      <c r="D68" s="21" t="s">
        <v>445</v>
      </c>
      <c r="E68" s="24">
        <v>3</v>
      </c>
      <c r="F68" s="21">
        <v>60</v>
      </c>
      <c r="G68" s="13">
        <v>180</v>
      </c>
    </row>
    <row r="69" spans="2:7" ht="12.75">
      <c r="B69" s="26" t="s">
        <v>450</v>
      </c>
      <c r="C69" s="21"/>
      <c r="D69" s="21" t="s">
        <v>451</v>
      </c>
      <c r="E69" s="24">
        <v>3</v>
      </c>
      <c r="F69" s="21">
        <v>120</v>
      </c>
      <c r="G69" s="13">
        <v>360</v>
      </c>
    </row>
    <row r="70" spans="2:7" ht="12.75">
      <c r="B70" s="26" t="s">
        <v>452</v>
      </c>
      <c r="C70" s="21"/>
      <c r="D70" s="21" t="s">
        <v>445</v>
      </c>
      <c r="E70" s="24">
        <v>50</v>
      </c>
      <c r="F70" s="21">
        <v>1</v>
      </c>
      <c r="G70" s="13">
        <v>50</v>
      </c>
    </row>
    <row r="71" spans="2:7" ht="12.75">
      <c r="B71" s="26"/>
      <c r="C71" s="21"/>
      <c r="D71" s="21"/>
      <c r="E71" s="24"/>
      <c r="F71" s="21"/>
      <c r="G71" s="13">
        <v>1569.2</v>
      </c>
    </row>
    <row r="72" spans="2:7" ht="12.75">
      <c r="B72" s="20" t="s">
        <v>453</v>
      </c>
      <c r="C72" s="21"/>
      <c r="D72" s="21"/>
      <c r="E72" s="24"/>
      <c r="F72" s="21"/>
      <c r="G72" s="13"/>
    </row>
    <row r="73" spans="2:7" ht="12.75">
      <c r="B73" s="26"/>
      <c r="C73" s="21"/>
      <c r="D73" s="21"/>
      <c r="E73" s="24"/>
      <c r="F73" s="21"/>
      <c r="G73" s="13"/>
    </row>
    <row r="74" spans="2:7" ht="12.75">
      <c r="B74" s="26" t="s">
        <v>454</v>
      </c>
      <c r="C74" s="21"/>
      <c r="D74" s="21" t="s">
        <v>445</v>
      </c>
      <c r="E74" s="24">
        <v>4.64</v>
      </c>
      <c r="F74" s="21">
        <v>4</v>
      </c>
      <c r="G74" s="13">
        <v>18.56</v>
      </c>
    </row>
    <row r="75" spans="2:7" ht="12.75">
      <c r="B75" s="26" t="s">
        <v>457</v>
      </c>
      <c r="C75" s="21"/>
      <c r="D75" s="21" t="s">
        <v>445</v>
      </c>
      <c r="E75" s="24">
        <v>80</v>
      </c>
      <c r="F75" s="21">
        <v>4</v>
      </c>
      <c r="G75" s="13">
        <v>320</v>
      </c>
    </row>
    <row r="76" spans="2:7" ht="12.75">
      <c r="B76" s="26" t="s">
        <v>458</v>
      </c>
      <c r="C76" s="21"/>
      <c r="D76" s="21" t="s">
        <v>459</v>
      </c>
      <c r="E76" s="24">
        <v>1.2</v>
      </c>
      <c r="F76" s="21">
        <v>12</v>
      </c>
      <c r="G76" s="13">
        <v>14.4</v>
      </c>
    </row>
    <row r="77" spans="2:7" ht="12.75">
      <c r="B77" s="26"/>
      <c r="C77" s="21"/>
      <c r="D77" s="21"/>
      <c r="E77" s="24"/>
      <c r="F77" s="21"/>
      <c r="G77" s="13">
        <v>352.96</v>
      </c>
    </row>
    <row r="78" spans="2:7" ht="12.75">
      <c r="B78" s="20" t="s">
        <v>461</v>
      </c>
      <c r="C78" s="21"/>
      <c r="D78" s="21"/>
      <c r="E78" s="24"/>
      <c r="F78" s="21"/>
      <c r="G78" s="13"/>
    </row>
    <row r="79" spans="2:7" ht="12.75">
      <c r="B79" s="26"/>
      <c r="C79" s="21"/>
      <c r="D79" s="21"/>
      <c r="E79" s="24"/>
      <c r="F79" s="21"/>
      <c r="G79" s="13"/>
    </row>
    <row r="80" spans="2:7" ht="12.75">
      <c r="B80" s="26" t="s">
        <v>462</v>
      </c>
      <c r="C80" s="21"/>
      <c r="D80" s="21" t="s">
        <v>447</v>
      </c>
      <c r="E80" s="24">
        <v>6</v>
      </c>
      <c r="F80" s="21">
        <v>56</v>
      </c>
      <c r="G80" s="13">
        <v>336</v>
      </c>
    </row>
    <row r="81" spans="2:7" ht="12.75">
      <c r="B81" s="26" t="s">
        <v>472</v>
      </c>
      <c r="C81" s="21"/>
      <c r="D81" s="21" t="s">
        <v>447</v>
      </c>
      <c r="E81" s="24">
        <v>8</v>
      </c>
      <c r="F81" s="21">
        <v>4</v>
      </c>
      <c r="G81" s="13">
        <v>32</v>
      </c>
    </row>
    <row r="82" spans="2:7" ht="12.75">
      <c r="B82" s="26" t="s">
        <v>463</v>
      </c>
      <c r="C82" s="21"/>
      <c r="D82" s="21" t="s">
        <v>447</v>
      </c>
      <c r="E82" s="24">
        <v>15</v>
      </c>
      <c r="F82" s="21">
        <v>60</v>
      </c>
      <c r="G82" s="13">
        <v>900</v>
      </c>
    </row>
    <row r="83" spans="2:7" ht="12.75">
      <c r="B83" s="26"/>
      <c r="C83" s="21"/>
      <c r="D83" s="21"/>
      <c r="E83" s="24"/>
      <c r="F83" s="21"/>
      <c r="G83" s="13">
        <v>1268</v>
      </c>
    </row>
    <row r="84" spans="2:8" ht="13.5" thickBot="1">
      <c r="B84" s="7" t="s">
        <v>69</v>
      </c>
      <c r="C84" s="5"/>
      <c r="D84" s="5"/>
      <c r="E84" s="8"/>
      <c r="F84" s="5"/>
      <c r="G84" s="14">
        <v>6380.32</v>
      </c>
      <c r="H84" s="53"/>
    </row>
    <row r="85" spans="2:7" ht="13.5" thickTop="1">
      <c r="B85" s="1"/>
      <c r="C85" s="1"/>
      <c r="D85" s="1"/>
      <c r="E85" s="4"/>
      <c r="F85" s="1"/>
      <c r="G85" s="4"/>
    </row>
    <row r="86" spans="2:7" ht="12.75">
      <c r="B86" s="1"/>
      <c r="C86" s="1"/>
      <c r="D86" s="1"/>
      <c r="E86" s="4"/>
      <c r="F86" s="1"/>
      <c r="G86" s="4"/>
    </row>
    <row r="87" spans="2:7" ht="13.5" thickBot="1">
      <c r="B87" s="1"/>
      <c r="C87" s="1"/>
      <c r="D87" s="1"/>
      <c r="E87" s="4"/>
      <c r="F87" s="1"/>
      <c r="G87" s="4"/>
    </row>
    <row r="88" spans="2:7" ht="13.5" thickTop="1">
      <c r="B88" s="29"/>
      <c r="C88" s="30"/>
      <c r="D88" s="52" t="s">
        <v>473</v>
      </c>
      <c r="E88" s="69"/>
      <c r="F88" s="30"/>
      <c r="G88" s="70"/>
    </row>
    <row r="89" spans="2:7" ht="12.75">
      <c r="B89" s="26"/>
      <c r="C89" s="21"/>
      <c r="D89" s="21"/>
      <c r="E89" s="24"/>
      <c r="F89" s="21"/>
      <c r="G89" s="13"/>
    </row>
    <row r="90" spans="2:7" ht="12.75">
      <c r="B90" s="20" t="s">
        <v>2</v>
      </c>
      <c r="C90" s="21"/>
      <c r="D90" s="22" t="s">
        <v>441</v>
      </c>
      <c r="E90" s="25" t="s">
        <v>115</v>
      </c>
      <c r="F90" s="22"/>
      <c r="G90" s="23" t="s">
        <v>465</v>
      </c>
    </row>
    <row r="91" spans="2:7" ht="12.75">
      <c r="B91" s="26"/>
      <c r="C91" s="21"/>
      <c r="D91" s="21"/>
      <c r="E91" s="24"/>
      <c r="F91" s="21"/>
      <c r="G91" s="13"/>
    </row>
    <row r="92" spans="2:7" ht="12.75">
      <c r="B92" s="26" t="s">
        <v>466</v>
      </c>
      <c r="C92" s="21"/>
      <c r="D92" s="21" t="s">
        <v>7</v>
      </c>
      <c r="E92" s="24">
        <v>325</v>
      </c>
      <c r="F92" s="21"/>
      <c r="G92" s="13">
        <v>3900</v>
      </c>
    </row>
    <row r="93" spans="2:7" ht="12.75">
      <c r="B93" s="26"/>
      <c r="C93" s="21"/>
      <c r="D93" s="21"/>
      <c r="E93" s="24"/>
      <c r="F93" s="21"/>
      <c r="G93" s="13"/>
    </row>
    <row r="94" spans="2:7" ht="12.75">
      <c r="B94" s="26" t="s">
        <v>467</v>
      </c>
      <c r="C94" s="21"/>
      <c r="D94" s="21" t="s">
        <v>7</v>
      </c>
      <c r="E94" s="24">
        <v>710</v>
      </c>
      <c r="F94" s="21"/>
      <c r="G94" s="13">
        <v>8520</v>
      </c>
    </row>
    <row r="95" spans="2:7" ht="12.75">
      <c r="B95" s="26"/>
      <c r="C95" s="21"/>
      <c r="D95" s="21"/>
      <c r="E95" s="24"/>
      <c r="F95" s="21"/>
      <c r="G95" s="13"/>
    </row>
    <row r="96" spans="2:7" ht="12.75">
      <c r="B96" s="26" t="s">
        <v>474</v>
      </c>
      <c r="C96" s="21"/>
      <c r="D96" s="21" t="s">
        <v>7</v>
      </c>
      <c r="E96" s="24">
        <v>52</v>
      </c>
      <c r="F96" s="21"/>
      <c r="G96" s="13">
        <v>624</v>
      </c>
    </row>
    <row r="97" spans="2:7" ht="12.75">
      <c r="B97" s="26"/>
      <c r="C97" s="21"/>
      <c r="D97" s="21"/>
      <c r="E97" s="24"/>
      <c r="F97" s="21"/>
      <c r="G97" s="13"/>
    </row>
    <row r="98" spans="2:7" ht="12.75">
      <c r="B98" s="26" t="s">
        <v>475</v>
      </c>
      <c r="C98" s="21"/>
      <c r="D98" s="21"/>
      <c r="E98" s="24"/>
      <c r="F98" s="21"/>
      <c r="G98" s="13"/>
    </row>
    <row r="99" spans="2:7" ht="12.75">
      <c r="B99" s="26" t="s">
        <v>476</v>
      </c>
      <c r="C99" s="21"/>
      <c r="D99" s="21"/>
      <c r="E99" s="24"/>
      <c r="F99" s="21"/>
      <c r="G99" s="13"/>
    </row>
    <row r="100" spans="2:7" ht="12.75">
      <c r="B100" s="26" t="s">
        <v>477</v>
      </c>
      <c r="C100" s="21"/>
      <c r="D100" s="21"/>
      <c r="E100" s="24"/>
      <c r="F100" s="21"/>
      <c r="G100" s="13"/>
    </row>
    <row r="101" spans="2:7" ht="12.75">
      <c r="B101" s="26" t="s">
        <v>469</v>
      </c>
      <c r="C101" s="21"/>
      <c r="D101" s="21" t="s">
        <v>7</v>
      </c>
      <c r="E101" s="24">
        <v>150</v>
      </c>
      <c r="F101" s="21"/>
      <c r="G101" s="13">
        <v>1800</v>
      </c>
    </row>
    <row r="102" spans="2:7" ht="12.75">
      <c r="B102" s="26"/>
      <c r="C102" s="21"/>
      <c r="D102" s="21"/>
      <c r="E102" s="24"/>
      <c r="F102" s="21"/>
      <c r="G102" s="13"/>
    </row>
    <row r="103" spans="2:7" ht="12.75">
      <c r="B103" s="26" t="s">
        <v>478</v>
      </c>
      <c r="C103" s="21"/>
      <c r="D103" s="21"/>
      <c r="E103" s="24"/>
      <c r="F103" s="21"/>
      <c r="G103" s="13"/>
    </row>
    <row r="104" spans="2:7" ht="12.75">
      <c r="B104" s="26" t="s">
        <v>479</v>
      </c>
      <c r="C104" s="21"/>
      <c r="D104" s="21" t="s">
        <v>7</v>
      </c>
      <c r="E104" s="24">
        <v>255</v>
      </c>
      <c r="F104" s="21"/>
      <c r="G104" s="13">
        <v>3060</v>
      </c>
    </row>
    <row r="105" spans="2:7" ht="12.75">
      <c r="B105" s="26" t="s">
        <v>480</v>
      </c>
      <c r="C105" s="21"/>
      <c r="D105" s="21" t="s">
        <v>7</v>
      </c>
      <c r="E105" s="24">
        <v>10</v>
      </c>
      <c r="F105" s="21"/>
      <c r="G105" s="13">
        <v>120</v>
      </c>
    </row>
    <row r="106" spans="2:7" ht="12.75">
      <c r="B106" s="26"/>
      <c r="C106" s="21"/>
      <c r="D106" s="21"/>
      <c r="E106" s="24"/>
      <c r="F106" s="21"/>
      <c r="G106" s="13"/>
    </row>
    <row r="107" spans="2:7" ht="12.75">
      <c r="B107" s="26" t="s">
        <v>481</v>
      </c>
      <c r="C107" s="21"/>
      <c r="D107" s="21"/>
      <c r="E107" s="24"/>
      <c r="F107" s="21"/>
      <c r="G107" s="13"/>
    </row>
    <row r="108" spans="2:7" ht="12.75">
      <c r="B108" s="26" t="s">
        <v>15</v>
      </c>
      <c r="C108" s="21"/>
      <c r="D108" s="21" t="s">
        <v>7</v>
      </c>
      <c r="E108" s="24">
        <v>79.81</v>
      </c>
      <c r="F108" s="21"/>
      <c r="G108" s="13">
        <v>957.72</v>
      </c>
    </row>
    <row r="109" spans="2:7" ht="12.75">
      <c r="B109" s="26"/>
      <c r="C109" s="21"/>
      <c r="D109" s="21"/>
      <c r="E109" s="24"/>
      <c r="F109" s="21"/>
      <c r="G109" s="13"/>
    </row>
    <row r="110" spans="2:7" ht="13.5" thickBot="1">
      <c r="B110" s="7" t="s">
        <v>69</v>
      </c>
      <c r="C110" s="5"/>
      <c r="D110" s="5"/>
      <c r="E110" s="8">
        <v>1581.81</v>
      </c>
      <c r="F110" s="5"/>
      <c r="G110" s="14">
        <v>18981.72</v>
      </c>
    </row>
    <row r="111" spans="2:7" ht="13.5" thickTop="1">
      <c r="B111" s="1"/>
      <c r="C111" s="1"/>
      <c r="D111" s="1"/>
      <c r="E111" s="4"/>
      <c r="F111" s="1"/>
      <c r="G111" s="4"/>
    </row>
    <row r="112" spans="2:7" ht="12.75">
      <c r="B112" s="1"/>
      <c r="C112" s="1"/>
      <c r="D112" s="1"/>
      <c r="E112" s="4"/>
      <c r="F112" s="1"/>
      <c r="G112" s="4"/>
    </row>
    <row r="113" spans="2:7" ht="12.75">
      <c r="B113" s="1"/>
      <c r="C113" s="1"/>
      <c r="D113" s="1"/>
      <c r="E113" s="4"/>
      <c r="F113" s="1"/>
      <c r="G113" s="4"/>
    </row>
    <row r="114" spans="2:7" ht="13.5" thickBot="1">
      <c r="B114" s="2" t="s">
        <v>39</v>
      </c>
      <c r="D114" s="1" t="s">
        <v>434</v>
      </c>
      <c r="E114" s="4"/>
      <c r="F114" s="1"/>
      <c r="G114" s="1" t="s">
        <v>482</v>
      </c>
    </row>
    <row r="115" spans="2:7" ht="13.5" thickTop="1">
      <c r="B115" s="29"/>
      <c r="C115" s="30"/>
      <c r="D115" s="52"/>
      <c r="E115" s="71" t="s">
        <v>435</v>
      </c>
      <c r="F115" s="52" t="s">
        <v>436</v>
      </c>
      <c r="G115" s="72" t="s">
        <v>437</v>
      </c>
    </row>
    <row r="116" spans="2:7" ht="12.75">
      <c r="B116" s="26"/>
      <c r="C116" s="21"/>
      <c r="D116" s="22"/>
      <c r="E116" s="25" t="s">
        <v>438</v>
      </c>
      <c r="F116" s="22" t="s">
        <v>439</v>
      </c>
      <c r="G116" s="23" t="s">
        <v>440</v>
      </c>
    </row>
    <row r="117" spans="2:7" ht="12.75">
      <c r="B117" s="20" t="s">
        <v>2</v>
      </c>
      <c r="C117" s="21"/>
      <c r="D117" s="22" t="s">
        <v>441</v>
      </c>
      <c r="E117" s="25" t="s">
        <v>440</v>
      </c>
      <c r="F117" s="22"/>
      <c r="G117" s="23"/>
    </row>
    <row r="118" spans="2:7" ht="12.75">
      <c r="B118" s="26"/>
      <c r="C118" s="21"/>
      <c r="D118" s="21"/>
      <c r="E118" s="24"/>
      <c r="F118" s="21"/>
      <c r="G118" s="13"/>
    </row>
    <row r="119" spans="2:7" ht="12.75">
      <c r="B119" s="20" t="s">
        <v>442</v>
      </c>
      <c r="C119" s="21"/>
      <c r="D119" s="21"/>
      <c r="E119" s="24"/>
      <c r="F119" s="21"/>
      <c r="G119" s="13"/>
    </row>
    <row r="120" spans="2:7" ht="12.75">
      <c r="B120" s="26"/>
      <c r="C120" s="21"/>
      <c r="D120" s="21"/>
      <c r="E120" s="24"/>
      <c r="F120" s="21"/>
      <c r="G120" s="13"/>
    </row>
    <row r="121" spans="2:7" ht="12.75">
      <c r="B121" s="26" t="s">
        <v>443</v>
      </c>
      <c r="C121" s="21"/>
      <c r="D121" s="21" t="s">
        <v>7</v>
      </c>
      <c r="E121" s="24">
        <v>0.66</v>
      </c>
      <c r="F121" s="21">
        <v>624</v>
      </c>
      <c r="G121" s="13">
        <v>411.84</v>
      </c>
    </row>
    <row r="122" spans="2:7" ht="12.75">
      <c r="B122" s="26" t="s">
        <v>444</v>
      </c>
      <c r="C122" s="21"/>
      <c r="D122" s="21" t="s">
        <v>445</v>
      </c>
      <c r="E122" s="24">
        <v>5</v>
      </c>
      <c r="F122" s="21">
        <v>26</v>
      </c>
      <c r="G122" s="13">
        <v>130</v>
      </c>
    </row>
    <row r="123" spans="2:7" ht="12.75">
      <c r="B123" s="26" t="s">
        <v>446</v>
      </c>
      <c r="C123" s="21"/>
      <c r="D123" s="21" t="s">
        <v>447</v>
      </c>
      <c r="E123" s="24">
        <v>1.5</v>
      </c>
      <c r="F123" s="21">
        <v>52</v>
      </c>
      <c r="G123" s="13">
        <v>78</v>
      </c>
    </row>
    <row r="124" spans="2:7" ht="12.75">
      <c r="B124" s="26" t="s">
        <v>448</v>
      </c>
      <c r="C124" s="21"/>
      <c r="D124" s="21" t="s">
        <v>445</v>
      </c>
      <c r="E124" s="24">
        <v>4.4</v>
      </c>
      <c r="F124" s="21">
        <v>20</v>
      </c>
      <c r="G124" s="13">
        <v>88</v>
      </c>
    </row>
    <row r="125" spans="2:7" ht="12.75">
      <c r="B125" s="26" t="s">
        <v>449</v>
      </c>
      <c r="C125" s="21"/>
      <c r="D125" s="21" t="s">
        <v>445</v>
      </c>
      <c r="E125" s="24">
        <v>3</v>
      </c>
      <c r="F125" s="21">
        <v>26</v>
      </c>
      <c r="G125" s="13">
        <v>78</v>
      </c>
    </row>
    <row r="126" spans="2:7" ht="12.75">
      <c r="B126" s="26" t="s">
        <v>450</v>
      </c>
      <c r="C126" s="21"/>
      <c r="D126" s="21" t="s">
        <v>451</v>
      </c>
      <c r="E126" s="24">
        <v>3</v>
      </c>
      <c r="F126" s="21">
        <v>104</v>
      </c>
      <c r="G126" s="13">
        <v>312</v>
      </c>
    </row>
    <row r="127" spans="2:7" ht="12.75">
      <c r="B127" s="26" t="s">
        <v>452</v>
      </c>
      <c r="C127" s="21"/>
      <c r="D127" s="21" t="s">
        <v>445</v>
      </c>
      <c r="E127" s="24">
        <v>50</v>
      </c>
      <c r="F127" s="21">
        <v>1</v>
      </c>
      <c r="G127" s="13">
        <v>50</v>
      </c>
    </row>
    <row r="128" spans="2:7" ht="12.75">
      <c r="B128" s="26"/>
      <c r="C128" s="21"/>
      <c r="D128" s="21"/>
      <c r="E128" s="24"/>
      <c r="F128" s="21"/>
      <c r="G128" s="13">
        <v>1147.84</v>
      </c>
    </row>
    <row r="129" spans="2:7" ht="12.75">
      <c r="B129" s="20" t="s">
        <v>453</v>
      </c>
      <c r="C129" s="21"/>
      <c r="D129" s="21"/>
      <c r="E129" s="24"/>
      <c r="F129" s="21"/>
      <c r="G129" s="13"/>
    </row>
    <row r="130" spans="2:7" ht="12.75">
      <c r="B130" s="26"/>
      <c r="C130" s="21"/>
      <c r="D130" s="21"/>
      <c r="E130" s="24"/>
      <c r="F130" s="21"/>
      <c r="G130" s="13"/>
    </row>
    <row r="131" spans="2:7" ht="12.75">
      <c r="B131" s="26" t="s">
        <v>454</v>
      </c>
      <c r="C131" s="21"/>
      <c r="D131" s="21" t="s">
        <v>445</v>
      </c>
      <c r="E131" s="24">
        <v>4.64</v>
      </c>
      <c r="F131" s="21">
        <v>12</v>
      </c>
      <c r="G131" s="13">
        <v>55.68</v>
      </c>
    </row>
    <row r="132" spans="2:7" ht="12.75">
      <c r="B132" s="26" t="s">
        <v>457</v>
      </c>
      <c r="C132" s="21"/>
      <c r="D132" s="21" t="s">
        <v>445</v>
      </c>
      <c r="E132" s="24">
        <v>80</v>
      </c>
      <c r="F132" s="21">
        <v>6</v>
      </c>
      <c r="G132" s="13">
        <v>480</v>
      </c>
    </row>
    <row r="133" spans="2:7" ht="12.75">
      <c r="B133" s="26" t="s">
        <v>458</v>
      </c>
      <c r="C133" s="21"/>
      <c r="D133" s="21" t="s">
        <v>459</v>
      </c>
      <c r="E133" s="24">
        <v>1.2</v>
      </c>
      <c r="F133" s="21">
        <v>30</v>
      </c>
      <c r="G133" s="13">
        <v>36</v>
      </c>
    </row>
    <row r="134" spans="2:7" ht="12.75">
      <c r="B134" s="26"/>
      <c r="C134" s="21"/>
      <c r="D134" s="21"/>
      <c r="E134" s="24"/>
      <c r="F134" s="21"/>
      <c r="G134" s="13">
        <v>571.68</v>
      </c>
    </row>
    <row r="135" spans="2:7" ht="12.75">
      <c r="B135" s="20" t="s">
        <v>461</v>
      </c>
      <c r="C135" s="21"/>
      <c r="D135" s="21"/>
      <c r="E135" s="24"/>
      <c r="F135" s="21"/>
      <c r="G135" s="13"/>
    </row>
    <row r="136" spans="2:7" ht="12.75">
      <c r="B136" s="26"/>
      <c r="C136" s="21"/>
      <c r="D136" s="21"/>
      <c r="E136" s="24"/>
      <c r="F136" s="21"/>
      <c r="G136" s="13"/>
    </row>
    <row r="137" spans="2:7" ht="12.75">
      <c r="B137" s="26" t="s">
        <v>462</v>
      </c>
      <c r="C137" s="21"/>
      <c r="D137" s="21" t="s">
        <v>447</v>
      </c>
      <c r="E137" s="24">
        <v>6</v>
      </c>
      <c r="F137" s="21">
        <v>48</v>
      </c>
      <c r="G137" s="13">
        <v>288</v>
      </c>
    </row>
    <row r="138" spans="2:7" ht="12.75">
      <c r="B138" s="26" t="s">
        <v>472</v>
      </c>
      <c r="C138" s="21"/>
      <c r="D138" s="21" t="s">
        <v>447</v>
      </c>
      <c r="E138" s="24">
        <v>8</v>
      </c>
      <c r="F138" s="21">
        <v>4</v>
      </c>
      <c r="G138" s="13">
        <v>32</v>
      </c>
    </row>
    <row r="139" spans="2:7" ht="12.75">
      <c r="B139" s="26" t="s">
        <v>463</v>
      </c>
      <c r="C139" s="21"/>
      <c r="D139" s="21" t="s">
        <v>447</v>
      </c>
      <c r="E139" s="24">
        <v>15</v>
      </c>
      <c r="F139" s="21">
        <v>52</v>
      </c>
      <c r="G139" s="13">
        <v>780</v>
      </c>
    </row>
    <row r="140" spans="2:7" ht="12.75">
      <c r="B140" s="26" t="s">
        <v>483</v>
      </c>
      <c r="C140" s="21"/>
      <c r="D140" s="21" t="s">
        <v>447</v>
      </c>
      <c r="E140" s="24">
        <v>4</v>
      </c>
      <c r="F140" s="21">
        <v>52</v>
      </c>
      <c r="G140" s="13">
        <v>56</v>
      </c>
    </row>
    <row r="141" spans="2:7" ht="12.75">
      <c r="B141" s="26"/>
      <c r="C141" s="21"/>
      <c r="D141" s="21"/>
      <c r="E141" s="24"/>
      <c r="F141" s="21"/>
      <c r="G141" s="13"/>
    </row>
    <row r="142" spans="2:7" ht="13.5" thickBot="1">
      <c r="B142" s="7" t="s">
        <v>69</v>
      </c>
      <c r="C142" s="5"/>
      <c r="D142" s="5"/>
      <c r="E142" s="8"/>
      <c r="F142" s="5"/>
      <c r="G142" s="14">
        <v>5751.04</v>
      </c>
    </row>
    <row r="143" spans="2:7" ht="13.5" thickTop="1">
      <c r="B143" s="1"/>
      <c r="C143" s="1"/>
      <c r="D143" s="1"/>
      <c r="E143" s="4"/>
      <c r="F143" s="1"/>
      <c r="G143" s="4"/>
    </row>
    <row r="144" spans="2:7" ht="12.75">
      <c r="B144" s="1"/>
      <c r="C144" s="1"/>
      <c r="D144" s="1"/>
      <c r="E144" s="4"/>
      <c r="F144" s="1"/>
      <c r="G144" s="4"/>
    </row>
    <row r="145" spans="2:7" ht="13.5" thickBot="1">
      <c r="B145" s="1"/>
      <c r="C145" s="1"/>
      <c r="D145" s="1"/>
      <c r="E145" s="4"/>
      <c r="F145" s="1"/>
      <c r="G145" s="4"/>
    </row>
    <row r="146" spans="2:7" ht="13.5" thickTop="1">
      <c r="B146" s="29"/>
      <c r="C146" s="30"/>
      <c r="D146" s="52" t="s">
        <v>484</v>
      </c>
      <c r="E146" s="69"/>
      <c r="F146" s="30"/>
      <c r="G146" s="70"/>
    </row>
    <row r="147" spans="2:7" ht="12.75">
      <c r="B147" s="26"/>
      <c r="C147" s="21"/>
      <c r="D147" s="21"/>
      <c r="E147" s="24"/>
      <c r="F147" s="21"/>
      <c r="G147" s="13"/>
    </row>
    <row r="148" spans="2:7" ht="12.75">
      <c r="B148" s="20" t="s">
        <v>2</v>
      </c>
      <c r="C148" s="21"/>
      <c r="D148" s="21" t="s">
        <v>441</v>
      </c>
      <c r="E148" s="24" t="s">
        <v>115</v>
      </c>
      <c r="F148" s="21"/>
      <c r="G148" s="13" t="s">
        <v>465</v>
      </c>
    </row>
    <row r="149" spans="2:7" ht="12.75">
      <c r="B149" s="26"/>
      <c r="C149" s="21"/>
      <c r="D149" s="21"/>
      <c r="E149" s="24"/>
      <c r="F149" s="21"/>
      <c r="G149" s="13"/>
    </row>
    <row r="150" spans="2:7" ht="12.75">
      <c r="B150" s="26" t="s">
        <v>466</v>
      </c>
      <c r="C150" s="21"/>
      <c r="D150" s="21" t="s">
        <v>7</v>
      </c>
      <c r="E150" s="24">
        <v>185.5345</v>
      </c>
      <c r="F150" s="21"/>
      <c r="G150" s="13">
        <v>2226.414</v>
      </c>
    </row>
    <row r="151" spans="2:7" ht="12.75">
      <c r="B151" s="26"/>
      <c r="C151" s="21"/>
      <c r="D151" s="21"/>
      <c r="E151" s="24"/>
      <c r="F151" s="21"/>
      <c r="G151" s="13"/>
    </row>
    <row r="152" spans="2:7" ht="12.75">
      <c r="B152" s="26" t="s">
        <v>467</v>
      </c>
      <c r="C152" s="21"/>
      <c r="D152" s="21" t="s">
        <v>7</v>
      </c>
      <c r="E152" s="24">
        <v>593.7104</v>
      </c>
      <c r="F152" s="21"/>
      <c r="G152" s="13">
        <v>7124.524800000001</v>
      </c>
    </row>
    <row r="153" spans="2:7" ht="12.75">
      <c r="B153" s="26"/>
      <c r="C153" s="21"/>
      <c r="D153" s="21"/>
      <c r="E153" s="24"/>
      <c r="F153" s="21"/>
      <c r="G153" s="13"/>
    </row>
    <row r="154" spans="2:7" ht="12.75">
      <c r="B154" s="26" t="s">
        <v>474</v>
      </c>
      <c r="C154" s="21"/>
      <c r="D154" s="21" t="s">
        <v>7</v>
      </c>
      <c r="E154" s="24">
        <v>60</v>
      </c>
      <c r="F154" s="21"/>
      <c r="G154" s="13">
        <v>720</v>
      </c>
    </row>
    <row r="155" spans="2:7" ht="12.75">
      <c r="B155" s="26"/>
      <c r="C155" s="21"/>
      <c r="D155" s="21"/>
      <c r="E155" s="24"/>
      <c r="F155" s="21"/>
      <c r="G155" s="13"/>
    </row>
    <row r="156" spans="2:7" ht="12.75">
      <c r="B156" s="26" t="s">
        <v>475</v>
      </c>
      <c r="C156" s="21"/>
      <c r="D156" s="21"/>
      <c r="E156" s="24"/>
      <c r="F156" s="21"/>
      <c r="G156" s="13"/>
    </row>
    <row r="157" spans="2:7" ht="12.75">
      <c r="B157" s="26" t="s">
        <v>469</v>
      </c>
      <c r="C157" s="21"/>
      <c r="D157" s="21" t="s">
        <v>7</v>
      </c>
      <c r="E157" s="24">
        <v>150</v>
      </c>
      <c r="F157" s="21"/>
      <c r="G157" s="13">
        <v>1800</v>
      </c>
    </row>
    <row r="158" spans="2:7" ht="12.75">
      <c r="B158" s="26"/>
      <c r="C158" s="21"/>
      <c r="D158" s="21"/>
      <c r="E158" s="24"/>
      <c r="F158" s="21"/>
      <c r="G158" s="13"/>
    </row>
    <row r="159" spans="2:7" ht="12.75">
      <c r="B159" s="26" t="s">
        <v>470</v>
      </c>
      <c r="C159" s="21"/>
      <c r="D159" s="21"/>
      <c r="E159" s="24"/>
      <c r="F159" s="21"/>
      <c r="G159" s="13"/>
    </row>
    <row r="160" spans="2:7" ht="12.75">
      <c r="B160" s="26" t="s">
        <v>15</v>
      </c>
      <c r="C160" s="21"/>
      <c r="D160" s="21" t="s">
        <v>7</v>
      </c>
      <c r="E160" s="24">
        <v>100</v>
      </c>
      <c r="F160" s="21"/>
      <c r="G160" s="13">
        <v>1200</v>
      </c>
    </row>
    <row r="161" spans="2:7" ht="12.75">
      <c r="B161" s="26"/>
      <c r="C161" s="21"/>
      <c r="D161" s="21"/>
      <c r="E161" s="24"/>
      <c r="F161" s="21"/>
      <c r="G161" s="13"/>
    </row>
    <row r="162" spans="2:7" ht="12.75">
      <c r="B162" s="26" t="s">
        <v>485</v>
      </c>
      <c r="C162" s="21"/>
      <c r="D162" s="21"/>
      <c r="E162" s="24"/>
      <c r="F162" s="21"/>
      <c r="G162" s="13"/>
    </row>
    <row r="163" spans="2:7" ht="12.75">
      <c r="B163" s="26" t="s">
        <v>17</v>
      </c>
      <c r="C163" s="21"/>
      <c r="D163" s="21" t="s">
        <v>7</v>
      </c>
      <c r="E163" s="24">
        <v>424.232</v>
      </c>
      <c r="F163" s="21"/>
      <c r="G163" s="13">
        <v>5090.784000000001</v>
      </c>
    </row>
    <row r="164" spans="2:7" ht="12.75">
      <c r="B164" s="26" t="s">
        <v>18</v>
      </c>
      <c r="C164" s="21"/>
      <c r="D164" s="21" t="s">
        <v>7</v>
      </c>
      <c r="E164" s="24">
        <v>226.3298</v>
      </c>
      <c r="F164" s="21"/>
      <c r="G164" s="13">
        <v>2715.9576</v>
      </c>
    </row>
    <row r="165" spans="2:7" ht="12.75">
      <c r="B165" s="26" t="s">
        <v>19</v>
      </c>
      <c r="C165" s="21"/>
      <c r="D165" s="21" t="s">
        <v>7</v>
      </c>
      <c r="E165" s="24">
        <v>5.4138</v>
      </c>
      <c r="F165" s="21"/>
      <c r="G165" s="13">
        <v>64.9656</v>
      </c>
    </row>
    <row r="166" spans="2:7" ht="12.75">
      <c r="B166" s="26" t="s">
        <v>20</v>
      </c>
      <c r="C166" s="21"/>
      <c r="D166" s="21" t="s">
        <v>7</v>
      </c>
      <c r="E166" s="24">
        <v>110.6898</v>
      </c>
      <c r="F166" s="21"/>
      <c r="G166" s="13">
        <v>1328.2776000000001</v>
      </c>
    </row>
    <row r="167" spans="2:7" ht="12.75">
      <c r="B167" s="26" t="s">
        <v>21</v>
      </c>
      <c r="C167" s="21"/>
      <c r="D167" s="21" t="s">
        <v>7</v>
      </c>
      <c r="E167" s="24">
        <v>45.6266</v>
      </c>
      <c r="F167" s="21"/>
      <c r="G167" s="13">
        <v>547.5192000000001</v>
      </c>
    </row>
    <row r="168" spans="2:7" ht="12.75">
      <c r="B168" s="26" t="s">
        <v>22</v>
      </c>
      <c r="C168" s="21"/>
      <c r="D168" s="21" t="s">
        <v>7</v>
      </c>
      <c r="E168" s="24">
        <v>3.48062</v>
      </c>
      <c r="F168" s="21"/>
      <c r="G168" s="13">
        <v>41.76744</v>
      </c>
    </row>
    <row r="169" spans="2:7" ht="12.75">
      <c r="B169" s="26"/>
      <c r="C169" s="21"/>
      <c r="D169" s="21"/>
      <c r="E169" s="24"/>
      <c r="F169" s="21"/>
      <c r="G169" s="13"/>
    </row>
    <row r="170" spans="2:7" ht="13.5" thickBot="1">
      <c r="B170" s="7" t="s">
        <v>69</v>
      </c>
      <c r="C170" s="5"/>
      <c r="D170" s="5"/>
      <c r="E170" s="8">
        <v>1905.0175200000003</v>
      </c>
      <c r="F170" s="5"/>
      <c r="G170" s="14">
        <v>22860.210240000004</v>
      </c>
    </row>
    <row r="171" spans="2:9" ht="13.5" thickTop="1">
      <c r="B171" s="1"/>
      <c r="C171" s="1"/>
      <c r="D171" s="1"/>
      <c r="E171" s="4"/>
      <c r="F171" s="1"/>
      <c r="G171" s="4"/>
      <c r="H171" s="56"/>
      <c r="I171" s="56"/>
    </row>
    <row r="172" spans="2:7" ht="12.75">
      <c r="B172" s="1"/>
      <c r="C172" s="1"/>
      <c r="D172" s="1"/>
      <c r="E172" s="4"/>
      <c r="F172" s="1"/>
      <c r="G172" s="4"/>
    </row>
    <row r="173" spans="2:7" ht="13.5" thickBot="1">
      <c r="B173" s="2" t="s">
        <v>5</v>
      </c>
      <c r="D173" s="1" t="s">
        <v>434</v>
      </c>
      <c r="E173" s="4"/>
      <c r="F173" s="1"/>
      <c r="G173" s="1" t="s">
        <v>486</v>
      </c>
    </row>
    <row r="174" spans="2:7" ht="13.5" thickTop="1">
      <c r="B174" s="29"/>
      <c r="C174" s="30"/>
      <c r="D174" s="52"/>
      <c r="E174" s="71" t="s">
        <v>435</v>
      </c>
      <c r="F174" s="52" t="s">
        <v>436</v>
      </c>
      <c r="G174" s="72" t="s">
        <v>437</v>
      </c>
    </row>
    <row r="175" spans="2:7" ht="12.75">
      <c r="B175" s="26"/>
      <c r="C175" s="21"/>
      <c r="D175" s="22"/>
      <c r="E175" s="25" t="s">
        <v>438</v>
      </c>
      <c r="F175" s="22" t="s">
        <v>439</v>
      </c>
      <c r="G175" s="23" t="s">
        <v>440</v>
      </c>
    </row>
    <row r="176" spans="2:7" ht="12.75">
      <c r="B176" s="20" t="s">
        <v>2</v>
      </c>
      <c r="C176" s="21"/>
      <c r="D176" s="22" t="s">
        <v>441</v>
      </c>
      <c r="E176" s="25" t="s">
        <v>440</v>
      </c>
      <c r="F176" s="22"/>
      <c r="G176" s="23"/>
    </row>
    <row r="177" spans="2:7" ht="12.75">
      <c r="B177" s="26"/>
      <c r="C177" s="21"/>
      <c r="D177" s="21"/>
      <c r="E177" s="24"/>
      <c r="F177" s="21"/>
      <c r="G177" s="13"/>
    </row>
    <row r="178" spans="2:7" ht="12.75">
      <c r="B178" s="20" t="s">
        <v>442</v>
      </c>
      <c r="C178" s="21"/>
      <c r="D178" s="21"/>
      <c r="E178" s="24"/>
      <c r="F178" s="21"/>
      <c r="G178" s="13"/>
    </row>
    <row r="179" spans="2:7" ht="12.75">
      <c r="B179" s="26"/>
      <c r="C179" s="21"/>
      <c r="D179" s="21"/>
      <c r="E179" s="24"/>
      <c r="F179" s="21"/>
      <c r="G179" s="13"/>
    </row>
    <row r="180" spans="2:7" ht="12.75">
      <c r="B180" s="26" t="s">
        <v>443</v>
      </c>
      <c r="C180" s="21"/>
      <c r="D180" s="21" t="s">
        <v>7</v>
      </c>
      <c r="E180" s="24">
        <v>0.66</v>
      </c>
      <c r="F180" s="21">
        <v>384</v>
      </c>
      <c r="G180" s="13">
        <v>253.44</v>
      </c>
    </row>
    <row r="181" spans="2:7" ht="12.75">
      <c r="B181" s="26" t="s">
        <v>444</v>
      </c>
      <c r="C181" s="21"/>
      <c r="D181" s="21" t="s">
        <v>445</v>
      </c>
      <c r="E181" s="24">
        <v>5</v>
      </c>
      <c r="F181" s="21">
        <v>32</v>
      </c>
      <c r="G181" s="13">
        <v>160</v>
      </c>
    </row>
    <row r="182" spans="2:7" ht="12.75">
      <c r="B182" s="26" t="s">
        <v>446</v>
      </c>
      <c r="C182" s="21"/>
      <c r="D182" s="21" t="s">
        <v>447</v>
      </c>
      <c r="E182" s="24">
        <v>1.5</v>
      </c>
      <c r="F182" s="21">
        <v>64</v>
      </c>
      <c r="G182" s="13">
        <v>96</v>
      </c>
    </row>
    <row r="183" spans="2:7" ht="12.75">
      <c r="B183" s="26" t="s">
        <v>448</v>
      </c>
      <c r="C183" s="21"/>
      <c r="D183" s="21" t="s">
        <v>445</v>
      </c>
      <c r="E183" s="24">
        <v>4.4</v>
      </c>
      <c r="F183" s="21">
        <v>64</v>
      </c>
      <c r="G183" s="13">
        <v>281.6</v>
      </c>
    </row>
    <row r="184" spans="2:7" ht="12.75">
      <c r="B184" s="26" t="s">
        <v>449</v>
      </c>
      <c r="C184" s="21"/>
      <c r="D184" s="21" t="s">
        <v>445</v>
      </c>
      <c r="E184" s="24">
        <v>3</v>
      </c>
      <c r="F184" s="21">
        <v>32</v>
      </c>
      <c r="G184" s="13">
        <v>96</v>
      </c>
    </row>
    <row r="185" spans="2:7" ht="12.75">
      <c r="B185" s="26" t="s">
        <v>450</v>
      </c>
      <c r="C185" s="21"/>
      <c r="D185" s="21" t="s">
        <v>451</v>
      </c>
      <c r="E185" s="24">
        <v>3</v>
      </c>
      <c r="F185" s="21">
        <v>32</v>
      </c>
      <c r="G185" s="13">
        <v>96</v>
      </c>
    </row>
    <row r="186" spans="2:7" ht="12.75">
      <c r="B186" s="26" t="s">
        <v>452</v>
      </c>
      <c r="C186" s="21"/>
      <c r="D186" s="21" t="s">
        <v>445</v>
      </c>
      <c r="E186" s="24">
        <v>50</v>
      </c>
      <c r="F186" s="21">
        <v>1</v>
      </c>
      <c r="G186" s="13">
        <v>50</v>
      </c>
    </row>
    <row r="187" spans="2:7" ht="12.75">
      <c r="B187" s="26"/>
      <c r="C187" s="21"/>
      <c r="D187" s="21"/>
      <c r="E187" s="24"/>
      <c r="F187" s="21"/>
      <c r="G187" s="13">
        <v>1033.04</v>
      </c>
    </row>
    <row r="188" spans="2:7" ht="12.75">
      <c r="B188" s="20" t="s">
        <v>453</v>
      </c>
      <c r="C188" s="21"/>
      <c r="D188" s="21"/>
      <c r="E188" s="24"/>
      <c r="F188" s="21"/>
      <c r="G188" s="13"/>
    </row>
    <row r="189" spans="2:7" ht="12.75">
      <c r="B189" s="26"/>
      <c r="C189" s="21"/>
      <c r="D189" s="21"/>
      <c r="E189" s="24"/>
      <c r="F189" s="21"/>
      <c r="G189" s="13"/>
    </row>
    <row r="190" spans="2:7" ht="12.75">
      <c r="B190" s="26" t="s">
        <v>454</v>
      </c>
      <c r="C190" s="21"/>
      <c r="D190" s="21" t="s">
        <v>445</v>
      </c>
      <c r="E190" s="24">
        <v>4.64</v>
      </c>
      <c r="F190" s="21">
        <v>10</v>
      </c>
      <c r="G190" s="13">
        <v>46.4</v>
      </c>
    </row>
    <row r="191" spans="2:7" ht="12.75">
      <c r="B191" s="26" t="s">
        <v>487</v>
      </c>
      <c r="C191" s="21"/>
      <c r="D191" s="21" t="s">
        <v>445</v>
      </c>
      <c r="E191" s="24">
        <v>5</v>
      </c>
      <c r="F191" s="21">
        <v>20</v>
      </c>
      <c r="G191" s="13">
        <v>100</v>
      </c>
    </row>
    <row r="192" spans="2:7" ht="12.75">
      <c r="B192" s="26" t="s">
        <v>457</v>
      </c>
      <c r="C192" s="21"/>
      <c r="D192" s="21" t="s">
        <v>445</v>
      </c>
      <c r="E192" s="24">
        <v>80</v>
      </c>
      <c r="F192" s="21">
        <v>4</v>
      </c>
      <c r="G192" s="13">
        <v>320</v>
      </c>
    </row>
    <row r="193" spans="2:7" ht="12.75">
      <c r="B193" s="26" t="s">
        <v>458</v>
      </c>
      <c r="C193" s="21"/>
      <c r="D193" s="21" t="s">
        <v>459</v>
      </c>
      <c r="E193" s="24">
        <v>1.2</v>
      </c>
      <c r="F193" s="21">
        <v>24</v>
      </c>
      <c r="G193" s="13">
        <v>28.8</v>
      </c>
    </row>
    <row r="194" spans="2:7" ht="12.75">
      <c r="B194" s="26"/>
      <c r="C194" s="21"/>
      <c r="D194" s="21"/>
      <c r="E194" s="24"/>
      <c r="F194" s="21"/>
      <c r="G194" s="13">
        <v>495.2</v>
      </c>
    </row>
    <row r="195" spans="2:7" ht="12.75">
      <c r="B195" s="20" t="s">
        <v>461</v>
      </c>
      <c r="C195" s="21"/>
      <c r="D195" s="21"/>
      <c r="E195" s="24"/>
      <c r="F195" s="21"/>
      <c r="G195" s="13"/>
    </row>
    <row r="196" spans="2:7" ht="12.75">
      <c r="B196" s="26"/>
      <c r="C196" s="21"/>
      <c r="D196" s="21"/>
      <c r="E196" s="24"/>
      <c r="F196" s="21"/>
      <c r="G196" s="13"/>
    </row>
    <row r="197" spans="2:7" ht="12.75">
      <c r="B197" s="26" t="s">
        <v>462</v>
      </c>
      <c r="C197" s="21"/>
      <c r="D197" s="21" t="s">
        <v>447</v>
      </c>
      <c r="E197" s="24">
        <v>6</v>
      </c>
      <c r="F197" s="21">
        <v>64</v>
      </c>
      <c r="G197" s="13">
        <v>384</v>
      </c>
    </row>
    <row r="198" spans="2:7" ht="12.75">
      <c r="B198" s="26" t="s">
        <v>488</v>
      </c>
      <c r="C198" s="21"/>
      <c r="D198" s="21" t="s">
        <v>447</v>
      </c>
      <c r="E198" s="24">
        <v>8</v>
      </c>
      <c r="F198" s="21">
        <v>8</v>
      </c>
      <c r="G198" s="13">
        <v>64</v>
      </c>
    </row>
    <row r="199" spans="2:7" ht="12.75">
      <c r="B199" s="26" t="s">
        <v>472</v>
      </c>
      <c r="C199" s="21"/>
      <c r="D199" s="21" t="s">
        <v>447</v>
      </c>
      <c r="E199" s="24">
        <v>8</v>
      </c>
      <c r="F199" s="21">
        <v>4</v>
      </c>
      <c r="G199" s="13">
        <v>32</v>
      </c>
    </row>
    <row r="200" spans="2:7" ht="12.75">
      <c r="B200" s="26" t="s">
        <v>463</v>
      </c>
      <c r="C200" s="21"/>
      <c r="D200" s="21" t="s">
        <v>447</v>
      </c>
      <c r="E200" s="24">
        <v>15</v>
      </c>
      <c r="F200" s="21">
        <v>64</v>
      </c>
      <c r="G200" s="13">
        <v>960</v>
      </c>
    </row>
    <row r="201" spans="2:7" ht="12.75">
      <c r="B201" s="26"/>
      <c r="C201" s="21"/>
      <c r="D201" s="21"/>
      <c r="E201" s="24"/>
      <c r="F201" s="21"/>
      <c r="G201" s="13">
        <v>1440</v>
      </c>
    </row>
    <row r="202" spans="2:7" ht="13.5" thickBot="1">
      <c r="B202" s="7" t="s">
        <v>69</v>
      </c>
      <c r="C202" s="5"/>
      <c r="D202" s="5"/>
      <c r="E202" s="8"/>
      <c r="F202" s="5"/>
      <c r="G202" s="14">
        <v>5936.48</v>
      </c>
    </row>
    <row r="203" spans="2:9" ht="13.5" thickTop="1">
      <c r="B203" s="1"/>
      <c r="C203" s="1"/>
      <c r="D203" s="1"/>
      <c r="E203" s="4"/>
      <c r="F203" s="1"/>
      <c r="G203" s="4"/>
      <c r="I203" s="56"/>
    </row>
    <row r="204" spans="2:7" ht="13.5" thickBot="1">
      <c r="B204" s="1"/>
      <c r="C204" s="1"/>
      <c r="D204" s="1"/>
      <c r="E204" s="4"/>
      <c r="F204" s="1"/>
      <c r="G204" s="4"/>
    </row>
    <row r="205" spans="2:7" ht="13.5" thickTop="1">
      <c r="B205" s="29"/>
      <c r="C205" s="30"/>
      <c r="D205" s="52" t="s">
        <v>489</v>
      </c>
      <c r="E205" s="69"/>
      <c r="F205" s="30"/>
      <c r="G205" s="70"/>
    </row>
    <row r="206" spans="2:7" ht="12.75">
      <c r="B206" s="26"/>
      <c r="C206" s="21"/>
      <c r="D206" s="21"/>
      <c r="E206" s="24"/>
      <c r="F206" s="21"/>
      <c r="G206" s="13"/>
    </row>
    <row r="207" spans="2:7" ht="12.75">
      <c r="B207" s="20" t="s">
        <v>2</v>
      </c>
      <c r="C207" s="21"/>
      <c r="D207" s="22" t="s">
        <v>441</v>
      </c>
      <c r="E207" s="25" t="s">
        <v>115</v>
      </c>
      <c r="F207" s="22"/>
      <c r="G207" s="23" t="s">
        <v>465</v>
      </c>
    </row>
    <row r="208" spans="2:7" ht="12.75">
      <c r="B208" s="26"/>
      <c r="C208" s="21"/>
      <c r="D208" s="21"/>
      <c r="E208" s="24"/>
      <c r="F208" s="21"/>
      <c r="G208" s="13"/>
    </row>
    <row r="209" spans="2:7" ht="12.75">
      <c r="B209" s="26" t="s">
        <v>466</v>
      </c>
      <c r="C209" s="21"/>
      <c r="D209" s="21" t="s">
        <v>7</v>
      </c>
      <c r="E209" s="24">
        <v>4359.306937</v>
      </c>
      <c r="F209" s="21"/>
      <c r="G209" s="13">
        <v>52311.683244</v>
      </c>
    </row>
    <row r="210" spans="2:7" ht="12.75">
      <c r="B210" s="26"/>
      <c r="C210" s="21"/>
      <c r="D210" s="21"/>
      <c r="E210" s="24"/>
      <c r="F210" s="21"/>
      <c r="G210" s="13"/>
    </row>
    <row r="211" spans="2:7" ht="12.75">
      <c r="B211" s="26" t="s">
        <v>467</v>
      </c>
      <c r="C211" s="21"/>
      <c r="D211" s="21" t="s">
        <v>7</v>
      </c>
      <c r="E211" s="24">
        <v>14448.84612</v>
      </c>
      <c r="F211" s="21"/>
      <c r="G211" s="13">
        <v>173386.15344</v>
      </c>
    </row>
    <row r="212" spans="2:7" ht="12.75">
      <c r="B212" s="26"/>
      <c r="C212" s="21"/>
      <c r="D212" s="21"/>
      <c r="E212" s="24"/>
      <c r="F212" s="21"/>
      <c r="G212" s="13"/>
    </row>
    <row r="213" spans="2:7" ht="12.75">
      <c r="B213" s="26" t="s">
        <v>474</v>
      </c>
      <c r="C213" s="21"/>
      <c r="D213" s="21" t="s">
        <v>7</v>
      </c>
      <c r="E213" s="24">
        <v>60</v>
      </c>
      <c r="F213" s="21"/>
      <c r="G213" s="13">
        <v>720</v>
      </c>
    </row>
    <row r="214" spans="2:7" ht="12.75">
      <c r="B214" s="26"/>
      <c r="C214" s="21"/>
      <c r="D214" s="21"/>
      <c r="E214" s="24"/>
      <c r="F214" s="21"/>
      <c r="G214" s="13"/>
    </row>
    <row r="215" spans="2:7" ht="12.75">
      <c r="B215" s="26" t="s">
        <v>475</v>
      </c>
      <c r="C215" s="21"/>
      <c r="D215" s="21"/>
      <c r="E215" s="24"/>
      <c r="F215" s="21"/>
      <c r="G215" s="13"/>
    </row>
    <row r="216" spans="2:7" ht="12.75">
      <c r="B216" s="26" t="s">
        <v>490</v>
      </c>
      <c r="C216" s="21"/>
      <c r="D216" s="21"/>
      <c r="E216" s="24"/>
      <c r="F216" s="21"/>
      <c r="G216" s="13"/>
    </row>
    <row r="217" spans="2:7" ht="12.75">
      <c r="B217" s="26" t="s">
        <v>469</v>
      </c>
      <c r="C217" s="21"/>
      <c r="D217" s="21" t="s">
        <v>7</v>
      </c>
      <c r="E217" s="24">
        <v>250</v>
      </c>
      <c r="F217" s="21"/>
      <c r="G217" s="13">
        <v>3000</v>
      </c>
    </row>
    <row r="218" spans="2:7" ht="12.75">
      <c r="B218" s="26"/>
      <c r="C218" s="21"/>
      <c r="D218" s="21"/>
      <c r="E218" s="24"/>
      <c r="F218" s="21"/>
      <c r="G218" s="13"/>
    </row>
    <row r="219" spans="2:7" ht="12.75">
      <c r="B219" s="26" t="s">
        <v>491</v>
      </c>
      <c r="C219" s="21"/>
      <c r="D219" s="21"/>
      <c r="E219" s="24"/>
      <c r="F219" s="21"/>
      <c r="G219" s="13"/>
    </row>
    <row r="220" spans="2:7" ht="12.75">
      <c r="B220" s="26" t="s">
        <v>15</v>
      </c>
      <c r="C220" s="21"/>
      <c r="D220" s="21" t="s">
        <v>7</v>
      </c>
      <c r="E220" s="24">
        <v>80</v>
      </c>
      <c r="F220" s="21"/>
      <c r="G220" s="13">
        <v>960</v>
      </c>
    </row>
    <row r="221" spans="2:7" ht="12.75">
      <c r="B221" s="26"/>
      <c r="C221" s="21"/>
      <c r="D221" s="21"/>
      <c r="E221" s="24"/>
      <c r="F221" s="21"/>
      <c r="G221" s="13"/>
    </row>
    <row r="222" spans="2:7" ht="12.75">
      <c r="B222" s="26" t="s">
        <v>492</v>
      </c>
      <c r="C222" s="21"/>
      <c r="D222" s="21"/>
      <c r="E222" s="24"/>
      <c r="F222" s="21"/>
      <c r="G222" s="13"/>
    </row>
    <row r="223" spans="2:7" ht="12.75">
      <c r="B223" s="26" t="s">
        <v>6</v>
      </c>
      <c r="C223" s="21"/>
      <c r="D223" s="21" t="s">
        <v>7</v>
      </c>
      <c r="E223" s="24">
        <v>254188.47318</v>
      </c>
      <c r="F223" s="21"/>
      <c r="G223" s="13">
        <v>3050261.67816</v>
      </c>
    </row>
    <row r="224" spans="2:7" ht="12.75">
      <c r="B224" s="26" t="s">
        <v>8</v>
      </c>
      <c r="C224" s="21"/>
      <c r="D224" s="21" t="s">
        <v>7</v>
      </c>
      <c r="E224" s="24">
        <v>42364.74</v>
      </c>
      <c r="F224" s="21"/>
      <c r="G224" s="13">
        <v>508376.88</v>
      </c>
    </row>
    <row r="225" spans="2:7" ht="12.75">
      <c r="B225" s="26" t="s">
        <v>9</v>
      </c>
      <c r="C225" s="21"/>
      <c r="D225" s="21" t="s">
        <v>7</v>
      </c>
      <c r="E225" s="24">
        <v>11297.26546</v>
      </c>
      <c r="F225" s="21"/>
      <c r="G225" s="13">
        <v>135567.18552</v>
      </c>
    </row>
    <row r="226" spans="2:7" ht="12.75">
      <c r="B226" s="26" t="s">
        <v>10</v>
      </c>
      <c r="C226" s="21"/>
      <c r="D226" s="21" t="s">
        <v>7</v>
      </c>
      <c r="E226" s="24">
        <v>9320.2440016</v>
      </c>
      <c r="F226" s="21"/>
      <c r="G226" s="13">
        <v>111842.9280192</v>
      </c>
    </row>
    <row r="227" spans="2:7" ht="12.75">
      <c r="B227" s="26" t="s">
        <v>11</v>
      </c>
      <c r="C227" s="21"/>
      <c r="D227" s="21" t="s">
        <v>7</v>
      </c>
      <c r="E227" s="24">
        <v>56486.32733</v>
      </c>
      <c r="F227" s="21"/>
      <c r="G227" s="13">
        <v>677835.92796</v>
      </c>
    </row>
    <row r="228" spans="2:7" ht="12.75">
      <c r="B228" s="26"/>
      <c r="C228" s="21"/>
      <c r="D228" s="21"/>
      <c r="E228" s="24"/>
      <c r="F228" s="21"/>
      <c r="G228" s="13"/>
    </row>
    <row r="229" spans="2:7" ht="12.75">
      <c r="B229" s="26" t="s">
        <v>493</v>
      </c>
      <c r="C229" s="21"/>
      <c r="D229" s="21"/>
      <c r="E229" s="24"/>
      <c r="F229" s="21"/>
      <c r="G229" s="13"/>
    </row>
    <row r="230" spans="2:7" ht="12.75">
      <c r="B230" s="26" t="s">
        <v>12</v>
      </c>
      <c r="C230" s="21"/>
      <c r="D230" s="21" t="s">
        <v>7</v>
      </c>
      <c r="E230" s="24">
        <v>815.45</v>
      </c>
      <c r="F230" s="21"/>
      <c r="G230" s="13">
        <v>9785.4</v>
      </c>
    </row>
    <row r="231" spans="2:7" ht="12.75">
      <c r="B231" s="26"/>
      <c r="C231" s="21"/>
      <c r="D231" s="21"/>
      <c r="E231" s="24"/>
      <c r="F231" s="21"/>
      <c r="G231" s="13"/>
    </row>
    <row r="232" spans="2:7" ht="13.5" thickBot="1">
      <c r="B232" s="7" t="s">
        <v>69</v>
      </c>
      <c r="C232" s="5"/>
      <c r="D232" s="5"/>
      <c r="E232" s="8">
        <v>393670.65302860003</v>
      </c>
      <c r="F232" s="5"/>
      <c r="G232" s="14">
        <v>4724047.836343201</v>
      </c>
    </row>
    <row r="233" spans="2:7" ht="13.5" thickTop="1">
      <c r="B233" s="1"/>
      <c r="C233" s="1"/>
      <c r="D233" s="1"/>
      <c r="E233" s="4"/>
      <c r="F233" s="1"/>
      <c r="G233" s="4"/>
    </row>
    <row r="234" spans="2:7" ht="12.75">
      <c r="B234" s="1"/>
      <c r="C234" s="1"/>
      <c r="D234" s="1"/>
      <c r="E234" s="4"/>
      <c r="F234" s="1"/>
      <c r="G234" s="4"/>
    </row>
    <row r="235" spans="2:7" ht="12.75">
      <c r="B235" s="1"/>
      <c r="C235" s="1"/>
      <c r="D235" s="1"/>
      <c r="E235" s="4"/>
      <c r="F235" s="1"/>
      <c r="G235" s="4"/>
    </row>
    <row r="236" spans="2:7" ht="12.75">
      <c r="B236" s="2"/>
      <c r="C236" s="1"/>
      <c r="D236" s="1"/>
      <c r="E236" s="4"/>
      <c r="F236" s="1"/>
      <c r="G236" s="4"/>
    </row>
    <row r="237" spans="2:7" ht="12.75">
      <c r="B237" s="1"/>
      <c r="C237" s="1"/>
      <c r="D237" s="1"/>
      <c r="E237" s="4"/>
      <c r="F237" s="1"/>
      <c r="G237" s="4"/>
    </row>
    <row r="238" spans="2:7" ht="12.75">
      <c r="B238" s="2"/>
      <c r="C238" s="1"/>
      <c r="D238" s="1"/>
      <c r="E238" s="4"/>
      <c r="F238" s="1"/>
      <c r="G238" s="4"/>
    </row>
    <row r="239" spans="2:7" ht="12.75">
      <c r="B239" s="1"/>
      <c r="C239" s="1"/>
      <c r="D239" s="1"/>
      <c r="E239" s="4"/>
      <c r="F239" s="1"/>
      <c r="G239" s="4"/>
    </row>
    <row r="240" spans="2:7" ht="12.75">
      <c r="B240" s="1"/>
      <c r="C240" s="1"/>
      <c r="D240" s="1"/>
      <c r="E240" s="4"/>
      <c r="F240" s="1"/>
      <c r="G240" s="4"/>
    </row>
    <row r="241" spans="2:7" ht="12.75">
      <c r="B241" s="1"/>
      <c r="C241" s="1"/>
      <c r="D241" s="1"/>
      <c r="E241" s="4"/>
      <c r="F241" s="1"/>
      <c r="G241" s="4"/>
    </row>
    <row r="242" spans="2:7" ht="12.75">
      <c r="B242" s="1"/>
      <c r="C242" s="1"/>
      <c r="D242" s="1"/>
      <c r="E242" s="4"/>
      <c r="F242" s="1"/>
      <c r="G242" s="4"/>
    </row>
    <row r="243" spans="2:7" ht="12.75">
      <c r="B243" s="1"/>
      <c r="C243" s="1"/>
      <c r="D243" s="1"/>
      <c r="E243" s="4"/>
      <c r="F243" s="1"/>
      <c r="G243" s="4"/>
    </row>
    <row r="244" spans="2:7" ht="12.75">
      <c r="B244" s="1"/>
      <c r="C244" s="1"/>
      <c r="D244" s="1"/>
      <c r="E244" s="4"/>
      <c r="F244" s="1"/>
      <c r="G244" s="4"/>
    </row>
    <row r="245" spans="2:7" ht="12.75">
      <c r="B245" s="2"/>
      <c r="C245" s="1"/>
      <c r="D245" s="1"/>
      <c r="E245" s="4"/>
      <c r="F245" s="1"/>
      <c r="G245" s="4"/>
    </row>
    <row r="246" spans="2:7" ht="12.75">
      <c r="B246" s="1"/>
      <c r="C246" s="1"/>
      <c r="D246" s="1"/>
      <c r="E246" s="4"/>
      <c r="F246" s="1"/>
      <c r="G246" s="4"/>
    </row>
    <row r="247" spans="2:7" ht="12.75">
      <c r="B247" s="1"/>
      <c r="C247" s="1"/>
      <c r="D247" s="1"/>
      <c r="E247" s="4"/>
      <c r="F247" s="1"/>
      <c r="G247" s="4"/>
    </row>
    <row r="248" spans="2:7" ht="12.75">
      <c r="B248" s="1"/>
      <c r="C248" s="1"/>
      <c r="D248" s="1"/>
      <c r="E248" s="4"/>
      <c r="F248" s="1"/>
      <c r="G248" s="4"/>
    </row>
    <row r="249" spans="2:7" ht="12.75">
      <c r="B249" s="1"/>
      <c r="C249" s="1"/>
      <c r="D249" s="1"/>
      <c r="E249" s="4"/>
      <c r="F249" s="1"/>
      <c r="G249" s="4"/>
    </row>
    <row r="250" spans="2:7" ht="12.75">
      <c r="B250" s="1"/>
      <c r="C250" s="1"/>
      <c r="D250" s="1"/>
      <c r="E250" s="4"/>
      <c r="F250" s="1"/>
      <c r="G250" s="4"/>
    </row>
    <row r="251" ht="12.75">
      <c r="E251" s="68"/>
    </row>
    <row r="252" ht="12.75">
      <c r="E252" s="68"/>
    </row>
  </sheetData>
  <printOptions/>
  <pageMargins left="0.75" right="0.75" top="1" bottom="1" header="0" footer="0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1">
      <selection activeCell="A1" sqref="A1:IV16384"/>
    </sheetView>
  </sheetViews>
  <sheetFormatPr defaultColWidth="11.421875" defaultRowHeight="12.75"/>
  <cols>
    <col min="1" max="1" width="11.421875" style="135" customWidth="1"/>
    <col min="2" max="2" width="7.7109375" style="135" customWidth="1"/>
    <col min="3" max="3" width="13.8515625" style="135" customWidth="1"/>
    <col min="4" max="4" width="15.7109375" style="135" customWidth="1"/>
    <col min="5" max="5" width="15.421875" style="135" customWidth="1"/>
    <col min="6" max="6" width="11.421875" style="135" customWidth="1"/>
    <col min="7" max="7" width="15.57421875" style="135" customWidth="1"/>
    <col min="8" max="10" width="11.421875" style="135" customWidth="1"/>
    <col min="11" max="11" width="10.28125" style="135" customWidth="1"/>
    <col min="12" max="12" width="17.28125" style="135" customWidth="1"/>
    <col min="13" max="13" width="17.00390625" style="135" customWidth="1"/>
    <col min="14" max="14" width="15.00390625" style="135" customWidth="1"/>
    <col min="15" max="15" width="13.00390625" style="135" customWidth="1"/>
    <col min="16" max="16384" width="11.421875" style="135" customWidth="1"/>
  </cols>
  <sheetData>
    <row r="1" ht="12.75">
      <c r="L1" s="105" t="s">
        <v>551</v>
      </c>
    </row>
    <row r="2" ht="13.5" thickBot="1"/>
    <row r="3" spans="2:15" ht="14.25" thickBot="1" thickTop="1">
      <c r="B3" s="105" t="s">
        <v>505</v>
      </c>
      <c r="C3" s="105"/>
      <c r="D3" s="105"/>
      <c r="E3" s="105"/>
      <c r="L3" s="147" t="s">
        <v>230</v>
      </c>
      <c r="M3" s="148"/>
      <c r="N3" s="149"/>
      <c r="O3" s="149"/>
    </row>
    <row r="4" spans="2:15" ht="14.25" thickBot="1" thickTop="1">
      <c r="B4" s="75"/>
      <c r="C4" s="75"/>
      <c r="D4" s="75"/>
      <c r="E4" s="105"/>
      <c r="L4" s="150"/>
      <c r="M4" s="151"/>
      <c r="N4" s="107"/>
      <c r="O4" s="107"/>
    </row>
    <row r="5" spans="2:15" ht="14.25" thickBot="1" thickTop="1">
      <c r="B5" s="622" t="s">
        <v>101</v>
      </c>
      <c r="C5" s="623"/>
      <c r="D5" s="624"/>
      <c r="E5" s="105"/>
      <c r="L5" s="152" t="s">
        <v>110</v>
      </c>
      <c r="M5" s="153" t="s">
        <v>590</v>
      </c>
      <c r="N5" s="154"/>
      <c r="O5" s="154"/>
    </row>
    <row r="6" spans="1:15" ht="13.5" thickTop="1">
      <c r="A6" s="155"/>
      <c r="B6" s="152" t="s">
        <v>72</v>
      </c>
      <c r="C6" s="134"/>
      <c r="D6" s="155"/>
      <c r="E6" s="105"/>
      <c r="L6" s="156"/>
      <c r="M6" s="153" t="s">
        <v>232</v>
      </c>
      <c r="N6" s="157"/>
      <c r="O6" s="157"/>
    </row>
    <row r="7" spans="1:15" ht="12.75">
      <c r="A7" s="155"/>
      <c r="B7" s="158" t="s">
        <v>73</v>
      </c>
      <c r="C7" s="107"/>
      <c r="D7" s="153" t="s">
        <v>610</v>
      </c>
      <c r="E7" s="105"/>
      <c r="L7" s="159">
        <v>0</v>
      </c>
      <c r="M7" s="160">
        <v>-2496493.58</v>
      </c>
      <c r="N7" s="107"/>
      <c r="O7" s="107"/>
    </row>
    <row r="8" spans="1:13" ht="12.75">
      <c r="A8" s="155"/>
      <c r="B8" s="161"/>
      <c r="C8" s="102"/>
      <c r="D8" s="155"/>
      <c r="E8" s="105"/>
      <c r="L8" s="159">
        <v>1</v>
      </c>
      <c r="M8" s="160">
        <v>604381.3424828218</v>
      </c>
    </row>
    <row r="9" spans="1:13" ht="12.75">
      <c r="A9" s="155"/>
      <c r="B9" s="162" t="s">
        <v>77</v>
      </c>
      <c r="C9" s="107"/>
      <c r="D9" s="163">
        <v>40000</v>
      </c>
      <c r="E9" s="105"/>
      <c r="L9" s="159">
        <v>2</v>
      </c>
      <c r="M9" s="160">
        <v>617420.7268824994</v>
      </c>
    </row>
    <row r="10" spans="1:13" ht="12.75">
      <c r="A10" s="155"/>
      <c r="B10" s="162" t="s">
        <v>75</v>
      </c>
      <c r="C10" s="107"/>
      <c r="D10" s="164">
        <v>25000</v>
      </c>
      <c r="E10" s="105"/>
      <c r="L10" s="159">
        <v>3</v>
      </c>
      <c r="M10" s="160">
        <v>554558.239747425</v>
      </c>
    </row>
    <row r="11" spans="1:15" ht="12.75">
      <c r="A11" s="155"/>
      <c r="B11" s="162" t="s">
        <v>74</v>
      </c>
      <c r="C11" s="107"/>
      <c r="D11" s="164">
        <v>927599.63</v>
      </c>
      <c r="E11" s="105"/>
      <c r="L11" s="159">
        <v>4</v>
      </c>
      <c r="M11" s="160">
        <v>663797.15159428</v>
      </c>
      <c r="N11" s="165"/>
      <c r="O11" s="166"/>
    </row>
    <row r="12" spans="1:15" ht="12.75">
      <c r="A12" s="155"/>
      <c r="B12" s="162" t="s">
        <v>76</v>
      </c>
      <c r="C12" s="107"/>
      <c r="D12" s="164">
        <v>770000</v>
      </c>
      <c r="E12" s="105"/>
      <c r="L12" s="159">
        <v>5</v>
      </c>
      <c r="M12" s="160">
        <v>779949.3673239658</v>
      </c>
      <c r="N12" s="165"/>
      <c r="O12" s="166"/>
    </row>
    <row r="13" spans="1:15" ht="12.75">
      <c r="A13" s="155"/>
      <c r="B13" s="162" t="s">
        <v>79</v>
      </c>
      <c r="C13" s="107"/>
      <c r="D13" s="164">
        <v>11649</v>
      </c>
      <c r="E13" s="105"/>
      <c r="L13" s="159">
        <v>6</v>
      </c>
      <c r="M13" s="160">
        <v>592205.3316848078</v>
      </c>
      <c r="N13" s="165"/>
      <c r="O13" s="166"/>
    </row>
    <row r="14" spans="1:15" ht="12.75">
      <c r="A14" s="155"/>
      <c r="B14" s="162" t="s">
        <v>80</v>
      </c>
      <c r="C14" s="107"/>
      <c r="D14" s="164">
        <v>2000</v>
      </c>
      <c r="E14" s="105"/>
      <c r="L14" s="159">
        <v>7</v>
      </c>
      <c r="M14" s="160">
        <v>540855.6571809025</v>
      </c>
      <c r="N14" s="165"/>
      <c r="O14" s="166"/>
    </row>
    <row r="15" spans="1:15" ht="12.75">
      <c r="A15" s="155"/>
      <c r="B15" s="162"/>
      <c r="C15" s="107"/>
      <c r="D15" s="164"/>
      <c r="E15" s="105"/>
      <c r="L15" s="159">
        <v>8</v>
      </c>
      <c r="M15" s="160">
        <v>487245.03597721993</v>
      </c>
      <c r="N15" s="165"/>
      <c r="O15" s="166"/>
    </row>
    <row r="16" spans="1:15" ht="13.5" thickBot="1">
      <c r="A16" s="155"/>
      <c r="B16" s="167" t="s">
        <v>69</v>
      </c>
      <c r="C16" s="168"/>
      <c r="D16" s="169">
        <f>SUM(D9:D15)</f>
        <v>1776248.63</v>
      </c>
      <c r="E16" s="105"/>
      <c r="L16" s="159">
        <v>9</v>
      </c>
      <c r="M16" s="160">
        <v>431282.59628494375</v>
      </c>
      <c r="N16" s="165"/>
      <c r="O16" s="166"/>
    </row>
    <row r="17" spans="3:15" ht="14.25" thickBot="1" thickTop="1">
      <c r="C17" s="105"/>
      <c r="D17" s="105" t="s">
        <v>790</v>
      </c>
      <c r="E17" s="105"/>
      <c r="L17" s="170">
        <v>10</v>
      </c>
      <c r="M17" s="171">
        <v>250128.83779151842</v>
      </c>
      <c r="N17" s="165"/>
      <c r="O17" s="166"/>
    </row>
    <row r="18" spans="2:13" ht="13.5" thickTop="1">
      <c r="B18" s="105"/>
      <c r="C18" s="105"/>
      <c r="D18" s="105"/>
      <c r="E18" s="105"/>
      <c r="L18" s="172" t="s">
        <v>495</v>
      </c>
      <c r="M18" s="173">
        <v>0.1528</v>
      </c>
    </row>
    <row r="19" spans="2:13" ht="12.75">
      <c r="B19" s="105"/>
      <c r="C19" s="105"/>
      <c r="D19" s="105"/>
      <c r="E19" s="105"/>
      <c r="L19" s="156" t="s">
        <v>228</v>
      </c>
      <c r="M19" s="174">
        <f>NPV(M18,M8:M17)+M7</f>
        <v>402006.05399725726</v>
      </c>
    </row>
    <row r="20" spans="2:14" ht="13.5" thickBot="1">
      <c r="B20" s="105" t="s">
        <v>506</v>
      </c>
      <c r="C20" s="105"/>
      <c r="D20" s="105"/>
      <c r="E20" s="105"/>
      <c r="L20" s="167" t="s">
        <v>229</v>
      </c>
      <c r="M20" s="175">
        <f>IRR(M7:M17)</f>
        <v>0.19710872324810141</v>
      </c>
      <c r="N20" s="131"/>
    </row>
    <row r="21" spans="2:14" ht="14.25" thickBot="1" thickTop="1">
      <c r="B21" s="75"/>
      <c r="C21" s="75"/>
      <c r="D21" s="75"/>
      <c r="E21" s="105"/>
      <c r="M21" s="105" t="s">
        <v>790</v>
      </c>
      <c r="N21" s="131"/>
    </row>
    <row r="22" spans="1:14" ht="14.25" thickBot="1" thickTop="1">
      <c r="A22" s="155"/>
      <c r="B22" s="622" t="s">
        <v>102</v>
      </c>
      <c r="C22" s="623"/>
      <c r="D22" s="624"/>
      <c r="E22" s="105"/>
      <c r="H22" s="105"/>
      <c r="I22" s="105"/>
      <c r="J22" s="107"/>
      <c r="K22" s="107"/>
      <c r="L22" s="107"/>
      <c r="M22" s="105"/>
      <c r="N22" s="131"/>
    </row>
    <row r="23" spans="1:16" ht="13.5" thickTop="1">
      <c r="A23" s="155"/>
      <c r="B23" s="105"/>
      <c r="C23" s="176" t="s">
        <v>81</v>
      </c>
      <c r="D23" s="177"/>
      <c r="E23" s="105"/>
      <c r="H23" s="105"/>
      <c r="I23" s="105"/>
      <c r="J23" s="105"/>
      <c r="K23" s="105" t="s">
        <v>754</v>
      </c>
      <c r="O23" s="105"/>
      <c r="P23" s="105"/>
    </row>
    <row r="24" spans="1:16" ht="13.5" thickBot="1">
      <c r="A24" s="155"/>
      <c r="B24" s="105"/>
      <c r="C24" s="105"/>
      <c r="D24" s="153" t="s">
        <v>611</v>
      </c>
      <c r="E24" s="105"/>
      <c r="P24" s="178"/>
    </row>
    <row r="25" spans="1:16" ht="14.25" thickBot="1" thickTop="1">
      <c r="A25" s="155"/>
      <c r="B25" s="179" t="s">
        <v>82</v>
      </c>
      <c r="C25" s="105"/>
      <c r="D25" s="164">
        <v>6000</v>
      </c>
      <c r="E25" s="105"/>
      <c r="K25" s="619" t="s">
        <v>240</v>
      </c>
      <c r="L25" s="620"/>
      <c r="M25" s="620"/>
      <c r="N25" s="621"/>
      <c r="P25" s="180"/>
    </row>
    <row r="26" spans="1:14" ht="13.5" thickTop="1">
      <c r="A26" s="155"/>
      <c r="B26" s="107"/>
      <c r="C26" s="107"/>
      <c r="D26" s="164"/>
      <c r="E26" s="105"/>
      <c r="K26" s="162"/>
      <c r="L26" s="102"/>
      <c r="M26" s="102"/>
      <c r="N26" s="155"/>
    </row>
    <row r="27" spans="2:14" ht="13.5" thickBot="1">
      <c r="B27" s="167" t="s">
        <v>69</v>
      </c>
      <c r="C27" s="75"/>
      <c r="D27" s="181">
        <v>6000</v>
      </c>
      <c r="E27" s="105"/>
      <c r="K27" s="152" t="s">
        <v>233</v>
      </c>
      <c r="L27" s="182" t="s">
        <v>237</v>
      </c>
      <c r="M27" s="182" t="s">
        <v>608</v>
      </c>
      <c r="N27" s="183" t="s">
        <v>238</v>
      </c>
    </row>
    <row r="28" spans="2:14" ht="13.5" thickTop="1">
      <c r="B28" s="105"/>
      <c r="C28" s="105"/>
      <c r="D28" s="105" t="s">
        <v>790</v>
      </c>
      <c r="E28" s="105"/>
      <c r="K28" s="156"/>
      <c r="L28" s="182" t="s">
        <v>232</v>
      </c>
      <c r="M28" s="182" t="s">
        <v>609</v>
      </c>
      <c r="N28" s="183" t="s">
        <v>239</v>
      </c>
    </row>
    <row r="29" spans="2:14" ht="12.75">
      <c r="B29" s="105"/>
      <c r="C29" s="105"/>
      <c r="D29" s="105"/>
      <c r="E29" s="105"/>
      <c r="K29" s="161"/>
      <c r="L29" s="102"/>
      <c r="M29" s="102"/>
      <c r="N29" s="155"/>
    </row>
    <row r="30" spans="11:14" ht="12.75">
      <c r="K30" s="152">
        <v>1</v>
      </c>
      <c r="L30" s="184">
        <v>604381.3424828218</v>
      </c>
      <c r="M30" s="184">
        <v>524289.9956403686</v>
      </c>
      <c r="N30" s="185">
        <v>524289.9956403686</v>
      </c>
    </row>
    <row r="31" spans="2:14" ht="12.75">
      <c r="B31" s="105" t="s">
        <v>507</v>
      </c>
      <c r="C31" s="105"/>
      <c r="D31" s="105"/>
      <c r="E31" s="105"/>
      <c r="K31" s="152">
        <v>2</v>
      </c>
      <c r="L31" s="184">
        <v>617420.7268824994</v>
      </c>
      <c r="M31" s="184">
        <v>464624.6512134193</v>
      </c>
      <c r="N31" s="185">
        <v>988914.6468537878</v>
      </c>
    </row>
    <row r="32" spans="2:16" ht="12.75">
      <c r="B32" s="105"/>
      <c r="C32" s="105"/>
      <c r="D32" s="105"/>
      <c r="E32" s="105"/>
      <c r="K32" s="152">
        <v>3</v>
      </c>
      <c r="L32" s="184">
        <v>554558.239747425</v>
      </c>
      <c r="M32" s="184">
        <v>362016.80201867985</v>
      </c>
      <c r="N32" s="185">
        <v>1350931.4488724677</v>
      </c>
      <c r="P32" s="102"/>
    </row>
    <row r="33" spans="2:16" ht="12.75">
      <c r="B33" s="101" t="s">
        <v>83</v>
      </c>
      <c r="C33" s="101"/>
      <c r="D33" s="101"/>
      <c r="E33" s="101"/>
      <c r="F33" s="101"/>
      <c r="G33" s="101"/>
      <c r="K33" s="152">
        <v>4</v>
      </c>
      <c r="L33" s="184">
        <v>663797.15159428</v>
      </c>
      <c r="M33" s="184">
        <v>375904.4536997033</v>
      </c>
      <c r="N33" s="185">
        <v>1726835.902572171</v>
      </c>
      <c r="P33" s="102"/>
    </row>
    <row r="34" spans="2:16" ht="12.75">
      <c r="B34" s="101" t="s">
        <v>84</v>
      </c>
      <c r="C34" s="101"/>
      <c r="D34" s="101"/>
      <c r="E34" s="101"/>
      <c r="F34" s="101"/>
      <c r="G34" s="101"/>
      <c r="K34" s="152">
        <v>5</v>
      </c>
      <c r="L34" s="184">
        <v>779949.3673239658</v>
      </c>
      <c r="M34" s="184">
        <v>383150.16645904456</v>
      </c>
      <c r="N34" s="185">
        <v>2109986.0690312157</v>
      </c>
      <c r="P34" s="102"/>
    </row>
    <row r="35" spans="2:16" ht="12.75">
      <c r="B35" s="101" t="s">
        <v>85</v>
      </c>
      <c r="C35" s="101"/>
      <c r="D35" s="101"/>
      <c r="E35" s="101"/>
      <c r="F35" s="101"/>
      <c r="G35" s="101"/>
      <c r="K35" s="152">
        <v>6</v>
      </c>
      <c r="L35" s="184">
        <v>592205.3316848078</v>
      </c>
      <c r="M35" s="184">
        <v>252368.6724695905</v>
      </c>
      <c r="N35" s="185">
        <v>2362354.741500806</v>
      </c>
      <c r="P35" s="102"/>
    </row>
    <row r="36" spans="2:16" ht="13.5" thickBot="1">
      <c r="B36" s="105"/>
      <c r="C36" s="105"/>
      <c r="D36" s="105"/>
      <c r="E36" s="105"/>
      <c r="K36" s="152">
        <v>7</v>
      </c>
      <c r="L36" s="184">
        <v>540855.6571809025</v>
      </c>
      <c r="M36" s="184">
        <v>199942.45876625442</v>
      </c>
      <c r="N36" s="185">
        <v>2562297.2002670607</v>
      </c>
      <c r="P36" s="102"/>
    </row>
    <row r="37" spans="2:16" ht="13.5" thickTop="1">
      <c r="B37" s="150"/>
      <c r="C37" s="134"/>
      <c r="D37" s="134" t="s">
        <v>86</v>
      </c>
      <c r="E37" s="151"/>
      <c r="K37" s="152">
        <v>8</v>
      </c>
      <c r="L37" s="184">
        <v>487245.03597721993</v>
      </c>
      <c r="M37" s="184">
        <v>156254.16296872936</v>
      </c>
      <c r="N37" s="185"/>
      <c r="P37" s="102"/>
    </row>
    <row r="38" spans="2:16" ht="13.5" thickBot="1">
      <c r="B38" s="167" t="s">
        <v>87</v>
      </c>
      <c r="C38" s="75"/>
      <c r="D38" s="133">
        <v>714244.9466779201</v>
      </c>
      <c r="E38" s="186" t="s">
        <v>612</v>
      </c>
      <c r="K38" s="152">
        <v>9</v>
      </c>
      <c r="L38" s="184">
        <v>431282.59628494375</v>
      </c>
      <c r="M38" s="184">
        <v>119979.38416927197</v>
      </c>
      <c r="N38" s="185"/>
      <c r="P38" s="102"/>
    </row>
    <row r="39" spans="4:16" ht="13.5" thickTop="1">
      <c r="D39" s="105" t="s">
        <v>790</v>
      </c>
      <c r="K39" s="152">
        <v>10</v>
      </c>
      <c r="L39" s="184">
        <v>250128.83779151842</v>
      </c>
      <c r="M39" s="184">
        <v>60362.74513455175</v>
      </c>
      <c r="N39" s="185"/>
      <c r="P39" s="102"/>
    </row>
    <row r="40" spans="11:16" ht="12.75">
      <c r="K40" s="162"/>
      <c r="L40" s="102"/>
      <c r="M40" s="102"/>
      <c r="N40" s="155"/>
      <c r="P40" s="102"/>
    </row>
    <row r="41" spans="11:16" ht="13.5" thickBot="1">
      <c r="K41" s="167" t="s">
        <v>235</v>
      </c>
      <c r="L41" s="187"/>
      <c r="M41" s="188">
        <v>6.670887194269883</v>
      </c>
      <c r="N41" s="189" t="s">
        <v>236</v>
      </c>
      <c r="P41" s="102"/>
    </row>
    <row r="42" ht="13.5" thickTop="1">
      <c r="P42" s="102"/>
    </row>
    <row r="43" spans="11:16" ht="12.75">
      <c r="K43" s="105" t="s">
        <v>605</v>
      </c>
      <c r="P43" s="102"/>
    </row>
    <row r="44" spans="11:16" ht="12.75">
      <c r="K44" s="105" t="s">
        <v>606</v>
      </c>
      <c r="P44" s="102"/>
    </row>
    <row r="45" spans="11:16" ht="12.75">
      <c r="K45" s="105" t="s">
        <v>607</v>
      </c>
      <c r="P45" s="102"/>
    </row>
    <row r="46" spans="12:16" ht="12.75">
      <c r="L46" s="190"/>
      <c r="M46" s="131"/>
      <c r="N46" s="131"/>
      <c r="O46" s="131"/>
      <c r="P46" s="102"/>
    </row>
    <row r="47" ht="12.75">
      <c r="M47" s="105" t="s">
        <v>790</v>
      </c>
    </row>
    <row r="48" spans="9:13" ht="12.75">
      <c r="I48" s="190"/>
      <c r="J48" s="131"/>
      <c r="K48" s="131"/>
      <c r="L48" s="131"/>
      <c r="M48" s="102"/>
    </row>
    <row r="59" spans="1:5" ht="12.75">
      <c r="A59" s="105" t="s">
        <v>508</v>
      </c>
      <c r="B59" s="105"/>
      <c r="C59" s="105"/>
      <c r="D59" s="105"/>
      <c r="E59" s="105"/>
    </row>
    <row r="60" spans="1:5" ht="13.5" thickBot="1">
      <c r="A60" s="75"/>
      <c r="B60" s="75"/>
      <c r="C60" s="75"/>
      <c r="D60" s="75"/>
      <c r="E60" s="75"/>
    </row>
    <row r="61" spans="1:5" ht="14.25" thickBot="1" thickTop="1">
      <c r="A61" s="622" t="s">
        <v>29</v>
      </c>
      <c r="B61" s="623"/>
      <c r="C61" s="623"/>
      <c r="D61" s="623"/>
      <c r="E61" s="624"/>
    </row>
    <row r="62" spans="1:5" ht="13.5" thickTop="1">
      <c r="A62" s="162"/>
      <c r="B62" s="105"/>
      <c r="C62" s="105"/>
      <c r="D62" s="105"/>
      <c r="E62" s="191"/>
    </row>
    <row r="63" spans="1:5" ht="12.75">
      <c r="A63" s="156" t="s">
        <v>30</v>
      </c>
      <c r="B63" s="192" t="s">
        <v>31</v>
      </c>
      <c r="C63" s="192" t="s">
        <v>32</v>
      </c>
      <c r="D63" s="192" t="s">
        <v>33</v>
      </c>
      <c r="E63" s="193" t="s">
        <v>34</v>
      </c>
    </row>
    <row r="64" spans="1:5" ht="12.75">
      <c r="A64" s="156" t="s">
        <v>14</v>
      </c>
      <c r="B64" s="105"/>
      <c r="C64" s="105"/>
      <c r="D64" s="105"/>
      <c r="E64" s="191"/>
    </row>
    <row r="65" spans="1:5" ht="12.75">
      <c r="A65" s="194" t="s">
        <v>35</v>
      </c>
      <c r="B65" s="195">
        <v>16</v>
      </c>
      <c r="C65" s="196">
        <v>200</v>
      </c>
      <c r="D65" s="196">
        <v>3200</v>
      </c>
      <c r="E65" s="197">
        <v>38400</v>
      </c>
    </row>
    <row r="66" spans="1:5" ht="12.75">
      <c r="A66" s="194" t="s">
        <v>36</v>
      </c>
      <c r="B66" s="195">
        <v>2</v>
      </c>
      <c r="C66" s="196">
        <v>300</v>
      </c>
      <c r="D66" s="196">
        <v>600</v>
      </c>
      <c r="E66" s="197">
        <v>7200</v>
      </c>
    </row>
    <row r="67" spans="1:5" ht="12.75">
      <c r="A67" s="194" t="s">
        <v>37</v>
      </c>
      <c r="B67" s="195">
        <v>6</v>
      </c>
      <c r="C67" s="196">
        <v>150</v>
      </c>
      <c r="D67" s="196">
        <v>900</v>
      </c>
      <c r="E67" s="197">
        <v>10800</v>
      </c>
    </row>
    <row r="68" spans="1:5" ht="12.75">
      <c r="A68" s="194" t="s">
        <v>38</v>
      </c>
      <c r="B68" s="195">
        <v>6</v>
      </c>
      <c r="C68" s="196">
        <v>150</v>
      </c>
      <c r="D68" s="196">
        <v>900</v>
      </c>
      <c r="E68" s="197">
        <v>10800</v>
      </c>
    </row>
    <row r="69" spans="1:5" ht="12.75">
      <c r="A69" s="194" t="s">
        <v>13</v>
      </c>
      <c r="B69" s="195"/>
      <c r="C69" s="196"/>
      <c r="D69" s="196"/>
      <c r="E69" s="197">
        <v>67200</v>
      </c>
    </row>
    <row r="70" spans="1:5" ht="12.75">
      <c r="A70" s="198" t="s">
        <v>39</v>
      </c>
      <c r="B70" s="195"/>
      <c r="C70" s="196"/>
      <c r="D70" s="196"/>
      <c r="E70" s="197"/>
    </row>
    <row r="71" spans="1:5" ht="12.75">
      <c r="A71" s="194" t="s">
        <v>36</v>
      </c>
      <c r="B71" s="195">
        <v>2</v>
      </c>
      <c r="C71" s="196">
        <v>300</v>
      </c>
      <c r="D71" s="196">
        <v>600</v>
      </c>
      <c r="E71" s="197">
        <v>7200</v>
      </c>
    </row>
    <row r="72" spans="1:5" ht="12.75">
      <c r="A72" s="194" t="s">
        <v>35</v>
      </c>
      <c r="B72" s="195">
        <v>18</v>
      </c>
      <c r="C72" s="196">
        <v>200</v>
      </c>
      <c r="D72" s="196">
        <v>3600</v>
      </c>
      <c r="E72" s="197">
        <v>43200</v>
      </c>
    </row>
    <row r="73" spans="1:5" ht="12.75">
      <c r="A73" s="194" t="s">
        <v>38</v>
      </c>
      <c r="B73" s="195">
        <v>6</v>
      </c>
      <c r="C73" s="196">
        <v>150</v>
      </c>
      <c r="D73" s="196">
        <v>900</v>
      </c>
      <c r="E73" s="197">
        <v>10800</v>
      </c>
    </row>
    <row r="74" spans="1:5" ht="12.75">
      <c r="A74" s="194" t="s">
        <v>13</v>
      </c>
      <c r="B74" s="195"/>
      <c r="C74" s="196"/>
      <c r="D74" s="196"/>
      <c r="E74" s="197">
        <v>61200</v>
      </c>
    </row>
    <row r="75" spans="1:5" ht="12.75">
      <c r="A75" s="198" t="s">
        <v>5</v>
      </c>
      <c r="B75" s="195"/>
      <c r="C75" s="196"/>
      <c r="D75" s="196"/>
      <c r="E75" s="197"/>
    </row>
    <row r="76" spans="1:5" ht="12.75">
      <c r="A76" s="194" t="s">
        <v>36</v>
      </c>
      <c r="B76" s="195">
        <v>2</v>
      </c>
      <c r="C76" s="196">
        <v>300</v>
      </c>
      <c r="D76" s="196">
        <v>600</v>
      </c>
      <c r="E76" s="197">
        <v>7200</v>
      </c>
    </row>
    <row r="77" spans="1:5" ht="12.75">
      <c r="A77" s="194" t="s">
        <v>40</v>
      </c>
      <c r="B77" s="195">
        <v>4</v>
      </c>
      <c r="C77" s="196">
        <v>450</v>
      </c>
      <c r="D77" s="196">
        <v>1800</v>
      </c>
      <c r="E77" s="197">
        <v>21600</v>
      </c>
    </row>
    <row r="78" spans="1:5" ht="12.75">
      <c r="A78" s="194" t="s">
        <v>35</v>
      </c>
      <c r="B78" s="195">
        <v>20</v>
      </c>
      <c r="C78" s="196">
        <v>200</v>
      </c>
      <c r="D78" s="196">
        <v>4000</v>
      </c>
      <c r="E78" s="197">
        <v>48000</v>
      </c>
    </row>
    <row r="79" spans="1:5" ht="12.75">
      <c r="A79" s="194" t="s">
        <v>38</v>
      </c>
      <c r="B79" s="195">
        <v>6</v>
      </c>
      <c r="C79" s="196">
        <v>150</v>
      </c>
      <c r="D79" s="196">
        <v>900</v>
      </c>
      <c r="E79" s="197">
        <v>10800</v>
      </c>
    </row>
    <row r="80" spans="1:5" ht="12.75">
      <c r="A80" s="194"/>
      <c r="B80" s="195"/>
      <c r="C80" s="196"/>
      <c r="D80" s="196"/>
      <c r="E80" s="197"/>
    </row>
    <row r="81" spans="1:5" ht="12.75">
      <c r="A81" s="198" t="s">
        <v>13</v>
      </c>
      <c r="B81" s="195"/>
      <c r="C81" s="196"/>
      <c r="D81" s="196"/>
      <c r="E81" s="199">
        <v>87600</v>
      </c>
    </row>
    <row r="82" spans="1:5" ht="13.5" thickBot="1">
      <c r="A82" s="167" t="s">
        <v>23</v>
      </c>
      <c r="B82" s="200">
        <v>82</v>
      </c>
      <c r="C82" s="201">
        <v>2550</v>
      </c>
      <c r="D82" s="201">
        <v>18000</v>
      </c>
      <c r="E82" s="202">
        <v>216000</v>
      </c>
    </row>
    <row r="83" spans="1:5" ht="13.5" thickTop="1">
      <c r="A83" s="105"/>
      <c r="B83" s="105"/>
      <c r="C83" s="105"/>
      <c r="D83" s="105"/>
      <c r="E83" s="105"/>
    </row>
  </sheetData>
  <mergeCells count="4">
    <mergeCell ref="K25:N25"/>
    <mergeCell ref="B5:D5"/>
    <mergeCell ref="A61:E61"/>
    <mergeCell ref="B22:D22"/>
  </mergeCells>
  <printOptions/>
  <pageMargins left="1.5748031496062993" right="1.5748031496062993" top="1.5748031496062993" bottom="1.1811023622047245" header="0" footer="0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323"/>
  <sheetViews>
    <sheetView workbookViewId="0" topLeftCell="A1">
      <selection activeCell="AJ28" sqref="AJ28"/>
    </sheetView>
  </sheetViews>
  <sheetFormatPr defaultColWidth="11.421875" defaultRowHeight="12.75"/>
  <cols>
    <col min="1" max="2" width="11.421875" style="135" customWidth="1"/>
    <col min="3" max="3" width="13.421875" style="135" customWidth="1"/>
    <col min="4" max="4" width="13.28125" style="135" customWidth="1"/>
    <col min="5" max="5" width="14.8515625" style="135" customWidth="1"/>
    <col min="6" max="6" width="13.7109375" style="135" customWidth="1"/>
    <col min="7" max="7" width="13.00390625" style="135" customWidth="1"/>
    <col min="8" max="8" width="13.28125" style="135" customWidth="1"/>
    <col min="9" max="9" width="11.421875" style="135" customWidth="1"/>
    <col min="10" max="10" width="24.140625" style="135" customWidth="1"/>
    <col min="11" max="11" width="18.8515625" style="135" customWidth="1"/>
    <col min="12" max="12" width="11.28125" style="135" customWidth="1"/>
    <col min="13" max="17" width="11.421875" style="135" customWidth="1"/>
    <col min="18" max="18" width="12.57421875" style="135" customWidth="1"/>
    <col min="19" max="19" width="11.00390625" style="135" customWidth="1"/>
    <col min="20" max="20" width="10.7109375" style="135" customWidth="1"/>
    <col min="21" max="21" width="10.140625" style="135" customWidth="1"/>
    <col min="22" max="22" width="11.28125" style="135" customWidth="1"/>
    <col min="23" max="23" width="13.00390625" style="135" customWidth="1"/>
    <col min="24" max="24" width="11.421875" style="135" customWidth="1"/>
    <col min="25" max="25" width="17.28125" style="135" customWidth="1"/>
    <col min="26" max="26" width="18.8515625" style="135" customWidth="1"/>
    <col min="27" max="27" width="17.00390625" style="135" customWidth="1"/>
    <col min="28" max="28" width="17.421875" style="135" customWidth="1"/>
    <col min="29" max="29" width="15.421875" style="135" customWidth="1"/>
    <col min="30" max="30" width="11.421875" style="135" customWidth="1"/>
    <col min="31" max="32" width="5.57421875" style="135" customWidth="1"/>
    <col min="33" max="33" width="29.421875" style="135" customWidth="1"/>
    <col min="34" max="16384" width="11.421875" style="135" customWidth="1"/>
  </cols>
  <sheetData>
    <row r="1" spans="5:26" ht="12.75">
      <c r="E1" s="105"/>
      <c r="F1" s="105"/>
      <c r="Z1" s="105" t="s">
        <v>516</v>
      </c>
    </row>
    <row r="2" spans="5:29" ht="13.5" thickBot="1">
      <c r="E2" s="107"/>
      <c r="F2" s="107"/>
      <c r="Z2" s="168"/>
      <c r="AA2" s="168"/>
      <c r="AB2" s="75"/>
      <c r="AC2" s="75"/>
    </row>
    <row r="3" spans="5:37" ht="14.25" thickBot="1" thickTop="1">
      <c r="E3" s="157"/>
      <c r="F3" s="107"/>
      <c r="Y3" s="155"/>
      <c r="Z3" s="622" t="s">
        <v>1</v>
      </c>
      <c r="AA3" s="623"/>
      <c r="AB3" s="623"/>
      <c r="AC3" s="624"/>
      <c r="AG3" s="105" t="s">
        <v>518</v>
      </c>
      <c r="AH3" s="105"/>
      <c r="AI3" s="105"/>
      <c r="AJ3" s="105"/>
      <c r="AK3" s="105"/>
    </row>
    <row r="4" spans="25:37" ht="14.25" thickBot="1" thickTop="1">
      <c r="Y4" s="155"/>
      <c r="Z4" s="105"/>
      <c r="AA4" s="105"/>
      <c r="AB4" s="105"/>
      <c r="AC4" s="191"/>
      <c r="AG4" s="75"/>
      <c r="AH4" s="75"/>
      <c r="AI4" s="75"/>
      <c r="AJ4" s="75"/>
      <c r="AK4" s="75"/>
    </row>
    <row r="5" spans="2:37" ht="14.25" thickBot="1" thickTop="1">
      <c r="B5" s="107" t="s">
        <v>561</v>
      </c>
      <c r="E5" s="107"/>
      <c r="F5" s="107"/>
      <c r="J5" s="105" t="s">
        <v>550</v>
      </c>
      <c r="Z5" s="167" t="s">
        <v>2</v>
      </c>
      <c r="AA5" s="168" t="s">
        <v>511</v>
      </c>
      <c r="AB5" s="168" t="s">
        <v>3</v>
      </c>
      <c r="AC5" s="203" t="s">
        <v>4</v>
      </c>
      <c r="AG5" s="622" t="s">
        <v>41</v>
      </c>
      <c r="AH5" s="623"/>
      <c r="AI5" s="623"/>
      <c r="AJ5" s="623"/>
      <c r="AK5" s="624"/>
    </row>
    <row r="6" spans="1:37" ht="14.25" thickBot="1" thickTop="1">
      <c r="A6" s="102"/>
      <c r="B6" s="187"/>
      <c r="C6" s="187"/>
      <c r="D6" s="187"/>
      <c r="E6" s="187"/>
      <c r="F6" s="187"/>
      <c r="G6" s="187"/>
      <c r="Q6" s="107"/>
      <c r="R6" s="102"/>
      <c r="S6" s="102"/>
      <c r="T6" s="205"/>
      <c r="U6" s="102"/>
      <c r="V6" s="102"/>
      <c r="W6" s="102"/>
      <c r="Y6" s="155"/>
      <c r="Z6" s="179"/>
      <c r="AA6" s="179"/>
      <c r="AB6" s="179"/>
      <c r="AC6" s="176"/>
      <c r="AG6" s="156" t="s">
        <v>2</v>
      </c>
      <c r="AH6" s="154" t="s">
        <v>31</v>
      </c>
      <c r="AI6" s="157" t="s">
        <v>634</v>
      </c>
      <c r="AJ6" s="157" t="s">
        <v>632</v>
      </c>
      <c r="AK6" s="176" t="s">
        <v>44</v>
      </c>
    </row>
    <row r="7" spans="1:37" ht="14.25" thickBot="1" thickTop="1">
      <c r="A7" s="102"/>
      <c r="B7" s="619" t="s">
        <v>577</v>
      </c>
      <c r="C7" s="620"/>
      <c r="D7" s="620"/>
      <c r="E7" s="620"/>
      <c r="F7" s="620"/>
      <c r="G7" s="621"/>
      <c r="J7" s="619" t="s">
        <v>532</v>
      </c>
      <c r="K7" s="620"/>
      <c r="L7" s="620"/>
      <c r="M7" s="620"/>
      <c r="N7" s="621"/>
      <c r="Q7" s="102"/>
      <c r="R7" s="107"/>
      <c r="S7" s="107"/>
      <c r="T7" s="107"/>
      <c r="U7" s="107"/>
      <c r="V7" s="107"/>
      <c r="W7" s="107"/>
      <c r="Y7" s="155"/>
      <c r="Z7" s="179" t="s">
        <v>5</v>
      </c>
      <c r="AA7" s="105"/>
      <c r="AB7" s="105"/>
      <c r="AC7" s="191"/>
      <c r="AF7" s="155"/>
      <c r="AG7" s="207"/>
      <c r="AH7" s="75"/>
      <c r="AI7" s="208" t="s">
        <v>119</v>
      </c>
      <c r="AJ7" s="208" t="s">
        <v>633</v>
      </c>
      <c r="AK7" s="209" t="s">
        <v>119</v>
      </c>
    </row>
    <row r="8" spans="1:37" ht="13.5" thickTop="1">
      <c r="A8" s="102"/>
      <c r="B8" s="156" t="s">
        <v>151</v>
      </c>
      <c r="C8" s="132">
        <v>1248246.78833896</v>
      </c>
      <c r="D8" s="102"/>
      <c r="E8" s="157" t="s">
        <v>153</v>
      </c>
      <c r="F8" s="107">
        <v>2</v>
      </c>
      <c r="G8" s="155"/>
      <c r="J8" s="161"/>
      <c r="K8" s="102"/>
      <c r="L8" s="102"/>
      <c r="M8" s="102"/>
      <c r="N8" s="155"/>
      <c r="P8" s="102"/>
      <c r="Q8" s="149"/>
      <c r="R8" s="149"/>
      <c r="S8" s="149"/>
      <c r="T8" s="149"/>
      <c r="U8" s="149"/>
      <c r="V8" s="149"/>
      <c r="W8" s="149"/>
      <c r="Y8" s="155"/>
      <c r="Z8" s="105" t="s">
        <v>6</v>
      </c>
      <c r="AA8" s="211" t="s">
        <v>7</v>
      </c>
      <c r="AB8" s="212">
        <v>254188.47318</v>
      </c>
      <c r="AC8" s="164">
        <v>3050261.67816</v>
      </c>
      <c r="AF8" s="155"/>
      <c r="AG8" s="179" t="s">
        <v>45</v>
      </c>
      <c r="AH8" s="105"/>
      <c r="AI8" s="105"/>
      <c r="AJ8" s="105"/>
      <c r="AK8" s="191"/>
    </row>
    <row r="9" spans="1:37" ht="13.5" thickBot="1">
      <c r="A9" s="155"/>
      <c r="B9" s="167" t="s">
        <v>152</v>
      </c>
      <c r="C9" s="75">
        <v>10</v>
      </c>
      <c r="D9" s="75"/>
      <c r="E9" s="168" t="s">
        <v>154</v>
      </c>
      <c r="F9" s="213">
        <v>0.05</v>
      </c>
      <c r="G9" s="186"/>
      <c r="J9" s="204" t="s">
        <v>533</v>
      </c>
      <c r="K9" s="102"/>
      <c r="L9" s="102"/>
      <c r="M9" s="102"/>
      <c r="N9" s="155"/>
      <c r="Q9" s="107"/>
      <c r="R9" s="157"/>
      <c r="S9" s="157"/>
      <c r="T9" s="157"/>
      <c r="U9" s="157"/>
      <c r="V9" s="157"/>
      <c r="W9" s="157"/>
      <c r="Y9" s="155"/>
      <c r="Z9" s="105" t="s">
        <v>8</v>
      </c>
      <c r="AA9" s="211" t="s">
        <v>7</v>
      </c>
      <c r="AB9" s="212">
        <v>42364.74</v>
      </c>
      <c r="AC9" s="164">
        <v>508376.88</v>
      </c>
      <c r="AF9" s="155"/>
      <c r="AG9" s="105" t="s">
        <v>586</v>
      </c>
      <c r="AH9" s="211">
        <v>34</v>
      </c>
      <c r="AI9" s="212">
        <v>150</v>
      </c>
      <c r="AJ9" s="212">
        <v>5100</v>
      </c>
      <c r="AK9" s="164">
        <v>61200</v>
      </c>
    </row>
    <row r="10" spans="1:37" ht="13.5" thickTop="1">
      <c r="A10" s="155"/>
      <c r="B10" s="152" t="s">
        <v>155</v>
      </c>
      <c r="C10" s="154" t="s">
        <v>613</v>
      </c>
      <c r="D10" s="154" t="s">
        <v>614</v>
      </c>
      <c r="E10" s="102"/>
      <c r="F10" s="102"/>
      <c r="G10" s="153" t="s">
        <v>615</v>
      </c>
      <c r="J10" s="204" t="s">
        <v>534</v>
      </c>
      <c r="K10" s="206">
        <v>1248246.78833896</v>
      </c>
      <c r="L10" s="102"/>
      <c r="M10" s="102"/>
      <c r="N10" s="155"/>
      <c r="Q10" s="107"/>
      <c r="R10" s="154"/>
      <c r="S10" s="154"/>
      <c r="T10" s="154"/>
      <c r="U10" s="154"/>
      <c r="V10" s="154"/>
      <c r="W10" s="215"/>
      <c r="Y10" s="155"/>
      <c r="Z10" s="105" t="s">
        <v>9</v>
      </c>
      <c r="AA10" s="211" t="s">
        <v>7</v>
      </c>
      <c r="AB10" s="212">
        <v>11297.26546</v>
      </c>
      <c r="AC10" s="164">
        <v>135567.18552</v>
      </c>
      <c r="AF10" s="155"/>
      <c r="AG10" s="105" t="s">
        <v>47</v>
      </c>
      <c r="AH10" s="211">
        <v>6</v>
      </c>
      <c r="AI10" s="212">
        <v>230</v>
      </c>
      <c r="AJ10" s="212">
        <v>1380</v>
      </c>
      <c r="AK10" s="164">
        <v>16560</v>
      </c>
    </row>
    <row r="11" spans="1:37" ht="12.75">
      <c r="A11" s="155"/>
      <c r="B11" s="159">
        <v>1</v>
      </c>
      <c r="C11" s="131">
        <v>1248246.7883389601</v>
      </c>
      <c r="D11" s="216">
        <v>62412.33941694801</v>
      </c>
      <c r="E11" s="131"/>
      <c r="F11" s="216">
        <v>62412.33941694801</v>
      </c>
      <c r="G11" s="164">
        <v>1248246.7883389601</v>
      </c>
      <c r="J11" s="204" t="s">
        <v>535</v>
      </c>
      <c r="K11" s="210">
        <v>0.05</v>
      </c>
      <c r="L11" s="102"/>
      <c r="M11" s="102"/>
      <c r="N11" s="155"/>
      <c r="Q11" s="190"/>
      <c r="R11" s="166"/>
      <c r="S11" s="166"/>
      <c r="T11" s="166"/>
      <c r="U11" s="131"/>
      <c r="V11" s="166"/>
      <c r="W11" s="166"/>
      <c r="Y11" s="155"/>
      <c r="Z11" s="105" t="s">
        <v>10</v>
      </c>
      <c r="AA11" s="211" t="s">
        <v>7</v>
      </c>
      <c r="AB11" s="212">
        <v>9320.2440016</v>
      </c>
      <c r="AC11" s="164">
        <v>111842.9280192</v>
      </c>
      <c r="AF11" s="155"/>
      <c r="AG11" s="105" t="s">
        <v>48</v>
      </c>
      <c r="AH11" s="211">
        <v>6</v>
      </c>
      <c r="AI11" s="212">
        <v>230</v>
      </c>
      <c r="AJ11" s="212">
        <v>1380</v>
      </c>
      <c r="AK11" s="164">
        <v>16560</v>
      </c>
    </row>
    <row r="12" spans="1:37" ht="12.75">
      <c r="A12" s="155"/>
      <c r="B12" s="159">
        <v>2</v>
      </c>
      <c r="C12" s="131">
        <v>1248246.7883389601</v>
      </c>
      <c r="D12" s="216">
        <v>62412.33941694801</v>
      </c>
      <c r="E12" s="131"/>
      <c r="F12" s="216">
        <v>62412.33941694801</v>
      </c>
      <c r="G12" s="164">
        <v>1248246.7883389601</v>
      </c>
      <c r="J12" s="204" t="s">
        <v>536</v>
      </c>
      <c r="K12" s="214">
        <v>0</v>
      </c>
      <c r="L12" s="102"/>
      <c r="M12" s="102"/>
      <c r="N12" s="155"/>
      <c r="Q12" s="190"/>
      <c r="R12" s="166"/>
      <c r="S12" s="166"/>
      <c r="T12" s="166"/>
      <c r="U12" s="131"/>
      <c r="V12" s="166"/>
      <c r="W12" s="166"/>
      <c r="Y12" s="155"/>
      <c r="Z12" s="105" t="s">
        <v>11</v>
      </c>
      <c r="AA12" s="211" t="s">
        <v>7</v>
      </c>
      <c r="AB12" s="212">
        <v>56486.32733</v>
      </c>
      <c r="AC12" s="164">
        <v>677835.92796</v>
      </c>
      <c r="AF12" s="155"/>
      <c r="AG12" s="105" t="s">
        <v>13</v>
      </c>
      <c r="AH12" s="211">
        <v>46</v>
      </c>
      <c r="AI12" s="212"/>
      <c r="AJ12" s="212">
        <v>7860</v>
      </c>
      <c r="AK12" s="164">
        <v>94320</v>
      </c>
    </row>
    <row r="13" spans="1:37" ht="12.75">
      <c r="A13" s="155"/>
      <c r="B13" s="159">
        <v>3</v>
      </c>
      <c r="C13" s="131">
        <v>1248246.7883389601</v>
      </c>
      <c r="D13" s="216">
        <v>62412.33941694801</v>
      </c>
      <c r="E13" s="216">
        <v>156030.84854237002</v>
      </c>
      <c r="F13" s="216">
        <v>218443.18795931802</v>
      </c>
      <c r="G13" s="164">
        <v>1092215.9397965902</v>
      </c>
      <c r="J13" s="204" t="s">
        <v>537</v>
      </c>
      <c r="K13" s="210">
        <v>0.05</v>
      </c>
      <c r="L13" s="102"/>
      <c r="M13" s="102"/>
      <c r="N13" s="155"/>
      <c r="Q13" s="190"/>
      <c r="R13" s="166"/>
      <c r="S13" s="166"/>
      <c r="T13" s="166"/>
      <c r="U13" s="131"/>
      <c r="V13" s="166"/>
      <c r="W13" s="166"/>
      <c r="Y13" s="155"/>
      <c r="Z13" s="105" t="s">
        <v>12</v>
      </c>
      <c r="AA13" s="211" t="s">
        <v>7</v>
      </c>
      <c r="AB13" s="212">
        <v>815.45</v>
      </c>
      <c r="AC13" s="164">
        <v>9785.4</v>
      </c>
      <c r="AF13" s="155"/>
      <c r="AG13" s="105"/>
      <c r="AH13" s="211"/>
      <c r="AI13" s="212"/>
      <c r="AJ13" s="212"/>
      <c r="AK13" s="164"/>
    </row>
    <row r="14" spans="1:37" ht="12.75">
      <c r="A14" s="155"/>
      <c r="B14" s="159">
        <v>4</v>
      </c>
      <c r="C14" s="131">
        <v>1092215.9397965902</v>
      </c>
      <c r="D14" s="216">
        <v>54610.79698982951</v>
      </c>
      <c r="E14" s="216">
        <v>156030.84854237002</v>
      </c>
      <c r="F14" s="216">
        <v>210641.64553219953</v>
      </c>
      <c r="G14" s="164">
        <v>936185.0912542202</v>
      </c>
      <c r="J14" s="204" t="s">
        <v>549</v>
      </c>
      <c r="K14" s="217">
        <v>0.2555</v>
      </c>
      <c r="L14" s="102"/>
      <c r="M14" s="102"/>
      <c r="N14" s="155"/>
      <c r="Q14" s="190"/>
      <c r="R14" s="166"/>
      <c r="S14" s="166"/>
      <c r="T14" s="166"/>
      <c r="U14" s="131"/>
      <c r="V14" s="166"/>
      <c r="W14" s="166"/>
      <c r="Y14" s="155"/>
      <c r="Z14" s="179" t="s">
        <v>13</v>
      </c>
      <c r="AA14" s="211"/>
      <c r="AB14" s="212">
        <v>374472.4999716001</v>
      </c>
      <c r="AC14" s="164">
        <v>4493669.9996592</v>
      </c>
      <c r="AF14" s="155"/>
      <c r="AG14" s="179" t="s">
        <v>49</v>
      </c>
      <c r="AH14" s="211"/>
      <c r="AI14" s="212"/>
      <c r="AJ14" s="212"/>
      <c r="AK14" s="164"/>
    </row>
    <row r="15" spans="1:37" ht="12.75">
      <c r="A15" s="155"/>
      <c r="B15" s="159">
        <v>5</v>
      </c>
      <c r="C15" s="131">
        <v>936185.0912542202</v>
      </c>
      <c r="D15" s="216">
        <v>46809.254562711016</v>
      </c>
      <c r="E15" s="216">
        <v>156030.84854237002</v>
      </c>
      <c r="F15" s="216">
        <v>202840.10310508104</v>
      </c>
      <c r="G15" s="164">
        <v>780154.2427118502</v>
      </c>
      <c r="J15" s="161"/>
      <c r="K15" s="102"/>
      <c r="L15" s="102"/>
      <c r="M15" s="102"/>
      <c r="N15" s="155"/>
      <c r="Q15" s="190"/>
      <c r="R15" s="166"/>
      <c r="S15" s="166"/>
      <c r="T15" s="166"/>
      <c r="U15" s="131"/>
      <c r="V15" s="166"/>
      <c r="W15" s="166"/>
      <c r="Y15" s="155"/>
      <c r="Z15" s="105"/>
      <c r="AA15" s="211"/>
      <c r="AB15" s="212"/>
      <c r="AC15" s="164"/>
      <c r="AF15" s="155"/>
      <c r="AG15" s="105" t="s">
        <v>50</v>
      </c>
      <c r="AH15" s="211">
        <v>1</v>
      </c>
      <c r="AI15" s="212">
        <v>800</v>
      </c>
      <c r="AJ15" s="212">
        <v>800</v>
      </c>
      <c r="AK15" s="164">
        <v>9600</v>
      </c>
    </row>
    <row r="16" spans="1:37" ht="12.75">
      <c r="A16" s="155"/>
      <c r="B16" s="159">
        <v>6</v>
      </c>
      <c r="C16" s="131">
        <v>780154.2427118502</v>
      </c>
      <c r="D16" s="216">
        <v>39007.71213559251</v>
      </c>
      <c r="E16" s="216">
        <v>156030.84854237002</v>
      </c>
      <c r="F16" s="216">
        <v>195038.56067796252</v>
      </c>
      <c r="G16" s="164">
        <v>624123.3941694802</v>
      </c>
      <c r="J16" s="161"/>
      <c r="K16" s="102"/>
      <c r="L16" s="102"/>
      <c r="M16" s="102"/>
      <c r="N16" s="155"/>
      <c r="Q16" s="190"/>
      <c r="R16" s="166"/>
      <c r="S16" s="166"/>
      <c r="T16" s="166"/>
      <c r="U16" s="131"/>
      <c r="V16" s="166"/>
      <c r="W16" s="166"/>
      <c r="Y16" s="155"/>
      <c r="Z16" s="179" t="s">
        <v>14</v>
      </c>
      <c r="AA16" s="211"/>
      <c r="AB16" s="212"/>
      <c r="AC16" s="164"/>
      <c r="AF16" s="155"/>
      <c r="AG16" s="105" t="s">
        <v>51</v>
      </c>
      <c r="AH16" s="211">
        <v>1</v>
      </c>
      <c r="AI16" s="212">
        <v>250</v>
      </c>
      <c r="AJ16" s="212">
        <v>250</v>
      </c>
      <c r="AK16" s="164">
        <v>3000</v>
      </c>
    </row>
    <row r="17" spans="1:37" ht="12.75">
      <c r="A17" s="155"/>
      <c r="B17" s="159">
        <v>7</v>
      </c>
      <c r="C17" s="131">
        <v>624123.3941694802</v>
      </c>
      <c r="D17" s="216">
        <v>31206.16970847401</v>
      </c>
      <c r="E17" s="216">
        <v>156030.84854237002</v>
      </c>
      <c r="F17" s="216">
        <v>187237.01825084403</v>
      </c>
      <c r="G17" s="164">
        <v>468092.5456271102</v>
      </c>
      <c r="J17" s="161"/>
      <c r="K17" s="182" t="s">
        <v>538</v>
      </c>
      <c r="L17" s="182" t="s">
        <v>539</v>
      </c>
      <c r="M17" s="182" t="s">
        <v>540</v>
      </c>
      <c r="N17" s="183" t="s">
        <v>541</v>
      </c>
      <c r="Q17" s="190"/>
      <c r="R17" s="166"/>
      <c r="S17" s="166"/>
      <c r="T17" s="166"/>
      <c r="U17" s="131"/>
      <c r="V17" s="166"/>
      <c r="W17" s="166"/>
      <c r="Y17" s="155"/>
      <c r="Z17" s="105" t="s">
        <v>15</v>
      </c>
      <c r="AA17" s="211" t="s">
        <v>7</v>
      </c>
      <c r="AB17" s="212">
        <v>480</v>
      </c>
      <c r="AC17" s="164">
        <v>5760</v>
      </c>
      <c r="AF17" s="155"/>
      <c r="AG17" s="105" t="s">
        <v>52</v>
      </c>
      <c r="AH17" s="211">
        <v>2</v>
      </c>
      <c r="AI17" s="212">
        <v>250</v>
      </c>
      <c r="AJ17" s="212">
        <v>500</v>
      </c>
      <c r="AK17" s="164">
        <v>6000</v>
      </c>
    </row>
    <row r="18" spans="1:37" ht="12.75">
      <c r="A18" s="155"/>
      <c r="B18" s="159">
        <v>8</v>
      </c>
      <c r="C18" s="131">
        <v>468092.5456271102</v>
      </c>
      <c r="D18" s="216">
        <v>23404.62728135551</v>
      </c>
      <c r="E18" s="216">
        <v>156030.84854237002</v>
      </c>
      <c r="F18" s="216">
        <v>179435.47582372552</v>
      </c>
      <c r="G18" s="164">
        <v>312061.69708474015</v>
      </c>
      <c r="J18" s="204" t="s">
        <v>542</v>
      </c>
      <c r="K18" s="206">
        <v>1248246.78833896</v>
      </c>
      <c r="L18" s="218">
        <v>0.5</v>
      </c>
      <c r="M18" s="218">
        <v>0.05</v>
      </c>
      <c r="N18" s="219">
        <v>0.025</v>
      </c>
      <c r="Q18" s="190"/>
      <c r="R18" s="166"/>
      <c r="S18" s="166"/>
      <c r="T18" s="166"/>
      <c r="U18" s="131"/>
      <c r="V18" s="166"/>
      <c r="W18" s="166"/>
      <c r="Y18" s="155"/>
      <c r="Z18" s="179" t="s">
        <v>13</v>
      </c>
      <c r="AA18" s="211"/>
      <c r="AB18" s="212">
        <v>480</v>
      </c>
      <c r="AC18" s="164">
        <v>5760</v>
      </c>
      <c r="AF18" s="155"/>
      <c r="AG18" s="105" t="s">
        <v>53</v>
      </c>
      <c r="AH18" s="211">
        <v>1</v>
      </c>
      <c r="AI18" s="212">
        <v>600</v>
      </c>
      <c r="AJ18" s="212">
        <v>600</v>
      </c>
      <c r="AK18" s="164">
        <v>7200</v>
      </c>
    </row>
    <row r="19" spans="1:37" ht="12.75">
      <c r="A19" s="155"/>
      <c r="B19" s="159">
        <v>9</v>
      </c>
      <c r="C19" s="131">
        <v>312061.69708474015</v>
      </c>
      <c r="D19" s="216">
        <v>15603.084854237008</v>
      </c>
      <c r="E19" s="216">
        <v>156030.84854237002</v>
      </c>
      <c r="F19" s="216">
        <v>171633.93339660703</v>
      </c>
      <c r="G19" s="164">
        <v>156030.84854237013</v>
      </c>
      <c r="J19" s="204" t="s">
        <v>156</v>
      </c>
      <c r="K19" s="220">
        <v>1248246.78833896</v>
      </c>
      <c r="L19" s="221">
        <v>0.5</v>
      </c>
      <c r="M19" s="222">
        <v>0.2555</v>
      </c>
      <c r="N19" s="223">
        <v>0.1278</v>
      </c>
      <c r="Q19" s="190"/>
      <c r="R19" s="166"/>
      <c r="S19" s="166"/>
      <c r="T19" s="166"/>
      <c r="U19" s="131"/>
      <c r="V19" s="166"/>
      <c r="W19" s="166"/>
      <c r="Y19" s="155"/>
      <c r="Z19" s="105"/>
      <c r="AA19" s="211"/>
      <c r="AB19" s="212"/>
      <c r="AC19" s="164"/>
      <c r="AF19" s="155"/>
      <c r="AG19" s="105" t="s">
        <v>54</v>
      </c>
      <c r="AH19" s="211">
        <v>1</v>
      </c>
      <c r="AI19" s="212">
        <v>600</v>
      </c>
      <c r="AJ19" s="212">
        <v>600</v>
      </c>
      <c r="AK19" s="164">
        <v>7200</v>
      </c>
    </row>
    <row r="20" spans="1:37" ht="12.75">
      <c r="A20" s="155"/>
      <c r="B20" s="159">
        <v>10</v>
      </c>
      <c r="C20" s="131">
        <v>156030.84854237013</v>
      </c>
      <c r="D20" s="216">
        <v>7801.5424271185075</v>
      </c>
      <c r="E20" s="216">
        <v>156030.84854237002</v>
      </c>
      <c r="F20" s="216">
        <v>163832.39096948854</v>
      </c>
      <c r="G20" s="164">
        <v>0</v>
      </c>
      <c r="J20" s="204" t="s">
        <v>69</v>
      </c>
      <c r="K20" s="224">
        <f>(K18+K19)</f>
        <v>2496493.57667792</v>
      </c>
      <c r="L20" s="218">
        <v>1</v>
      </c>
      <c r="M20" s="102"/>
      <c r="N20" s="219">
        <v>0.1528</v>
      </c>
      <c r="Q20" s="190"/>
      <c r="R20" s="166"/>
      <c r="S20" s="166"/>
      <c r="T20" s="166"/>
      <c r="U20" s="131"/>
      <c r="V20" s="166"/>
      <c r="W20" s="166"/>
      <c r="Y20" s="155"/>
      <c r="Z20" s="179" t="s">
        <v>16</v>
      </c>
      <c r="AA20" s="211"/>
      <c r="AB20" s="212"/>
      <c r="AC20" s="164"/>
      <c r="AF20" s="155"/>
      <c r="AG20" s="105" t="s">
        <v>55</v>
      </c>
      <c r="AH20" s="211">
        <v>1</v>
      </c>
      <c r="AI20" s="212">
        <v>410</v>
      </c>
      <c r="AJ20" s="212">
        <v>410</v>
      </c>
      <c r="AK20" s="164">
        <v>4920</v>
      </c>
    </row>
    <row r="21" spans="1:37" ht="12.75">
      <c r="A21" s="155"/>
      <c r="B21" s="162"/>
      <c r="C21" s="131"/>
      <c r="D21" s="229"/>
      <c r="E21" s="229"/>
      <c r="F21" s="229"/>
      <c r="G21" s="155"/>
      <c r="J21" s="161"/>
      <c r="K21" s="102"/>
      <c r="L21" s="102"/>
      <c r="M21" s="102"/>
      <c r="N21" s="225"/>
      <c r="Q21" s="154"/>
      <c r="R21" s="230"/>
      <c r="S21" s="230"/>
      <c r="T21" s="230"/>
      <c r="U21" s="231"/>
      <c r="V21" s="230"/>
      <c r="W21" s="230"/>
      <c r="Y21" s="155"/>
      <c r="Z21" s="105" t="s">
        <v>17</v>
      </c>
      <c r="AA21" s="211" t="s">
        <v>7</v>
      </c>
      <c r="AB21" s="212">
        <v>424.232</v>
      </c>
      <c r="AC21" s="164">
        <v>5090.784000000001</v>
      </c>
      <c r="AF21" s="155"/>
      <c r="AG21" s="105" t="s">
        <v>56</v>
      </c>
      <c r="AH21" s="211">
        <v>3</v>
      </c>
      <c r="AI21" s="212">
        <v>250</v>
      </c>
      <c r="AJ21" s="212">
        <v>750</v>
      </c>
      <c r="AK21" s="164">
        <v>9000</v>
      </c>
    </row>
    <row r="22" spans="1:37" ht="13.5" thickBot="1">
      <c r="A22" s="155"/>
      <c r="B22" s="232" t="s">
        <v>69</v>
      </c>
      <c r="C22" s="233"/>
      <c r="D22" s="201">
        <v>405680.20621016214</v>
      </c>
      <c r="E22" s="201">
        <v>1248246.7883389601</v>
      </c>
      <c r="F22" s="201">
        <v>1653926.9945491222</v>
      </c>
      <c r="G22" s="234">
        <v>6865357.335864281</v>
      </c>
      <c r="J22" s="226" t="s">
        <v>543</v>
      </c>
      <c r="K22" s="187"/>
      <c r="L22" s="187"/>
      <c r="M22" s="187"/>
      <c r="N22" s="227">
        <v>0.1528</v>
      </c>
      <c r="P22" s="105"/>
      <c r="Q22" s="105"/>
      <c r="R22" s="105"/>
      <c r="Y22" s="155"/>
      <c r="Z22" s="105" t="s">
        <v>18</v>
      </c>
      <c r="AA22" s="211" t="s">
        <v>7</v>
      </c>
      <c r="AB22" s="212">
        <v>226.3298</v>
      </c>
      <c r="AC22" s="164">
        <v>2715.9576</v>
      </c>
      <c r="AF22" s="155"/>
      <c r="AG22" s="105" t="s">
        <v>57</v>
      </c>
      <c r="AH22" s="211">
        <v>5</v>
      </c>
      <c r="AI22" s="212">
        <v>150</v>
      </c>
      <c r="AJ22" s="212">
        <v>750</v>
      </c>
      <c r="AK22" s="164">
        <v>9000</v>
      </c>
    </row>
    <row r="23" spans="10:37" ht="13.5" thickTop="1">
      <c r="J23" s="105"/>
      <c r="K23" s="105"/>
      <c r="L23" s="105"/>
      <c r="M23" s="105"/>
      <c r="N23" s="105"/>
      <c r="P23" s="105"/>
      <c r="Q23" s="105"/>
      <c r="R23" s="105"/>
      <c r="Y23" s="155"/>
      <c r="Z23" s="105" t="s">
        <v>19</v>
      </c>
      <c r="AA23" s="211" t="s">
        <v>7</v>
      </c>
      <c r="AB23" s="212">
        <v>5.4138</v>
      </c>
      <c r="AC23" s="164">
        <v>64.9656</v>
      </c>
      <c r="AF23" s="155"/>
      <c r="AG23" s="105" t="s">
        <v>58</v>
      </c>
      <c r="AH23" s="211">
        <v>12</v>
      </c>
      <c r="AI23" s="212">
        <v>150</v>
      </c>
      <c r="AJ23" s="212">
        <v>1800</v>
      </c>
      <c r="AK23" s="164">
        <v>21600</v>
      </c>
    </row>
    <row r="24" spans="6:37" ht="12.75">
      <c r="F24" s="105" t="s">
        <v>790</v>
      </c>
      <c r="J24" s="105"/>
      <c r="K24" s="105"/>
      <c r="L24" s="105"/>
      <c r="M24" s="105" t="s">
        <v>790</v>
      </c>
      <c r="N24" s="105"/>
      <c r="P24" s="105"/>
      <c r="Q24" s="105"/>
      <c r="R24" s="105"/>
      <c r="Y24" s="155"/>
      <c r="Z24" s="105" t="s">
        <v>20</v>
      </c>
      <c r="AA24" s="211" t="s">
        <v>7</v>
      </c>
      <c r="AB24" s="212">
        <v>110.6898</v>
      </c>
      <c r="AC24" s="164">
        <v>1328.2776000000001</v>
      </c>
      <c r="AF24" s="155"/>
      <c r="AG24" s="105"/>
      <c r="AH24" s="211"/>
      <c r="AI24" s="212"/>
      <c r="AJ24" s="212"/>
      <c r="AK24" s="164"/>
    </row>
    <row r="25" spans="10:37" ht="12.75">
      <c r="J25" s="105"/>
      <c r="K25" s="105"/>
      <c r="L25" s="105"/>
      <c r="M25" s="105"/>
      <c r="N25" s="105"/>
      <c r="P25" s="105"/>
      <c r="Q25" s="105"/>
      <c r="R25" s="105"/>
      <c r="Y25" s="155"/>
      <c r="Z25" s="105" t="s">
        <v>21</v>
      </c>
      <c r="AA25" s="211" t="s">
        <v>7</v>
      </c>
      <c r="AB25" s="212">
        <v>45.6266</v>
      </c>
      <c r="AC25" s="164">
        <v>547.5192000000001</v>
      </c>
      <c r="AG25" s="156" t="s">
        <v>13</v>
      </c>
      <c r="AH25" s="190"/>
      <c r="AI25" s="131"/>
      <c r="AJ25" s="231">
        <v>1550</v>
      </c>
      <c r="AK25" s="235">
        <v>77520</v>
      </c>
    </row>
    <row r="26" spans="10:37" ht="13.5" thickBot="1">
      <c r="J26" s="105"/>
      <c r="K26" s="105"/>
      <c r="L26" s="105"/>
      <c r="M26" s="105"/>
      <c r="N26" s="105"/>
      <c r="P26" s="105"/>
      <c r="Q26" s="105"/>
      <c r="R26" s="105"/>
      <c r="Y26" s="155"/>
      <c r="Z26" s="105" t="s">
        <v>22</v>
      </c>
      <c r="AA26" s="211" t="s">
        <v>7</v>
      </c>
      <c r="AB26" s="212">
        <v>3.48062</v>
      </c>
      <c r="AC26" s="164">
        <v>41.76744</v>
      </c>
      <c r="AG26" s="167" t="s">
        <v>23</v>
      </c>
      <c r="AH26" s="208">
        <v>119</v>
      </c>
      <c r="AI26" s="233"/>
      <c r="AJ26" s="233">
        <v>10160</v>
      </c>
      <c r="AK26" s="234">
        <v>180840</v>
      </c>
    </row>
    <row r="27" spans="10:29" ht="13.5" thickTop="1">
      <c r="J27" s="105"/>
      <c r="K27" s="105"/>
      <c r="L27" s="105"/>
      <c r="M27" s="105"/>
      <c r="N27" s="105"/>
      <c r="P27" s="105"/>
      <c r="Q27" s="105"/>
      <c r="R27" s="105"/>
      <c r="Y27" s="155"/>
      <c r="Z27" s="179" t="s">
        <v>13</v>
      </c>
      <c r="AA27" s="211"/>
      <c r="AB27" s="212"/>
      <c r="AC27" s="164">
        <v>9789.27144</v>
      </c>
    </row>
    <row r="28" spans="11:36" ht="12.75">
      <c r="K28" s="105"/>
      <c r="L28" s="105"/>
      <c r="M28" s="105"/>
      <c r="N28" s="105"/>
      <c r="O28" s="105"/>
      <c r="P28" s="105"/>
      <c r="Q28" s="105"/>
      <c r="R28" s="105"/>
      <c r="Y28" s="155"/>
      <c r="AA28" s="211"/>
      <c r="AB28" s="212"/>
      <c r="AC28" s="155"/>
      <c r="AJ28" s="105" t="s">
        <v>790</v>
      </c>
    </row>
    <row r="29" spans="26:29" ht="13.5" thickBot="1">
      <c r="Z29" s="167" t="s">
        <v>23</v>
      </c>
      <c r="AA29" s="75"/>
      <c r="AB29" s="133"/>
      <c r="AC29" s="234">
        <v>4509219.2710992005</v>
      </c>
    </row>
    <row r="30" spans="2:7" ht="13.5" thickTop="1">
      <c r="B30" s="135" t="s">
        <v>510</v>
      </c>
      <c r="C30" s="105"/>
      <c r="D30" s="105"/>
      <c r="E30" s="105"/>
      <c r="F30" s="105"/>
      <c r="G30" s="105"/>
    </row>
    <row r="31" spans="2:7" ht="13.5" thickBot="1">
      <c r="B31" s="75"/>
      <c r="C31" s="75"/>
      <c r="D31" s="75"/>
      <c r="E31" s="75"/>
      <c r="F31" s="75"/>
      <c r="G31" s="75"/>
    </row>
    <row r="32" spans="2:7" ht="14.25" thickBot="1" thickTop="1">
      <c r="B32" s="625" t="s">
        <v>112</v>
      </c>
      <c r="C32" s="626"/>
      <c r="D32" s="626"/>
      <c r="E32" s="626"/>
      <c r="F32" s="626"/>
      <c r="G32" s="627"/>
    </row>
    <row r="33" spans="1:7" ht="13.5" thickTop="1">
      <c r="A33" s="155"/>
      <c r="B33" s="236"/>
      <c r="C33" s="237" t="s">
        <v>113</v>
      </c>
      <c r="D33" s="237" t="s">
        <v>114</v>
      </c>
      <c r="E33" s="237" t="s">
        <v>115</v>
      </c>
      <c r="F33" s="237" t="s">
        <v>113</v>
      </c>
      <c r="G33" s="238" t="s">
        <v>116</v>
      </c>
    </row>
    <row r="34" spans="1:7" ht="12.75">
      <c r="A34" s="155"/>
      <c r="B34" s="239" t="s">
        <v>559</v>
      </c>
      <c r="C34" s="237" t="s">
        <v>117</v>
      </c>
      <c r="D34" s="237" t="s">
        <v>117</v>
      </c>
      <c r="E34" s="237" t="s">
        <v>118</v>
      </c>
      <c r="F34" s="237" t="s">
        <v>119</v>
      </c>
      <c r="G34" s="238" t="s">
        <v>119</v>
      </c>
    </row>
    <row r="35" spans="1:7" ht="12.75">
      <c r="A35" s="155"/>
      <c r="B35" s="179"/>
      <c r="C35" s="105"/>
      <c r="D35" s="105"/>
      <c r="E35" s="105"/>
      <c r="F35" s="105"/>
      <c r="G35" s="191"/>
    </row>
    <row r="36" spans="1:7" ht="12.75">
      <c r="A36" s="155"/>
      <c r="B36" s="105" t="s">
        <v>74</v>
      </c>
      <c r="C36" s="240">
        <v>0.015</v>
      </c>
      <c r="D36" s="241">
        <v>0.02</v>
      </c>
      <c r="E36" s="242">
        <v>927599.63</v>
      </c>
      <c r="F36" s="212">
        <v>13913.994450000002</v>
      </c>
      <c r="G36" s="164">
        <v>18551.9926</v>
      </c>
    </row>
    <row r="37" spans="1:7" ht="12.75">
      <c r="A37" s="155"/>
      <c r="B37" s="105" t="s">
        <v>76</v>
      </c>
      <c r="C37" s="240">
        <v>0.015</v>
      </c>
      <c r="D37" s="241">
        <v>0.02</v>
      </c>
      <c r="E37" s="242">
        <v>770000</v>
      </c>
      <c r="F37" s="212">
        <v>11550</v>
      </c>
      <c r="G37" s="164">
        <v>15400</v>
      </c>
    </row>
    <row r="38" spans="1:7" ht="12.75">
      <c r="A38" s="155"/>
      <c r="B38" s="105" t="s">
        <v>78</v>
      </c>
      <c r="C38" s="240">
        <v>0.015</v>
      </c>
      <c r="D38" s="241">
        <v>0.02</v>
      </c>
      <c r="E38" s="242">
        <v>40000</v>
      </c>
      <c r="F38" s="212">
        <v>600</v>
      </c>
      <c r="G38" s="164">
        <v>800</v>
      </c>
    </row>
    <row r="39" spans="1:7" ht="12.75">
      <c r="A39" s="155"/>
      <c r="B39" s="105" t="s">
        <v>79</v>
      </c>
      <c r="C39" s="240">
        <v>0.015</v>
      </c>
      <c r="D39" s="241">
        <v>0.02</v>
      </c>
      <c r="E39" s="242">
        <v>11649</v>
      </c>
      <c r="F39" s="212">
        <v>174.735</v>
      </c>
      <c r="G39" s="164">
        <v>232.98</v>
      </c>
    </row>
    <row r="40" spans="1:7" ht="12.75">
      <c r="A40" s="155"/>
      <c r="B40" s="105" t="s">
        <v>80</v>
      </c>
      <c r="C40" s="240">
        <v>0.015</v>
      </c>
      <c r="D40" s="241">
        <v>0.02</v>
      </c>
      <c r="E40" s="242">
        <v>2000</v>
      </c>
      <c r="F40" s="212">
        <v>30</v>
      </c>
      <c r="G40" s="164">
        <v>40</v>
      </c>
    </row>
    <row r="41" spans="1:7" ht="12.75">
      <c r="A41" s="155"/>
      <c r="B41" s="105"/>
      <c r="C41" s="105"/>
      <c r="D41" s="105"/>
      <c r="E41" s="212"/>
      <c r="F41" s="212"/>
      <c r="G41" s="164"/>
    </row>
    <row r="42" spans="1:7" ht="13.5" thickBot="1">
      <c r="A42" s="155"/>
      <c r="B42" s="167" t="s">
        <v>69</v>
      </c>
      <c r="C42" s="168"/>
      <c r="D42" s="168"/>
      <c r="E42" s="233"/>
      <c r="F42" s="233">
        <v>26268.729450000003</v>
      </c>
      <c r="G42" s="234">
        <v>35024.9726</v>
      </c>
    </row>
    <row r="43" spans="1:9" ht="13.5" thickTop="1">
      <c r="A43" s="102"/>
      <c r="B43" s="243"/>
      <c r="I43" s="102"/>
    </row>
    <row r="44" ht="12.75">
      <c r="F44" s="105" t="s">
        <v>790</v>
      </c>
    </row>
    <row r="45" spans="3:8" ht="12.75">
      <c r="C45" s="107" t="s">
        <v>512</v>
      </c>
      <c r="D45" s="105"/>
      <c r="E45" s="105"/>
      <c r="F45" s="105"/>
      <c r="G45" s="105"/>
      <c r="H45" s="105"/>
    </row>
    <row r="46" spans="3:4" ht="13.5" thickBot="1">
      <c r="C46" s="107"/>
      <c r="D46" s="107"/>
    </row>
    <row r="47" spans="3:6" ht="14.25" thickBot="1" thickTop="1">
      <c r="C47" s="622" t="s">
        <v>59</v>
      </c>
      <c r="D47" s="623"/>
      <c r="E47" s="624"/>
      <c r="F47" s="161"/>
    </row>
    <row r="48" spans="2:5" ht="13.5" thickTop="1">
      <c r="B48" s="155"/>
      <c r="C48" s="105"/>
      <c r="E48" s="153" t="s">
        <v>585</v>
      </c>
    </row>
    <row r="49" spans="1:5" ht="12.75">
      <c r="A49" s="102"/>
      <c r="B49" s="155"/>
      <c r="C49" s="105" t="s">
        <v>60</v>
      </c>
      <c r="E49" s="164">
        <v>198630.67823999998</v>
      </c>
    </row>
    <row r="50" spans="1:5" ht="12.75">
      <c r="A50" s="102"/>
      <c r="B50" s="155"/>
      <c r="C50" s="105" t="s">
        <v>61</v>
      </c>
      <c r="E50" s="164">
        <v>179992.56743999998</v>
      </c>
    </row>
    <row r="51" spans="2:5" ht="12.75">
      <c r="B51" s="155"/>
      <c r="C51" s="105" t="s">
        <v>62</v>
      </c>
      <c r="E51" s="164">
        <v>2064</v>
      </c>
    </row>
    <row r="52" spans="2:5" ht="12.75">
      <c r="B52" s="155"/>
      <c r="C52" s="105" t="s">
        <v>63</v>
      </c>
      <c r="E52" s="164">
        <v>5896.24</v>
      </c>
    </row>
    <row r="53" spans="2:5" ht="12.75">
      <c r="B53" s="155"/>
      <c r="C53" s="105" t="s">
        <v>64</v>
      </c>
      <c r="E53" s="164">
        <v>6064</v>
      </c>
    </row>
    <row r="54" spans="2:5" ht="12.75">
      <c r="B54" s="155"/>
      <c r="C54" s="105" t="s">
        <v>65</v>
      </c>
      <c r="E54" s="164">
        <v>2234.08</v>
      </c>
    </row>
    <row r="55" spans="2:5" ht="12.75">
      <c r="B55" s="155"/>
      <c r="C55" s="105" t="s">
        <v>66</v>
      </c>
      <c r="E55" s="164">
        <v>50000</v>
      </c>
    </row>
    <row r="56" spans="2:5" ht="12.75">
      <c r="B56" s="155"/>
      <c r="C56" s="105" t="s">
        <v>67</v>
      </c>
      <c r="E56" s="164">
        <v>8000</v>
      </c>
    </row>
    <row r="57" spans="2:8" ht="12.75">
      <c r="B57" s="155"/>
      <c r="C57" s="105" t="s">
        <v>68</v>
      </c>
      <c r="E57" s="164">
        <v>2000</v>
      </c>
      <c r="F57" s="105"/>
      <c r="G57" s="105"/>
      <c r="H57" s="105"/>
    </row>
    <row r="58" spans="2:8" ht="12.75">
      <c r="B58" s="155"/>
      <c r="C58" s="105"/>
      <c r="E58" s="164"/>
      <c r="F58" s="105"/>
      <c r="G58" s="105"/>
      <c r="H58" s="105"/>
    </row>
    <row r="59" spans="3:6" ht="13.5" thickBot="1">
      <c r="C59" s="167" t="s">
        <v>69</v>
      </c>
      <c r="D59" s="187"/>
      <c r="E59" s="234">
        <v>452881.56567999994</v>
      </c>
      <c r="F59" s="105" t="s">
        <v>790</v>
      </c>
    </row>
    <row r="60" ht="13.5" thickTop="1"/>
    <row r="61" spans="2:3" ht="12.75">
      <c r="B61" s="105" t="s">
        <v>513</v>
      </c>
      <c r="C61" s="102"/>
    </row>
    <row r="62" spans="1:7" ht="13.5" thickBot="1">
      <c r="A62" s="102"/>
      <c r="B62" s="168"/>
      <c r="C62" s="75"/>
      <c r="D62" s="75"/>
      <c r="E62" s="75"/>
      <c r="F62" s="75"/>
      <c r="G62" s="75"/>
    </row>
    <row r="63" spans="1:7" ht="14.25" thickBot="1" thickTop="1">
      <c r="A63" s="155"/>
      <c r="B63" s="622" t="s">
        <v>578</v>
      </c>
      <c r="C63" s="623"/>
      <c r="D63" s="623"/>
      <c r="E63" s="623"/>
      <c r="F63" s="623"/>
      <c r="G63" s="624"/>
    </row>
    <row r="64" spans="1:7" ht="13.5" thickTop="1">
      <c r="A64" s="155"/>
      <c r="B64" s="134"/>
      <c r="C64" s="134"/>
      <c r="D64" s="244" t="s">
        <v>616</v>
      </c>
      <c r="E64" s="244" t="s">
        <v>618</v>
      </c>
      <c r="F64" s="244" t="s">
        <v>617</v>
      </c>
      <c r="G64" s="245" t="s">
        <v>306</v>
      </c>
    </row>
    <row r="65" spans="1:7" ht="12.75">
      <c r="A65" s="155"/>
      <c r="B65" s="107" t="s">
        <v>74</v>
      </c>
      <c r="C65" s="107"/>
      <c r="D65" s="131">
        <v>927599.63</v>
      </c>
      <c r="E65" s="131">
        <v>46379.98150000001</v>
      </c>
      <c r="F65" s="107"/>
      <c r="G65" s="191">
        <v>20</v>
      </c>
    </row>
    <row r="66" spans="1:7" ht="12.75">
      <c r="A66" s="155"/>
      <c r="B66" s="107" t="s">
        <v>76</v>
      </c>
      <c r="C66" s="107"/>
      <c r="D66" s="131">
        <v>770000</v>
      </c>
      <c r="E66" s="131">
        <v>154000</v>
      </c>
      <c r="F66" s="107"/>
      <c r="G66" s="191">
        <v>5</v>
      </c>
    </row>
    <row r="67" spans="2:7" ht="12.75">
      <c r="B67" s="162" t="s">
        <v>78</v>
      </c>
      <c r="C67" s="107"/>
      <c r="D67" s="131">
        <v>40000</v>
      </c>
      <c r="E67" s="131">
        <v>2000</v>
      </c>
      <c r="F67" s="107"/>
      <c r="G67" s="191">
        <v>20</v>
      </c>
    </row>
    <row r="68" spans="2:7" ht="12.75">
      <c r="B68" s="162" t="s">
        <v>79</v>
      </c>
      <c r="C68" s="107"/>
      <c r="D68" s="131">
        <v>11649</v>
      </c>
      <c r="E68" s="131">
        <v>2329.8</v>
      </c>
      <c r="F68" s="107"/>
      <c r="G68" s="191">
        <v>5</v>
      </c>
    </row>
    <row r="69" spans="2:7" ht="12.75">
      <c r="B69" s="162" t="s">
        <v>80</v>
      </c>
      <c r="C69" s="107"/>
      <c r="D69" s="131">
        <v>2000</v>
      </c>
      <c r="E69" s="131"/>
      <c r="F69" s="165">
        <v>400</v>
      </c>
      <c r="G69" s="191">
        <v>5</v>
      </c>
    </row>
    <row r="70" spans="2:7" ht="13.5" thickBot="1">
      <c r="B70" s="207" t="s">
        <v>307</v>
      </c>
      <c r="C70" s="75"/>
      <c r="D70" s="133">
        <v>6000</v>
      </c>
      <c r="E70" s="133"/>
      <c r="F70" s="246">
        <v>1200</v>
      </c>
      <c r="G70" s="186">
        <v>5</v>
      </c>
    </row>
    <row r="71" ht="13.5" thickTop="1">
      <c r="F71" s="105" t="s">
        <v>790</v>
      </c>
    </row>
    <row r="73" spans="2:5" ht="12.75">
      <c r="B73" s="105" t="s">
        <v>514</v>
      </c>
      <c r="E73" s="228"/>
    </row>
    <row r="74" spans="2:8" ht="13.5" thickBot="1">
      <c r="B74" s="187"/>
      <c r="C74" s="75"/>
      <c r="D74" s="75"/>
      <c r="E74" s="75"/>
      <c r="F74" s="75"/>
      <c r="G74" s="75"/>
      <c r="H74" s="75"/>
    </row>
    <row r="75" spans="2:8" ht="14.25" thickBot="1" thickTop="1">
      <c r="B75" s="622" t="s">
        <v>579</v>
      </c>
      <c r="C75" s="623"/>
      <c r="D75" s="623"/>
      <c r="E75" s="623"/>
      <c r="F75" s="623"/>
      <c r="G75" s="623"/>
      <c r="H75" s="624"/>
    </row>
    <row r="76" spans="2:8" ht="13.5" thickTop="1">
      <c r="B76" s="150"/>
      <c r="C76" s="247" t="s">
        <v>619</v>
      </c>
      <c r="D76" s="247"/>
      <c r="E76" s="247"/>
      <c r="F76" s="247"/>
      <c r="G76" s="247" t="s">
        <v>620</v>
      </c>
      <c r="H76" s="248"/>
    </row>
    <row r="77" spans="2:8" ht="12.75">
      <c r="B77" s="162"/>
      <c r="C77" s="154" t="s">
        <v>74</v>
      </c>
      <c r="D77" s="154" t="s">
        <v>76</v>
      </c>
      <c r="E77" s="154" t="s">
        <v>78</v>
      </c>
      <c r="F77" s="154" t="s">
        <v>79</v>
      </c>
      <c r="G77" s="154" t="s">
        <v>80</v>
      </c>
      <c r="H77" s="249" t="s">
        <v>307</v>
      </c>
    </row>
    <row r="78" spans="2:8" ht="12.75">
      <c r="B78" s="159" t="s">
        <v>169</v>
      </c>
      <c r="C78" s="166">
        <v>46379.98150000001</v>
      </c>
      <c r="D78" s="166">
        <v>154000</v>
      </c>
      <c r="E78" s="166">
        <v>2000</v>
      </c>
      <c r="F78" s="131">
        <v>2329.8</v>
      </c>
      <c r="G78" s="166">
        <v>400</v>
      </c>
      <c r="H78" s="197">
        <v>1200</v>
      </c>
    </row>
    <row r="79" spans="2:8" ht="12.75">
      <c r="B79" s="159" t="s">
        <v>170</v>
      </c>
      <c r="C79" s="166">
        <v>46379.98150000001</v>
      </c>
      <c r="D79" s="166">
        <v>154000</v>
      </c>
      <c r="E79" s="166">
        <v>2000</v>
      </c>
      <c r="F79" s="131">
        <v>2329.8</v>
      </c>
      <c r="G79" s="166">
        <v>400</v>
      </c>
      <c r="H79" s="197">
        <v>1200</v>
      </c>
    </row>
    <row r="80" spans="2:8" ht="12.75">
      <c r="B80" s="159" t="s">
        <v>171</v>
      </c>
      <c r="C80" s="166">
        <v>46379.98150000001</v>
      </c>
      <c r="D80" s="166">
        <v>154000</v>
      </c>
      <c r="E80" s="166">
        <v>2000</v>
      </c>
      <c r="F80" s="131">
        <v>2329.8</v>
      </c>
      <c r="G80" s="166">
        <v>400</v>
      </c>
      <c r="H80" s="197">
        <v>1200</v>
      </c>
    </row>
    <row r="81" spans="2:8" ht="12.75">
      <c r="B81" s="159" t="s">
        <v>172</v>
      </c>
      <c r="C81" s="166">
        <v>46379.98150000001</v>
      </c>
      <c r="D81" s="166">
        <v>154000</v>
      </c>
      <c r="E81" s="166">
        <v>2000</v>
      </c>
      <c r="F81" s="131">
        <v>2329.8</v>
      </c>
      <c r="G81" s="166">
        <v>400</v>
      </c>
      <c r="H81" s="197">
        <v>1200</v>
      </c>
    </row>
    <row r="82" spans="2:8" ht="12.75">
      <c r="B82" s="159" t="s">
        <v>173</v>
      </c>
      <c r="C82" s="166">
        <v>46379.98150000001</v>
      </c>
      <c r="D82" s="166">
        <v>154000</v>
      </c>
      <c r="E82" s="166">
        <v>2000</v>
      </c>
      <c r="F82" s="131">
        <v>2329.8</v>
      </c>
      <c r="G82" s="166">
        <v>400</v>
      </c>
      <c r="H82" s="197">
        <v>1200</v>
      </c>
    </row>
    <row r="83" spans="2:8" ht="12.75">
      <c r="B83" s="159" t="s">
        <v>174</v>
      </c>
      <c r="C83" s="166">
        <v>46379.98150000001</v>
      </c>
      <c r="D83" s="166"/>
      <c r="E83" s="166">
        <v>2000</v>
      </c>
      <c r="F83" s="131"/>
      <c r="G83" s="166"/>
      <c r="H83" s="197"/>
    </row>
    <row r="84" spans="2:8" ht="12.75">
      <c r="B84" s="159" t="s">
        <v>175</v>
      </c>
      <c r="C84" s="166">
        <v>46379.98150000001</v>
      </c>
      <c r="D84" s="166"/>
      <c r="E84" s="166">
        <v>2000</v>
      </c>
      <c r="F84" s="131"/>
      <c r="G84" s="166"/>
      <c r="H84" s="197"/>
    </row>
    <row r="85" spans="2:8" ht="12.75">
      <c r="B85" s="159" t="s">
        <v>176</v>
      </c>
      <c r="C85" s="166">
        <v>46379.98150000001</v>
      </c>
      <c r="D85" s="166"/>
      <c r="E85" s="166">
        <v>2000</v>
      </c>
      <c r="F85" s="131"/>
      <c r="G85" s="166"/>
      <c r="H85" s="197"/>
    </row>
    <row r="86" spans="2:8" ht="12.75">
      <c r="B86" s="159" t="s">
        <v>177</v>
      </c>
      <c r="C86" s="166">
        <v>46379.98150000001</v>
      </c>
      <c r="D86" s="166"/>
      <c r="E86" s="166">
        <v>2000</v>
      </c>
      <c r="F86" s="131"/>
      <c r="G86" s="166"/>
      <c r="H86" s="197"/>
    </row>
    <row r="87" spans="2:8" ht="12.75">
      <c r="B87" s="159" t="s">
        <v>178</v>
      </c>
      <c r="C87" s="166">
        <v>46379.98150000001</v>
      </c>
      <c r="D87" s="166"/>
      <c r="E87" s="166">
        <v>2000</v>
      </c>
      <c r="F87" s="131"/>
      <c r="G87" s="166"/>
      <c r="H87" s="197"/>
    </row>
    <row r="88" spans="2:8" ht="13.5" thickBot="1">
      <c r="B88" s="232" t="s">
        <v>23</v>
      </c>
      <c r="C88" s="250">
        <f aca="true" t="shared" si="0" ref="C88:H88">SUM(C78:C87)</f>
        <v>463799.815</v>
      </c>
      <c r="D88" s="250">
        <f t="shared" si="0"/>
        <v>770000</v>
      </c>
      <c r="E88" s="250">
        <f t="shared" si="0"/>
        <v>20000</v>
      </c>
      <c r="F88" s="233">
        <f t="shared" si="0"/>
        <v>11649</v>
      </c>
      <c r="G88" s="250">
        <f t="shared" si="0"/>
        <v>2000</v>
      </c>
      <c r="H88" s="202">
        <f t="shared" si="0"/>
        <v>6000</v>
      </c>
    </row>
    <row r="89" ht="13.5" thickTop="1">
      <c r="G89" s="105" t="s">
        <v>790</v>
      </c>
    </row>
    <row r="91" spans="2:7" ht="12.75">
      <c r="B91" s="105" t="s">
        <v>515</v>
      </c>
      <c r="G91" s="102"/>
    </row>
    <row r="92" ht="13.5" thickBot="1">
      <c r="G92" s="105"/>
    </row>
    <row r="93" spans="2:7" ht="14.25" thickBot="1" thickTop="1">
      <c r="B93" s="622" t="s">
        <v>584</v>
      </c>
      <c r="C93" s="623"/>
      <c r="D93" s="623"/>
      <c r="E93" s="623"/>
      <c r="F93" s="624"/>
      <c r="G93" s="105"/>
    </row>
    <row r="94" spans="2:7" ht="13.5" thickTop="1">
      <c r="B94" s="150"/>
      <c r="C94" s="247" t="s">
        <v>621</v>
      </c>
      <c r="D94" s="251" t="s">
        <v>554</v>
      </c>
      <c r="E94" s="251" t="s">
        <v>560</v>
      </c>
      <c r="F94" s="252" t="s">
        <v>553</v>
      </c>
      <c r="G94" s="157"/>
    </row>
    <row r="95" spans="1:7" ht="12.75">
      <c r="A95" s="102"/>
      <c r="B95" s="162"/>
      <c r="C95" s="157"/>
      <c r="D95" s="154" t="s">
        <v>622</v>
      </c>
      <c r="E95" s="154" t="s">
        <v>119</v>
      </c>
      <c r="F95" s="153" t="s">
        <v>622</v>
      </c>
      <c r="G95" s="157"/>
    </row>
    <row r="96" spans="2:7" ht="12.75">
      <c r="B96" s="162" t="s">
        <v>169</v>
      </c>
      <c r="C96" s="131">
        <v>205109.78149999998</v>
      </c>
      <c r="D96" s="131">
        <v>205109.78149999998</v>
      </c>
      <c r="E96" s="131">
        <v>1200</v>
      </c>
      <c r="F96" s="164">
        <v>1200</v>
      </c>
      <c r="G96" s="107"/>
    </row>
    <row r="97" spans="2:7" ht="12.75">
      <c r="B97" s="162" t="s">
        <v>170</v>
      </c>
      <c r="C97" s="131">
        <v>205109.78149999998</v>
      </c>
      <c r="D97" s="131">
        <v>410219.56299999997</v>
      </c>
      <c r="E97" s="131">
        <v>1200</v>
      </c>
      <c r="F97" s="164">
        <v>2400</v>
      </c>
      <c r="G97" s="107"/>
    </row>
    <row r="98" spans="2:7" ht="12.75">
      <c r="B98" s="162" t="s">
        <v>171</v>
      </c>
      <c r="C98" s="131">
        <v>205109.78149999998</v>
      </c>
      <c r="D98" s="131">
        <v>615329.3444999999</v>
      </c>
      <c r="E98" s="131">
        <v>1200</v>
      </c>
      <c r="F98" s="164">
        <v>3600</v>
      </c>
      <c r="G98" s="107"/>
    </row>
    <row r="99" spans="2:7" ht="12.75">
      <c r="B99" s="162" t="s">
        <v>172</v>
      </c>
      <c r="C99" s="131">
        <v>205109.78149999998</v>
      </c>
      <c r="D99" s="131">
        <v>820439.1259999999</v>
      </c>
      <c r="E99" s="131">
        <v>1200</v>
      </c>
      <c r="F99" s="164">
        <v>4800</v>
      </c>
      <c r="G99" s="107"/>
    </row>
    <row r="100" spans="2:8" ht="12.75">
      <c r="B100" s="162" t="s">
        <v>173</v>
      </c>
      <c r="C100" s="131">
        <v>205109.78149999998</v>
      </c>
      <c r="D100" s="131">
        <v>1025548.9075</v>
      </c>
      <c r="E100" s="131">
        <v>1200</v>
      </c>
      <c r="F100" s="164">
        <v>6000</v>
      </c>
      <c r="G100" s="107"/>
      <c r="H100" s="102"/>
    </row>
    <row r="101" spans="2:7" ht="12.75">
      <c r="B101" s="162" t="s">
        <v>174</v>
      </c>
      <c r="C101" s="131">
        <v>48379.98150000001</v>
      </c>
      <c r="D101" s="131">
        <v>1073928.889</v>
      </c>
      <c r="E101" s="131">
        <v>0</v>
      </c>
      <c r="F101" s="164">
        <v>6000</v>
      </c>
      <c r="G101" s="107"/>
    </row>
    <row r="102" spans="2:7" ht="12.75">
      <c r="B102" s="162" t="s">
        <v>175</v>
      </c>
      <c r="C102" s="131">
        <v>48379.98150000001</v>
      </c>
      <c r="D102" s="131">
        <v>1122308.8705</v>
      </c>
      <c r="E102" s="131">
        <v>0</v>
      </c>
      <c r="F102" s="164">
        <v>6000</v>
      </c>
      <c r="G102" s="107"/>
    </row>
    <row r="103" spans="2:7" ht="12.75">
      <c r="B103" s="162" t="s">
        <v>176</v>
      </c>
      <c r="C103" s="131">
        <v>48379.98150000001</v>
      </c>
      <c r="D103" s="131">
        <v>1170688.852</v>
      </c>
      <c r="E103" s="131">
        <v>0</v>
      </c>
      <c r="F103" s="164">
        <v>6000</v>
      </c>
      <c r="G103" s="107"/>
    </row>
    <row r="104" spans="2:7" ht="12.75">
      <c r="B104" s="162" t="s">
        <v>177</v>
      </c>
      <c r="C104" s="131">
        <v>48379.98150000001</v>
      </c>
      <c r="D104" s="131">
        <v>1219068.8335</v>
      </c>
      <c r="E104" s="131">
        <v>0</v>
      </c>
      <c r="F104" s="164">
        <v>6000</v>
      </c>
      <c r="G104" s="107"/>
    </row>
    <row r="105" spans="2:7" ht="12.75">
      <c r="B105" s="162" t="s">
        <v>178</v>
      </c>
      <c r="C105" s="131">
        <v>48379.98150000001</v>
      </c>
      <c r="D105" s="131">
        <v>1267448.815</v>
      </c>
      <c r="E105" s="131">
        <v>0</v>
      </c>
      <c r="F105" s="164">
        <v>6000</v>
      </c>
      <c r="G105" s="107"/>
    </row>
    <row r="106" spans="2:7" ht="13.5" thickBot="1">
      <c r="B106" s="167" t="s">
        <v>23</v>
      </c>
      <c r="C106" s="233">
        <v>1267448.815</v>
      </c>
      <c r="D106" s="233">
        <v>8930090.9825</v>
      </c>
      <c r="E106" s="233">
        <v>6000</v>
      </c>
      <c r="F106" s="234">
        <v>48000</v>
      </c>
      <c r="G106" s="107"/>
    </row>
    <row r="107" spans="5:7" ht="13.5" thickTop="1">
      <c r="E107" s="105" t="s">
        <v>790</v>
      </c>
      <c r="G107" s="107"/>
    </row>
    <row r="109" spans="2:5" ht="12.75">
      <c r="B109" s="105" t="s">
        <v>517</v>
      </c>
      <c r="C109" s="105"/>
      <c r="D109" s="105"/>
      <c r="E109" s="105"/>
    </row>
    <row r="110" spans="2:5" ht="13.5" thickBot="1">
      <c r="B110" s="75"/>
      <c r="C110" s="75"/>
      <c r="D110" s="75"/>
      <c r="E110" s="75"/>
    </row>
    <row r="111" spans="2:5" ht="14.25" thickBot="1" thickTop="1">
      <c r="B111" s="622" t="s">
        <v>24</v>
      </c>
      <c r="C111" s="623"/>
      <c r="D111" s="623"/>
      <c r="E111" s="624"/>
    </row>
    <row r="112" spans="1:5" ht="13.5" thickTop="1">
      <c r="A112" s="102"/>
      <c r="B112" s="162"/>
      <c r="C112" s="107"/>
      <c r="D112" s="107"/>
      <c r="E112" s="191"/>
    </row>
    <row r="113" spans="1:5" ht="12.75">
      <c r="A113" s="102"/>
      <c r="B113" s="152" t="s">
        <v>2</v>
      </c>
      <c r="C113" s="154" t="s">
        <v>623</v>
      </c>
      <c r="D113" s="154" t="s">
        <v>625</v>
      </c>
      <c r="E113" s="153" t="s">
        <v>4</v>
      </c>
    </row>
    <row r="114" spans="1:5" ht="12.75">
      <c r="A114" s="102"/>
      <c r="B114" s="161"/>
      <c r="C114" s="154" t="s">
        <v>624</v>
      </c>
      <c r="D114" s="154" t="s">
        <v>119</v>
      </c>
      <c r="E114" s="155"/>
    </row>
    <row r="115" spans="1:5" ht="12.75">
      <c r="A115" s="102"/>
      <c r="B115" s="162" t="s">
        <v>15</v>
      </c>
      <c r="C115" s="190" t="s">
        <v>26</v>
      </c>
      <c r="D115" s="166">
        <v>340</v>
      </c>
      <c r="E115" s="197">
        <v>4080</v>
      </c>
    </row>
    <row r="116" spans="1:5" ht="12.75">
      <c r="A116" s="102"/>
      <c r="B116" s="162" t="s">
        <v>588</v>
      </c>
      <c r="C116" s="190" t="s">
        <v>26</v>
      </c>
      <c r="D116" s="166">
        <v>265</v>
      </c>
      <c r="E116" s="197">
        <v>3180</v>
      </c>
    </row>
    <row r="117" spans="1:5" ht="12.75">
      <c r="A117" s="102"/>
      <c r="B117" s="162" t="s">
        <v>589</v>
      </c>
      <c r="C117" s="190"/>
      <c r="D117" s="166"/>
      <c r="E117" s="197"/>
    </row>
    <row r="118" spans="2:5" ht="12.75">
      <c r="B118" s="162"/>
      <c r="C118" s="107"/>
      <c r="D118" s="131"/>
      <c r="E118" s="197"/>
    </row>
    <row r="119" spans="2:5" ht="13.5" thickBot="1">
      <c r="B119" s="167" t="s">
        <v>23</v>
      </c>
      <c r="C119" s="75"/>
      <c r="D119" s="133"/>
      <c r="E119" s="202">
        <v>7260</v>
      </c>
    </row>
    <row r="120" ht="13.5" thickTop="1"/>
    <row r="124" ht="12.75">
      <c r="I124" s="102"/>
    </row>
    <row r="126" spans="2:7" ht="12.75">
      <c r="B126" s="105" t="s">
        <v>520</v>
      </c>
      <c r="C126" s="105"/>
      <c r="D126" s="105"/>
      <c r="E126" s="105"/>
      <c r="F126" s="105"/>
      <c r="G126" s="105"/>
    </row>
    <row r="127" spans="2:7" ht="13.5" thickBot="1">
      <c r="B127" s="105"/>
      <c r="C127" s="105"/>
      <c r="D127" s="105"/>
      <c r="E127" s="105"/>
      <c r="F127" s="105"/>
      <c r="G127" s="105"/>
    </row>
    <row r="128" spans="2:7" ht="14.25" thickBot="1" thickTop="1">
      <c r="B128" s="622" t="s">
        <v>580</v>
      </c>
      <c r="C128" s="623"/>
      <c r="D128" s="623"/>
      <c r="E128" s="623"/>
      <c r="F128" s="623"/>
      <c r="G128" s="624"/>
    </row>
    <row r="129" spans="2:7" ht="13.5" thickTop="1">
      <c r="B129" s="162"/>
      <c r="C129" s="107"/>
      <c r="D129" s="107"/>
      <c r="E129" s="107"/>
      <c r="F129" s="107"/>
      <c r="G129" s="191"/>
    </row>
    <row r="130" spans="2:7" ht="12.75">
      <c r="B130" s="152" t="s">
        <v>110</v>
      </c>
      <c r="C130" s="154" t="s">
        <v>243</v>
      </c>
      <c r="D130" s="154" t="s">
        <v>244</v>
      </c>
      <c r="E130" s="253" t="s">
        <v>245</v>
      </c>
      <c r="F130" s="154" t="s">
        <v>246</v>
      </c>
      <c r="G130" s="153" t="s">
        <v>247</v>
      </c>
    </row>
    <row r="131" spans="2:7" ht="12.75">
      <c r="B131" s="152"/>
      <c r="C131" s="254"/>
      <c r="D131" s="154" t="s">
        <v>119</v>
      </c>
      <c r="E131" s="154"/>
      <c r="F131" s="154" t="s">
        <v>119</v>
      </c>
      <c r="G131" s="153" t="s">
        <v>119</v>
      </c>
    </row>
    <row r="132" spans="2:7" ht="12.75">
      <c r="B132" s="159" t="s">
        <v>169</v>
      </c>
      <c r="C132" s="216">
        <v>3402.264158990573</v>
      </c>
      <c r="D132" s="166">
        <v>1468.6382195655212</v>
      </c>
      <c r="E132" s="190">
        <v>10</v>
      </c>
      <c r="F132" s="166">
        <v>1631.8202439616903</v>
      </c>
      <c r="G132" s="164">
        <v>5551883.529946112</v>
      </c>
    </row>
    <row r="133" spans="2:7" ht="12.75">
      <c r="B133" s="159" t="s">
        <v>170</v>
      </c>
      <c r="C133" s="216">
        <v>3473.2440477122486</v>
      </c>
      <c r="D133" s="166">
        <v>1468.6382195655212</v>
      </c>
      <c r="E133" s="190">
        <v>11</v>
      </c>
      <c r="F133" s="166">
        <v>1650.155302882608</v>
      </c>
      <c r="G133" s="164">
        <v>5731392.083537822</v>
      </c>
    </row>
    <row r="134" spans="2:7" ht="12.75">
      <c r="B134" s="159" t="s">
        <v>171</v>
      </c>
      <c r="C134" s="216">
        <v>3544.223891958723</v>
      </c>
      <c r="D134" s="166">
        <v>1468.6382195655212</v>
      </c>
      <c r="E134" s="190">
        <v>12</v>
      </c>
      <c r="F134" s="166">
        <v>1668.9070676880924</v>
      </c>
      <c r="G134" s="164">
        <v>5914980.302758911</v>
      </c>
    </row>
    <row r="135" spans="2:7" ht="12.75">
      <c r="B135" s="159" t="s">
        <v>172</v>
      </c>
      <c r="C135" s="216">
        <v>3615.19336694192</v>
      </c>
      <c r="D135" s="166">
        <v>1468.638219565521</v>
      </c>
      <c r="E135" s="190">
        <v>13</v>
      </c>
      <c r="F135" s="166">
        <v>1688.089907546576</v>
      </c>
      <c r="G135" s="164">
        <v>6102771.43656398</v>
      </c>
    </row>
    <row r="136" spans="2:7" ht="12.75">
      <c r="B136" s="159" t="s">
        <v>173</v>
      </c>
      <c r="C136" s="216">
        <v>3686.1834404843953</v>
      </c>
      <c r="D136" s="166">
        <v>1468.638219565521</v>
      </c>
      <c r="E136" s="190">
        <v>14</v>
      </c>
      <c r="F136" s="166">
        <v>1707.7188599599083</v>
      </c>
      <c r="G136" s="164">
        <v>6294964.982587104</v>
      </c>
    </row>
    <row r="137" spans="2:7" ht="12.75">
      <c r="B137" s="159" t="s">
        <v>174</v>
      </c>
      <c r="C137" s="216">
        <v>3757.163062354871</v>
      </c>
      <c r="D137" s="166">
        <v>1468.6382195655212</v>
      </c>
      <c r="E137" s="190">
        <v>13</v>
      </c>
      <c r="F137" s="166">
        <v>1688.0899075465761</v>
      </c>
      <c r="G137" s="164">
        <v>6342429.046568044</v>
      </c>
    </row>
    <row r="138" spans="2:7" ht="12.75">
      <c r="B138" s="159" t="s">
        <v>175</v>
      </c>
      <c r="C138" s="216">
        <v>3828.142951076546</v>
      </c>
      <c r="D138" s="166">
        <v>1468.6382195655212</v>
      </c>
      <c r="E138" s="190">
        <v>12</v>
      </c>
      <c r="F138" s="166">
        <v>1668.9070676880924</v>
      </c>
      <c r="G138" s="164">
        <v>6388814.827171999</v>
      </c>
    </row>
    <row r="139" spans="2:7" ht="12.75">
      <c r="B139" s="159" t="s">
        <v>176</v>
      </c>
      <c r="C139" s="216">
        <v>3899.122795323022</v>
      </c>
      <c r="D139" s="166">
        <v>1468.638219565521</v>
      </c>
      <c r="E139" s="190">
        <v>11</v>
      </c>
      <c r="F139" s="166">
        <v>1650.1553028826079</v>
      </c>
      <c r="G139" s="164">
        <v>6434158.157292741</v>
      </c>
    </row>
    <row r="140" spans="2:7" ht="12.75">
      <c r="B140" s="159" t="s">
        <v>177</v>
      </c>
      <c r="C140" s="216">
        <v>3970.1024616686973</v>
      </c>
      <c r="D140" s="166">
        <v>1468.638219565521</v>
      </c>
      <c r="E140" s="190">
        <v>10</v>
      </c>
      <c r="F140" s="166">
        <v>1631.82024396169</v>
      </c>
      <c r="G140" s="164">
        <v>6478493.56755312</v>
      </c>
    </row>
    <row r="141" spans="2:7" ht="13.5" thickBot="1">
      <c r="B141" s="170" t="s">
        <v>178</v>
      </c>
      <c r="C141" s="255">
        <v>4041.0823059151726</v>
      </c>
      <c r="D141" s="256">
        <v>1468.638219565521</v>
      </c>
      <c r="E141" s="257">
        <v>9</v>
      </c>
      <c r="F141" s="256">
        <v>1613.8881533687043</v>
      </c>
      <c r="G141" s="181">
        <v>6521854.860304383</v>
      </c>
    </row>
    <row r="142" spans="2:7" ht="13.5" thickTop="1">
      <c r="B142" s="105"/>
      <c r="C142" s="105"/>
      <c r="D142" s="105"/>
      <c r="E142" s="105"/>
      <c r="F142" s="105"/>
      <c r="G142" s="105"/>
    </row>
    <row r="143" spans="2:7" ht="12.75">
      <c r="B143" s="105" t="s">
        <v>248</v>
      </c>
      <c r="C143" s="105"/>
      <c r="D143" s="105"/>
      <c r="E143" s="105"/>
      <c r="F143" s="105"/>
      <c r="G143" s="105"/>
    </row>
    <row r="144" spans="2:7" ht="12.75">
      <c r="B144" s="105" t="s">
        <v>249</v>
      </c>
      <c r="C144" s="105"/>
      <c r="D144" s="105"/>
      <c r="E144" s="105"/>
      <c r="F144" s="105"/>
      <c r="G144" s="105"/>
    </row>
    <row r="146" ht="12.75">
      <c r="F146" s="105" t="s">
        <v>790</v>
      </c>
    </row>
    <row r="156" spans="2:7" ht="12.75">
      <c r="B156" s="105" t="s">
        <v>521</v>
      </c>
      <c r="C156" s="105"/>
      <c r="D156" s="105"/>
      <c r="E156" s="105"/>
      <c r="F156" s="105"/>
      <c r="G156" s="105"/>
    </row>
    <row r="157" spans="2:7" ht="13.5" thickBot="1">
      <c r="B157" s="105"/>
      <c r="C157" s="105"/>
      <c r="D157" s="105"/>
      <c r="E157" s="105"/>
      <c r="F157" s="105"/>
      <c r="G157" s="105"/>
    </row>
    <row r="158" spans="2:7" ht="14.25" thickBot="1" thickTop="1">
      <c r="B158" s="622" t="s">
        <v>581</v>
      </c>
      <c r="C158" s="623"/>
      <c r="D158" s="623"/>
      <c r="E158" s="623"/>
      <c r="F158" s="623"/>
      <c r="G158" s="624"/>
    </row>
    <row r="159" spans="2:7" ht="13.5" thickTop="1">
      <c r="B159" s="162"/>
      <c r="C159" s="107"/>
      <c r="D159" s="107"/>
      <c r="E159" s="107"/>
      <c r="F159" s="107"/>
      <c r="G159" s="191"/>
    </row>
    <row r="160" spans="2:7" ht="12.75">
      <c r="B160" s="258" t="s">
        <v>110</v>
      </c>
      <c r="C160" s="253" t="s">
        <v>243</v>
      </c>
      <c r="D160" s="253" t="s">
        <v>244</v>
      </c>
      <c r="E160" s="145" t="s">
        <v>245</v>
      </c>
      <c r="F160" s="253" t="s">
        <v>246</v>
      </c>
      <c r="G160" s="259" t="s">
        <v>247</v>
      </c>
    </row>
    <row r="161" spans="2:7" ht="12.75">
      <c r="B161" s="258"/>
      <c r="C161" s="253"/>
      <c r="D161" s="253" t="s">
        <v>119</v>
      </c>
      <c r="E161" s="145"/>
      <c r="F161" s="253" t="s">
        <v>119</v>
      </c>
      <c r="G161" s="259" t="s">
        <v>119</v>
      </c>
    </row>
    <row r="162" spans="2:7" ht="12.75">
      <c r="B162" s="159" t="s">
        <v>169</v>
      </c>
      <c r="C162" s="166">
        <v>337.69897637308037</v>
      </c>
      <c r="D162" s="166">
        <v>948.3131434238728</v>
      </c>
      <c r="E162" s="190">
        <v>10</v>
      </c>
      <c r="F162" s="166">
        <v>1053.6812704709698</v>
      </c>
      <c r="G162" s="197">
        <v>355827.0864615333</v>
      </c>
    </row>
    <row r="163" spans="2:7" ht="12.75">
      <c r="B163" s="159" t="s">
        <v>170</v>
      </c>
      <c r="C163" s="166">
        <v>365.5441936733159</v>
      </c>
      <c r="D163" s="166">
        <v>948.3131434238727</v>
      </c>
      <c r="E163" s="190">
        <v>11</v>
      </c>
      <c r="F163" s="166">
        <v>1065.52038586952</v>
      </c>
      <c r="G163" s="197">
        <v>389494.7902951541</v>
      </c>
    </row>
    <row r="164" spans="2:7" ht="12.75">
      <c r="B164" s="159" t="s">
        <v>171</v>
      </c>
      <c r="C164" s="166">
        <v>393.3893935260511</v>
      </c>
      <c r="D164" s="166">
        <v>948.3131434238728</v>
      </c>
      <c r="E164" s="190">
        <v>12</v>
      </c>
      <c r="F164" s="166">
        <v>1077.6285720725828</v>
      </c>
      <c r="G164" s="197">
        <v>423927.6504139778</v>
      </c>
    </row>
    <row r="165" spans="2:7" ht="12.75">
      <c r="B165" s="159" t="s">
        <v>172</v>
      </c>
      <c r="C165" s="166">
        <v>421.23052554500356</v>
      </c>
      <c r="D165" s="166">
        <v>948.3131434238729</v>
      </c>
      <c r="E165" s="190">
        <v>13</v>
      </c>
      <c r="F165" s="166">
        <v>1090.015107383762</v>
      </c>
      <c r="G165" s="197">
        <v>459147.63653525553</v>
      </c>
    </row>
    <row r="166" spans="2:7" ht="12.75">
      <c r="B166" s="159" t="s">
        <v>173</v>
      </c>
      <c r="C166" s="166">
        <v>449.0797383227392</v>
      </c>
      <c r="D166" s="166">
        <v>948.3131434238727</v>
      </c>
      <c r="E166" s="190">
        <v>14</v>
      </c>
      <c r="F166" s="166">
        <v>1102.6897016556659</v>
      </c>
      <c r="G166" s="197">
        <v>495195.6026707058</v>
      </c>
    </row>
    <row r="167" spans="2:7" ht="12.75">
      <c r="B167" s="159" t="s">
        <v>174</v>
      </c>
      <c r="C167" s="166">
        <v>476.92485093797467</v>
      </c>
      <c r="D167" s="166">
        <v>948.3131434238727</v>
      </c>
      <c r="E167" s="190">
        <v>13</v>
      </c>
      <c r="F167" s="166">
        <v>1090.0151073837617</v>
      </c>
      <c r="G167" s="197">
        <v>519855.292609141</v>
      </c>
    </row>
    <row r="168" spans="2:7" ht="12.75">
      <c r="B168" s="159" t="s">
        <v>175</v>
      </c>
      <c r="C168" s="166">
        <v>504.77006823820994</v>
      </c>
      <c r="D168" s="166">
        <v>948.3131434238728</v>
      </c>
      <c r="E168" s="190">
        <v>12</v>
      </c>
      <c r="F168" s="166">
        <v>1077.6285720725828</v>
      </c>
      <c r="G168" s="197">
        <v>543954.6478605224</v>
      </c>
    </row>
    <row r="169" spans="2:7" ht="12.75">
      <c r="B169" s="159" t="s">
        <v>176</v>
      </c>
      <c r="C169" s="166">
        <v>532.6152680909456</v>
      </c>
      <c r="D169" s="166">
        <v>948.3131434238727</v>
      </c>
      <c r="E169" s="190">
        <v>11</v>
      </c>
      <c r="F169" s="166">
        <v>1065.52038586952</v>
      </c>
      <c r="G169" s="197">
        <v>567512.4259762622</v>
      </c>
    </row>
    <row r="170" spans="2:7" ht="12.75">
      <c r="B170" s="159" t="s">
        <v>177</v>
      </c>
      <c r="C170" s="166">
        <v>560.4603981536811</v>
      </c>
      <c r="D170" s="166">
        <v>948.3131434238727</v>
      </c>
      <c r="E170" s="190">
        <v>10</v>
      </c>
      <c r="F170" s="166">
        <v>1053.6812704709696</v>
      </c>
      <c r="G170" s="197">
        <v>590546.6243752362</v>
      </c>
    </row>
    <row r="171" spans="2:7" ht="13.5" thickBot="1">
      <c r="B171" s="170" t="s">
        <v>178</v>
      </c>
      <c r="C171" s="256">
        <v>588.3055980064166</v>
      </c>
      <c r="D171" s="256">
        <v>948.3131434238727</v>
      </c>
      <c r="E171" s="257">
        <v>9</v>
      </c>
      <c r="F171" s="256">
        <v>1042.102355410849</v>
      </c>
      <c r="G171" s="260">
        <v>613074.6493838748</v>
      </c>
    </row>
    <row r="172" spans="2:7" ht="13.5" thickTop="1">
      <c r="B172" s="105"/>
      <c r="C172" s="105"/>
      <c r="D172" s="105"/>
      <c r="E172" s="105"/>
      <c r="F172" s="105"/>
      <c r="G172" s="105"/>
    </row>
    <row r="173" spans="2:7" ht="12.75">
      <c r="B173" s="105" t="s">
        <v>248</v>
      </c>
      <c r="C173" s="105"/>
      <c r="D173" s="105"/>
      <c r="E173" s="105"/>
      <c r="F173" s="105"/>
      <c r="G173" s="105"/>
    </row>
    <row r="174" spans="2:7" ht="12.75">
      <c r="B174" s="105" t="s">
        <v>249</v>
      </c>
      <c r="C174" s="105"/>
      <c r="D174" s="105"/>
      <c r="E174" s="105"/>
      <c r="F174" s="105"/>
      <c r="G174" s="105"/>
    </row>
    <row r="176" ht="12.75">
      <c r="F176" s="105" t="s">
        <v>790</v>
      </c>
    </row>
    <row r="186" spans="2:7" ht="12.75">
      <c r="B186" s="105" t="s">
        <v>522</v>
      </c>
      <c r="C186" s="105"/>
      <c r="D186" s="105"/>
      <c r="E186" s="105"/>
      <c r="F186" s="105"/>
      <c r="G186" s="105"/>
    </row>
    <row r="187" spans="2:7" ht="13.5" thickBot="1">
      <c r="B187" s="105"/>
      <c r="C187" s="105"/>
      <c r="D187" s="105"/>
      <c r="E187" s="105"/>
      <c r="F187" s="105"/>
      <c r="G187" s="105"/>
    </row>
    <row r="188" spans="2:7" ht="14.25" thickBot="1" thickTop="1">
      <c r="B188" s="622" t="s">
        <v>582</v>
      </c>
      <c r="C188" s="623"/>
      <c r="D188" s="623"/>
      <c r="E188" s="623"/>
      <c r="F188" s="623"/>
      <c r="G188" s="624"/>
    </row>
    <row r="189" spans="2:7" ht="13.5" thickTop="1">
      <c r="B189" s="162"/>
      <c r="C189" s="107"/>
      <c r="D189" s="107"/>
      <c r="E189" s="107"/>
      <c r="F189" s="107"/>
      <c r="G189" s="191"/>
    </row>
    <row r="190" spans="2:7" ht="12.75">
      <c r="B190" s="152" t="s">
        <v>110</v>
      </c>
      <c r="C190" s="154" t="s">
        <v>243</v>
      </c>
      <c r="D190" s="157" t="s">
        <v>244</v>
      </c>
      <c r="E190" s="145" t="s">
        <v>245</v>
      </c>
      <c r="F190" s="154" t="s">
        <v>246</v>
      </c>
      <c r="G190" s="153" t="s">
        <v>247</v>
      </c>
    </row>
    <row r="191" spans="2:7" ht="12.75">
      <c r="B191" s="152"/>
      <c r="C191" s="154"/>
      <c r="D191" s="154" t="s">
        <v>119</v>
      </c>
      <c r="E191" s="145"/>
      <c r="F191" s="154" t="s">
        <v>119</v>
      </c>
      <c r="G191" s="153" t="s">
        <v>119</v>
      </c>
    </row>
    <row r="192" spans="2:7" ht="12.75">
      <c r="B192" s="159" t="s">
        <v>169</v>
      </c>
      <c r="C192" s="166">
        <v>236.79193073306965</v>
      </c>
      <c r="D192" s="166">
        <v>605.9245435685544</v>
      </c>
      <c r="E192" s="190">
        <v>10</v>
      </c>
      <c r="F192" s="166">
        <v>673.249492853949</v>
      </c>
      <c r="G192" s="197">
        <v>159420.04727794667</v>
      </c>
    </row>
    <row r="193" spans="2:7" ht="12.75">
      <c r="B193" s="159" t="s">
        <v>170</v>
      </c>
      <c r="C193" s="166">
        <v>241.73201301598402</v>
      </c>
      <c r="D193" s="166">
        <v>605.9245435685546</v>
      </c>
      <c r="E193" s="190">
        <v>11</v>
      </c>
      <c r="F193" s="166">
        <v>680.8140938972523</v>
      </c>
      <c r="G193" s="197">
        <v>164574.56140743595</v>
      </c>
    </row>
    <row r="194" spans="2:7" ht="12.75">
      <c r="B194" s="159" t="s">
        <v>171</v>
      </c>
      <c r="C194" s="166">
        <v>246.67209220349835</v>
      </c>
      <c r="D194" s="166">
        <v>605.9245435685544</v>
      </c>
      <c r="E194" s="190">
        <v>12</v>
      </c>
      <c r="F194" s="166">
        <v>688.5506176915392</v>
      </c>
      <c r="G194" s="197">
        <v>169846.2214539831</v>
      </c>
    </row>
    <row r="195" spans="2:7" ht="12.75">
      <c r="B195" s="159" t="s">
        <v>172</v>
      </c>
      <c r="C195" s="166">
        <v>251.61144970752275</v>
      </c>
      <c r="D195" s="166">
        <v>605.9245435685544</v>
      </c>
      <c r="E195" s="190">
        <v>13</v>
      </c>
      <c r="F195" s="166">
        <v>696.4649926075339</v>
      </c>
      <c r="G195" s="197">
        <v>175238.56646052073</v>
      </c>
    </row>
    <row r="196" spans="2:7" ht="12.75">
      <c r="B196" s="159" t="s">
        <v>173</v>
      </c>
      <c r="C196" s="166">
        <v>256.5522408370372</v>
      </c>
      <c r="D196" s="166">
        <v>605.9245435685544</v>
      </c>
      <c r="E196" s="190">
        <v>14</v>
      </c>
      <c r="F196" s="166">
        <v>704.5634227541331</v>
      </c>
      <c r="G196" s="197">
        <v>180757.32491938557</v>
      </c>
    </row>
    <row r="197" spans="2:7" ht="12.75">
      <c r="B197" s="159" t="s">
        <v>174</v>
      </c>
      <c r="C197" s="166">
        <v>261.49230454755156</v>
      </c>
      <c r="D197" s="166">
        <v>605.9245435685546</v>
      </c>
      <c r="E197" s="190">
        <v>13</v>
      </c>
      <c r="F197" s="166">
        <v>696.464992607534</v>
      </c>
      <c r="G197" s="197">
        <v>182120.23595363752</v>
      </c>
    </row>
    <row r="198" spans="2:7" ht="12.75">
      <c r="B198" s="159" t="s">
        <v>175</v>
      </c>
      <c r="C198" s="166">
        <v>266.43238683046593</v>
      </c>
      <c r="D198" s="166">
        <v>605.9245435685544</v>
      </c>
      <c r="E198" s="190">
        <v>12</v>
      </c>
      <c r="F198" s="166">
        <v>688.5506176915392</v>
      </c>
      <c r="G198" s="197">
        <v>183452.18452514842</v>
      </c>
    </row>
    <row r="199" spans="2:7" ht="12.75">
      <c r="B199" s="159" t="s">
        <v>176</v>
      </c>
      <c r="C199" s="166">
        <v>271.37246601798034</v>
      </c>
      <c r="D199" s="166">
        <v>605.9245435685546</v>
      </c>
      <c r="E199" s="190">
        <v>11</v>
      </c>
      <c r="F199" s="166">
        <v>680.8140938972523</v>
      </c>
      <c r="G199" s="197">
        <v>184754.19956069416</v>
      </c>
    </row>
    <row r="200" spans="2:7" ht="12.75">
      <c r="B200" s="159" t="s">
        <v>177</v>
      </c>
      <c r="C200" s="166">
        <v>276.31253282389474</v>
      </c>
      <c r="D200" s="166">
        <v>605.9245435685546</v>
      </c>
      <c r="E200" s="190">
        <v>10</v>
      </c>
      <c r="F200" s="166">
        <v>673.2494928539495</v>
      </c>
      <c r="G200" s="197">
        <v>186027.27259287742</v>
      </c>
    </row>
    <row r="201" spans="2:7" ht="13.5" thickBot="1">
      <c r="B201" s="170" t="s">
        <v>178</v>
      </c>
      <c r="C201" s="256">
        <v>281.25261201140916</v>
      </c>
      <c r="D201" s="256">
        <v>605.9245435685544</v>
      </c>
      <c r="E201" s="257">
        <v>9</v>
      </c>
      <c r="F201" s="256">
        <v>665.8511467786312</v>
      </c>
      <c r="G201" s="260">
        <v>187272.3742422822</v>
      </c>
    </row>
    <row r="202" spans="2:7" ht="13.5" thickTop="1">
      <c r="B202" s="105"/>
      <c r="C202" s="105"/>
      <c r="D202" s="105"/>
      <c r="E202" s="105"/>
      <c r="F202" s="105"/>
      <c r="G202" s="105"/>
    </row>
    <row r="203" spans="2:7" ht="12.75">
      <c r="B203" s="105" t="s">
        <v>248</v>
      </c>
      <c r="C203" s="105"/>
      <c r="D203" s="105"/>
      <c r="E203" s="105"/>
      <c r="F203" s="105"/>
      <c r="G203" s="105"/>
    </row>
    <row r="204" spans="2:7" ht="12.75">
      <c r="B204" s="105" t="s">
        <v>249</v>
      </c>
      <c r="C204" s="105"/>
      <c r="D204" s="105"/>
      <c r="E204" s="105"/>
      <c r="F204" s="105"/>
      <c r="G204" s="105"/>
    </row>
    <row r="206" ht="12.75">
      <c r="F206" s="105" t="s">
        <v>790</v>
      </c>
    </row>
    <row r="216" spans="2:7" ht="12.75">
      <c r="B216" s="105" t="s">
        <v>523</v>
      </c>
      <c r="C216" s="105"/>
      <c r="D216" s="105"/>
      <c r="E216" s="105"/>
      <c r="F216" s="105"/>
      <c r="G216" s="105"/>
    </row>
    <row r="217" spans="2:7" ht="13.5" thickBot="1">
      <c r="B217" s="105"/>
      <c r="C217" s="105"/>
      <c r="D217" s="105"/>
      <c r="E217" s="105"/>
      <c r="F217" s="105"/>
      <c r="G217" s="105"/>
    </row>
    <row r="218" spans="2:7" ht="14.25" thickBot="1" thickTop="1">
      <c r="B218" s="622" t="s">
        <v>583</v>
      </c>
      <c r="C218" s="623"/>
      <c r="D218" s="623"/>
      <c r="E218" s="623"/>
      <c r="F218" s="623"/>
      <c r="G218" s="624"/>
    </row>
    <row r="219" spans="2:7" ht="13.5" thickTop="1">
      <c r="B219" s="162"/>
      <c r="C219" s="107"/>
      <c r="D219" s="107"/>
      <c r="E219" s="107"/>
      <c r="F219" s="107"/>
      <c r="G219" s="191"/>
    </row>
    <row r="220" spans="2:7" ht="12.75">
      <c r="B220" s="152" t="s">
        <v>110</v>
      </c>
      <c r="C220" s="154" t="s">
        <v>243</v>
      </c>
      <c r="D220" s="154" t="s">
        <v>244</v>
      </c>
      <c r="E220" s="145" t="s">
        <v>245</v>
      </c>
      <c r="F220" s="154" t="s">
        <v>246</v>
      </c>
      <c r="G220" s="153" t="s">
        <v>247</v>
      </c>
    </row>
    <row r="221" spans="2:7" ht="12.75">
      <c r="B221" s="152"/>
      <c r="C221" s="154"/>
      <c r="D221" s="154" t="s">
        <v>119</v>
      </c>
      <c r="E221" s="145"/>
      <c r="F221" s="154" t="s">
        <v>119</v>
      </c>
      <c r="G221" s="153" t="s">
        <v>119</v>
      </c>
    </row>
    <row r="222" spans="2:7" ht="12.75">
      <c r="B222" s="159" t="s">
        <v>169</v>
      </c>
      <c r="C222" s="166">
        <v>121.98372189279345</v>
      </c>
      <c r="D222" s="166">
        <v>784.1376446181295</v>
      </c>
      <c r="E222" s="190">
        <v>10</v>
      </c>
      <c r="F222" s="166">
        <v>871.2640495756993</v>
      </c>
      <c r="G222" s="197">
        <v>106280.03151863112</v>
      </c>
    </row>
    <row r="223" spans="2:7" ht="12.75">
      <c r="B223" s="159" t="s">
        <v>170</v>
      </c>
      <c r="C223" s="166">
        <v>124.52861276580995</v>
      </c>
      <c r="D223" s="166">
        <v>784.1376446181293</v>
      </c>
      <c r="E223" s="190">
        <v>11</v>
      </c>
      <c r="F223" s="166">
        <v>881.053533278797</v>
      </c>
      <c r="G223" s="197">
        <v>109716.37427162396</v>
      </c>
    </row>
    <row r="224" spans="2:7" ht="12.75">
      <c r="B224" s="159" t="s">
        <v>171</v>
      </c>
      <c r="C224" s="166">
        <v>127.07350204422643</v>
      </c>
      <c r="D224" s="166">
        <v>784.1376446181296</v>
      </c>
      <c r="E224" s="190">
        <v>12</v>
      </c>
      <c r="F224" s="166">
        <v>891.0655052478745</v>
      </c>
      <c r="G224" s="197">
        <v>113230.81430265543</v>
      </c>
    </row>
    <row r="225" spans="2:7" ht="12.75">
      <c r="B225" s="159" t="s">
        <v>172</v>
      </c>
      <c r="C225" s="166">
        <v>129.6180195462996</v>
      </c>
      <c r="D225" s="166">
        <v>784.1376446181295</v>
      </c>
      <c r="E225" s="190">
        <v>13</v>
      </c>
      <c r="F225" s="166">
        <v>901.3076374921028</v>
      </c>
      <c r="G225" s="197">
        <v>116825.71097368049</v>
      </c>
    </row>
    <row r="226" spans="2:7" ht="12.75">
      <c r="B226" s="159" t="s">
        <v>173</v>
      </c>
      <c r="C226" s="166">
        <v>132.16327558271612</v>
      </c>
      <c r="D226" s="166">
        <v>784.1376446181293</v>
      </c>
      <c r="E226" s="190">
        <v>14</v>
      </c>
      <c r="F226" s="166">
        <v>911.7879588582899</v>
      </c>
      <c r="G226" s="197">
        <v>120504.8832795904</v>
      </c>
    </row>
    <row r="227" spans="2:7" ht="12.75">
      <c r="B227" s="159" t="s">
        <v>174</v>
      </c>
      <c r="C227" s="166">
        <v>134.7081568881326</v>
      </c>
      <c r="D227" s="166">
        <v>784.1376446181293</v>
      </c>
      <c r="E227" s="190">
        <v>13</v>
      </c>
      <c r="F227" s="166">
        <v>901.3076374921027</v>
      </c>
      <c r="G227" s="197">
        <v>121413.49063575832</v>
      </c>
    </row>
    <row r="228" spans="2:7" ht="12.75">
      <c r="B228" s="159" t="s">
        <v>175</v>
      </c>
      <c r="C228" s="166">
        <v>137.25304776114913</v>
      </c>
      <c r="D228" s="166">
        <v>784.1376446181295</v>
      </c>
      <c r="E228" s="190">
        <v>12</v>
      </c>
      <c r="F228" s="166">
        <v>891.0655052478744</v>
      </c>
      <c r="G228" s="197">
        <v>122301.45635009899</v>
      </c>
    </row>
    <row r="229" spans="2:7" ht="12.75">
      <c r="B229" s="159" t="s">
        <v>176</v>
      </c>
      <c r="C229" s="166">
        <v>139.79793703956562</v>
      </c>
      <c r="D229" s="166">
        <v>784.1376446181293</v>
      </c>
      <c r="E229" s="190">
        <v>11</v>
      </c>
      <c r="F229" s="166">
        <v>881.053533278797</v>
      </c>
      <c r="G229" s="197">
        <v>123169.4663737961</v>
      </c>
    </row>
    <row r="230" spans="2:7" ht="12.75">
      <c r="B230" s="159" t="s">
        <v>177</v>
      </c>
      <c r="C230" s="166">
        <v>142.34281993958214</v>
      </c>
      <c r="D230" s="166">
        <v>784.1376446181295</v>
      </c>
      <c r="E230" s="190">
        <v>10</v>
      </c>
      <c r="F230" s="166">
        <v>871.2640495756993</v>
      </c>
      <c r="G230" s="197">
        <v>124018.18172858494</v>
      </c>
    </row>
    <row r="231" spans="2:7" ht="13.5" thickBot="1">
      <c r="B231" s="170" t="s">
        <v>178</v>
      </c>
      <c r="C231" s="256">
        <v>144.8877092179987</v>
      </c>
      <c r="D231" s="256">
        <v>784.1376446181293</v>
      </c>
      <c r="E231" s="257">
        <v>9</v>
      </c>
      <c r="F231" s="256">
        <v>861.6897193605816</v>
      </c>
      <c r="G231" s="260">
        <v>124848.24949485486</v>
      </c>
    </row>
    <row r="232" spans="2:7" ht="13.5" thickTop="1">
      <c r="B232" s="105"/>
      <c r="C232" s="105"/>
      <c r="D232" s="105"/>
      <c r="E232" s="105"/>
      <c r="F232" s="105"/>
      <c r="G232" s="105"/>
    </row>
    <row r="233" spans="2:7" ht="12.75">
      <c r="B233" s="105" t="s">
        <v>248</v>
      </c>
      <c r="C233" s="105"/>
      <c r="D233" s="105"/>
      <c r="E233" s="105"/>
      <c r="F233" s="105"/>
      <c r="G233" s="105"/>
    </row>
    <row r="234" spans="2:7" ht="12.75">
      <c r="B234" s="105" t="s">
        <v>249</v>
      </c>
      <c r="C234" s="105"/>
      <c r="D234" s="105"/>
      <c r="E234" s="105"/>
      <c r="F234" s="105"/>
      <c r="G234" s="105"/>
    </row>
    <row r="236" ht="12.75">
      <c r="F236" s="105" t="s">
        <v>790</v>
      </c>
    </row>
    <row r="261" spans="2:7" ht="12.75">
      <c r="B261" s="105"/>
      <c r="C261" s="105"/>
      <c r="D261" s="105"/>
      <c r="E261" s="105"/>
      <c r="F261" s="105"/>
      <c r="G261" s="105"/>
    </row>
    <row r="294" ht="12.75">
      <c r="H294" s="261"/>
    </row>
    <row r="319" spans="3:7" ht="12.75">
      <c r="C319" s="190"/>
      <c r="D319" s="131"/>
      <c r="E319" s="131"/>
      <c r="F319" s="131"/>
      <c r="G319" s="102"/>
    </row>
    <row r="320" spans="3:7" ht="12.75">
      <c r="C320" s="107"/>
      <c r="D320" s="107"/>
      <c r="E320" s="107"/>
      <c r="F320" s="107"/>
      <c r="G320" s="102"/>
    </row>
    <row r="321" spans="3:7" ht="12.75">
      <c r="C321" s="157"/>
      <c r="D321" s="107"/>
      <c r="E321" s="154"/>
      <c r="F321" s="157"/>
      <c r="G321" s="102"/>
    </row>
    <row r="322" spans="3:7" ht="12.75">
      <c r="C322" s="102"/>
      <c r="D322" s="102"/>
      <c r="E322" s="102"/>
      <c r="F322" s="102"/>
      <c r="G322" s="102"/>
    </row>
    <row r="323" spans="3:7" ht="12.75">
      <c r="C323" s="102"/>
      <c r="D323" s="102"/>
      <c r="E323" s="102"/>
      <c r="F323" s="102"/>
      <c r="G323" s="102"/>
    </row>
  </sheetData>
  <mergeCells count="14">
    <mergeCell ref="AG5:AK5"/>
    <mergeCell ref="B218:G218"/>
    <mergeCell ref="B128:G128"/>
    <mergeCell ref="J7:N7"/>
    <mergeCell ref="B158:G158"/>
    <mergeCell ref="B188:G188"/>
    <mergeCell ref="B7:G7"/>
    <mergeCell ref="B75:H75"/>
    <mergeCell ref="B93:F93"/>
    <mergeCell ref="B111:E111"/>
    <mergeCell ref="Z3:AC3"/>
    <mergeCell ref="B32:G32"/>
    <mergeCell ref="C47:E47"/>
    <mergeCell ref="B63:G63"/>
  </mergeCells>
  <printOptions horizontalCentered="1" verticalCentered="1"/>
  <pageMargins left="1.7716535433070868" right="1.7716535433070868" top="1.3779527559055118" bottom="1.377952755905511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35"/>
  <sheetViews>
    <sheetView workbookViewId="0" topLeftCell="A1">
      <selection activeCell="D5" sqref="D5"/>
    </sheetView>
  </sheetViews>
  <sheetFormatPr defaultColWidth="11.421875" defaultRowHeight="12.75"/>
  <cols>
    <col min="3" max="3" width="18.7109375" style="0" customWidth="1"/>
  </cols>
  <sheetData>
    <row r="3" spans="3:13" ht="13.5" thickBo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13.5" thickTop="1">
      <c r="B4" s="6"/>
      <c r="C4" s="2" t="s">
        <v>103</v>
      </c>
      <c r="D4" s="2"/>
      <c r="E4" s="1"/>
      <c r="F4" s="1"/>
      <c r="G4" s="1"/>
      <c r="H4" s="1"/>
      <c r="I4" s="1"/>
      <c r="J4" s="1"/>
      <c r="K4" s="1"/>
      <c r="L4" s="1"/>
      <c r="M4" s="11"/>
    </row>
    <row r="5" spans="2:13" ht="13.5" thickBot="1">
      <c r="B5" s="6"/>
      <c r="C5" s="31"/>
      <c r="D5" s="5"/>
      <c r="E5" s="5"/>
      <c r="F5" s="5"/>
      <c r="G5" s="5"/>
      <c r="H5" s="5"/>
      <c r="I5" s="5"/>
      <c r="J5" s="5"/>
      <c r="K5" s="5"/>
      <c r="L5" s="5"/>
      <c r="M5" s="27"/>
    </row>
    <row r="6" spans="2:13" ht="13.5" thickTop="1">
      <c r="B6" s="6"/>
      <c r="C6" s="2" t="s">
        <v>110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12">
        <v>10</v>
      </c>
    </row>
    <row r="7" spans="2:13" ht="12.75">
      <c r="B7" s="6"/>
      <c r="C7" s="2" t="s">
        <v>2</v>
      </c>
      <c r="D7" s="1"/>
      <c r="E7" s="1"/>
      <c r="F7" s="1"/>
      <c r="G7" s="1"/>
      <c r="H7" s="1"/>
      <c r="I7" s="1"/>
      <c r="J7" s="1"/>
      <c r="K7" s="1"/>
      <c r="L7" s="1"/>
      <c r="M7" s="11"/>
    </row>
    <row r="8" spans="2:13" ht="12.75">
      <c r="B8" s="6"/>
      <c r="C8" s="2" t="s">
        <v>104</v>
      </c>
      <c r="D8" s="1"/>
      <c r="E8" s="1"/>
      <c r="F8" s="1"/>
      <c r="G8" s="1"/>
      <c r="H8" s="1"/>
      <c r="I8" s="1"/>
      <c r="J8" s="1"/>
      <c r="K8" s="1"/>
      <c r="L8" s="1"/>
      <c r="M8" s="11"/>
    </row>
    <row r="9" spans="2:13" ht="12.75">
      <c r="B9" s="6"/>
      <c r="C9" s="1" t="s">
        <v>105</v>
      </c>
      <c r="D9" s="4">
        <v>3456</v>
      </c>
      <c r="E9" s="4">
        <v>3528.1009551165744</v>
      </c>
      <c r="F9" s="4">
        <v>3600.2018650555005</v>
      </c>
      <c r="G9" s="4">
        <v>3672.292241957539</v>
      </c>
      <c r="H9" s="4">
        <v>3744.4035427554136</v>
      </c>
      <c r="I9" s="4">
        <v>3816.5042268061025</v>
      </c>
      <c r="J9" s="4">
        <v>3888.605181922677</v>
      </c>
      <c r="K9" s="4">
        <v>3960.7060918616044</v>
      </c>
      <c r="L9" s="4">
        <v>4032.8068210899414</v>
      </c>
      <c r="M9" s="13">
        <v>4104.9077310288685</v>
      </c>
    </row>
    <row r="10" spans="2:13" ht="12.75">
      <c r="B10" s="6"/>
      <c r="C10" s="1" t="s">
        <v>106</v>
      </c>
      <c r="D10" s="4">
        <v>40320</v>
      </c>
      <c r="E10" s="4">
        <v>41161.17780969337</v>
      </c>
      <c r="F10" s="4">
        <v>42002.355092314174</v>
      </c>
      <c r="G10" s="4">
        <v>42843.40948950462</v>
      </c>
      <c r="H10" s="4">
        <v>43684.70799881316</v>
      </c>
      <c r="I10" s="4">
        <v>44525.8826460712</v>
      </c>
      <c r="J10" s="4">
        <v>45367.06045576457</v>
      </c>
      <c r="K10" s="4">
        <v>46208.23773838539</v>
      </c>
      <c r="L10" s="4">
        <v>47049.41291271598</v>
      </c>
      <c r="M10" s="13">
        <v>47890.5901953368</v>
      </c>
    </row>
    <row r="11" spans="2:13" ht="12.75">
      <c r="B11" s="6"/>
      <c r="C11" s="1" t="s">
        <v>107</v>
      </c>
      <c r="D11" s="4">
        <v>99702.042550152</v>
      </c>
      <c r="E11" s="4">
        <v>101782.08088780804</v>
      </c>
      <c r="F11" s="4">
        <v>103862.11792213544</v>
      </c>
      <c r="G11" s="4">
        <v>105941.85108919085</v>
      </c>
      <c r="H11" s="4">
        <v>108022.18788910304</v>
      </c>
      <c r="I11" s="4">
        <v>110102.21840678732</v>
      </c>
      <c r="J11" s="4">
        <v>112182.25674444337</v>
      </c>
      <c r="K11" s="4">
        <v>114262.2937787708</v>
      </c>
      <c r="L11" s="4">
        <v>116342.32559978373</v>
      </c>
      <c r="M11" s="13">
        <v>118422.36263411117</v>
      </c>
    </row>
    <row r="12" spans="2:13" ht="12.75">
      <c r="B12" s="6"/>
      <c r="C12" s="2" t="s">
        <v>13</v>
      </c>
      <c r="D12" s="4">
        <v>143478.042550152</v>
      </c>
      <c r="E12" s="4">
        <v>146471.359652618</v>
      </c>
      <c r="F12" s="4">
        <v>149464.67487950512</v>
      </c>
      <c r="G12" s="4">
        <v>152457.552820653</v>
      </c>
      <c r="H12" s="4">
        <v>155451.2994306716</v>
      </c>
      <c r="I12" s="4">
        <v>158444.60527966463</v>
      </c>
      <c r="J12" s="4">
        <v>161437.9223821306</v>
      </c>
      <c r="K12" s="4">
        <v>164431.23760901781</v>
      </c>
      <c r="L12" s="4">
        <v>167424.54533358966</v>
      </c>
      <c r="M12" s="13">
        <v>170417.86056047684</v>
      </c>
    </row>
    <row r="13" spans="2:13" ht="12.75">
      <c r="B13" s="6"/>
      <c r="C13" s="1" t="s">
        <v>108</v>
      </c>
      <c r="D13" s="4"/>
      <c r="E13" s="40">
        <v>0.0208625448832681</v>
      </c>
      <c r="F13" s="40">
        <v>0.0204361810662938</v>
      </c>
      <c r="G13" s="40">
        <v>0.0200239818777292</v>
      </c>
      <c r="H13" s="40">
        <v>0.0196365910027452</v>
      </c>
      <c r="I13" s="40">
        <v>0.019255585897035</v>
      </c>
      <c r="J13" s="40">
        <v>0.0188918839942995</v>
      </c>
      <c r="K13" s="40">
        <v>0.0185415866527437</v>
      </c>
      <c r="L13" s="40">
        <v>0.0182040089711499</v>
      </c>
      <c r="M13" s="42">
        <v>0.0178785925380479</v>
      </c>
    </row>
    <row r="14" spans="2:13" ht="12.75">
      <c r="B14" s="6"/>
      <c r="C14" s="1"/>
      <c r="D14" s="4"/>
      <c r="E14" s="4"/>
      <c r="F14" s="4"/>
      <c r="G14" s="4"/>
      <c r="H14" s="4"/>
      <c r="I14" s="4"/>
      <c r="J14" s="4"/>
      <c r="K14" s="4"/>
      <c r="L14" s="4"/>
      <c r="M14" s="13"/>
    </row>
    <row r="15" spans="2:13" ht="12.75">
      <c r="B15" s="6"/>
      <c r="C15" s="2" t="s">
        <v>109</v>
      </c>
      <c r="D15" s="4"/>
      <c r="E15" s="4"/>
      <c r="F15" s="4"/>
      <c r="G15" s="4"/>
      <c r="H15" s="4"/>
      <c r="I15" s="4"/>
      <c r="J15" s="4"/>
      <c r="K15" s="4"/>
      <c r="L15" s="4"/>
      <c r="M15" s="13"/>
    </row>
    <row r="16" spans="2:13" ht="12.75">
      <c r="B16" s="6"/>
      <c r="C16" s="1" t="s">
        <v>105</v>
      </c>
      <c r="D16" s="4">
        <v>2304</v>
      </c>
      <c r="E16" s="4">
        <v>2352.0673034110496</v>
      </c>
      <c r="F16" s="4">
        <v>2400.1345767036673</v>
      </c>
      <c r="G16" s="4">
        <v>2448.1948279716926</v>
      </c>
      <c r="H16" s="4">
        <v>2496.269028503609</v>
      </c>
      <c r="I16" s="4">
        <v>2544.3361512040683</v>
      </c>
      <c r="J16" s="4">
        <v>2592.403454615119</v>
      </c>
      <c r="K16" s="4">
        <v>2640.4707279077365</v>
      </c>
      <c r="L16" s="4">
        <v>2688.537880726628</v>
      </c>
      <c r="M16" s="13">
        <v>2736.605154019247</v>
      </c>
    </row>
    <row r="17" spans="2:13" ht="12.75">
      <c r="B17" s="6"/>
      <c r="C17" s="1" t="s">
        <v>106</v>
      </c>
      <c r="D17" s="4">
        <v>26880</v>
      </c>
      <c r="E17" s="4">
        <v>27440.785206462246</v>
      </c>
      <c r="F17" s="4">
        <v>28001.570061542785</v>
      </c>
      <c r="G17" s="4">
        <v>28562.27299300308</v>
      </c>
      <c r="H17" s="4">
        <v>29123.138665875438</v>
      </c>
      <c r="I17" s="4">
        <v>29683.92176404746</v>
      </c>
      <c r="J17" s="4">
        <v>30244.706970509713</v>
      </c>
      <c r="K17" s="4">
        <v>30805.491825590256</v>
      </c>
      <c r="L17" s="4">
        <v>31366.275275143988</v>
      </c>
      <c r="M17" s="13">
        <v>31927.06013022454</v>
      </c>
    </row>
    <row r="18" spans="2:13" ht="12.75">
      <c r="B18" s="6"/>
      <c r="C18" s="1" t="s">
        <v>107</v>
      </c>
      <c r="D18" s="4">
        <v>66468.028366768</v>
      </c>
      <c r="E18" s="4">
        <v>67854.72059187204</v>
      </c>
      <c r="F18" s="4">
        <v>69241.41194809032</v>
      </c>
      <c r="G18" s="4">
        <v>70627.90072612725</v>
      </c>
      <c r="H18" s="4">
        <v>72014.7919260687</v>
      </c>
      <c r="I18" s="4">
        <v>73401.47893785822</v>
      </c>
      <c r="J18" s="4">
        <v>74788.17116296227</v>
      </c>
      <c r="K18" s="4">
        <v>76174.86251918055</v>
      </c>
      <c r="L18" s="4">
        <v>77561.55039985583</v>
      </c>
      <c r="M18" s="13">
        <v>78948.24175607413</v>
      </c>
    </row>
    <row r="19" spans="2:13" ht="12.75">
      <c r="B19" s="6"/>
      <c r="C19" s="2" t="s">
        <v>13</v>
      </c>
      <c r="D19" s="4">
        <v>95652.028366768</v>
      </c>
      <c r="E19" s="4">
        <v>97647.57310174534</v>
      </c>
      <c r="F19" s="4">
        <v>99643.11658633678</v>
      </c>
      <c r="G19" s="4">
        <v>101638.36854710203</v>
      </c>
      <c r="H19" s="4">
        <v>103634.19962044775</v>
      </c>
      <c r="I19" s="4">
        <v>105629.73685310975</v>
      </c>
      <c r="J19" s="4">
        <v>107625.2815880871</v>
      </c>
      <c r="K19" s="4">
        <v>109620.82507267853</v>
      </c>
      <c r="L19" s="4">
        <v>111616.36355572645</v>
      </c>
      <c r="M19" s="13">
        <v>113611.90704031792</v>
      </c>
    </row>
    <row r="20" spans="2:13" ht="12.75">
      <c r="B20" s="6"/>
      <c r="C20" s="1" t="s">
        <v>108</v>
      </c>
      <c r="D20" s="4"/>
      <c r="E20" s="40">
        <v>0.0208625448832681</v>
      </c>
      <c r="F20" s="40">
        <v>0.0204361810662938</v>
      </c>
      <c r="G20" s="40">
        <v>0.0200239818777291</v>
      </c>
      <c r="H20" s="40">
        <v>0.0196365910027453</v>
      </c>
      <c r="I20" s="40">
        <v>0.0192555858970349</v>
      </c>
      <c r="J20" s="40">
        <v>0.0188918839942997</v>
      </c>
      <c r="K20" s="40">
        <v>0.0185415866527435</v>
      </c>
      <c r="L20" s="40">
        <v>0.01820400897115</v>
      </c>
      <c r="M20" s="42">
        <v>0.0178785925380482</v>
      </c>
    </row>
    <row r="21" spans="2:13" ht="12.75">
      <c r="B21" s="6"/>
      <c r="C21" s="1"/>
      <c r="D21" s="4"/>
      <c r="E21" s="4"/>
      <c r="F21" s="4"/>
      <c r="G21" s="4"/>
      <c r="H21" s="4"/>
      <c r="I21" s="4"/>
      <c r="J21" s="4"/>
      <c r="K21" s="4"/>
      <c r="L21" s="4"/>
      <c r="M21" s="13"/>
    </row>
    <row r="22" spans="2:13" ht="12.75">
      <c r="B22" s="6"/>
      <c r="C22" s="2" t="s">
        <v>5</v>
      </c>
      <c r="D22" s="4"/>
      <c r="E22" s="4"/>
      <c r="F22" s="4"/>
      <c r="G22" s="4"/>
      <c r="H22" s="4"/>
      <c r="I22" s="4"/>
      <c r="J22" s="4"/>
      <c r="K22" s="4"/>
      <c r="L22" s="4"/>
      <c r="M22" s="13"/>
    </row>
    <row r="23" spans="2:13" ht="12.75">
      <c r="B23" s="6"/>
      <c r="C23" s="1" t="s">
        <v>105</v>
      </c>
      <c r="D23" s="4">
        <v>4493669.9996592</v>
      </c>
      <c r="E23" s="4">
        <v>4587419.391717686</v>
      </c>
      <c r="F23" s="4">
        <v>4681168.725033856</v>
      </c>
      <c r="G23" s="4">
        <v>4774904.362750527</v>
      </c>
      <c r="H23" s="4">
        <v>4868667.206799082</v>
      </c>
      <c r="I23" s="4">
        <v>4962416.24640368</v>
      </c>
      <c r="J23" s="4">
        <v>5056165.638462165</v>
      </c>
      <c r="K23" s="4">
        <v>5149914.971778337</v>
      </c>
      <c r="L23" s="4">
        <v>5243664.070125249</v>
      </c>
      <c r="M23" s="13">
        <v>5337413.40344142</v>
      </c>
    </row>
    <row r="24" spans="2:13" ht="12.75">
      <c r="B24" s="6"/>
      <c r="C24" s="1" t="s">
        <v>106</v>
      </c>
      <c r="D24" s="4">
        <v>87600</v>
      </c>
      <c r="E24" s="4">
        <v>89427.5589317743</v>
      </c>
      <c r="F24" s="4">
        <v>91255.11671842069</v>
      </c>
      <c r="G24" s="4">
        <v>93082.40752184042</v>
      </c>
      <c r="H24" s="4">
        <v>94910.22868789764</v>
      </c>
      <c r="I24" s="4">
        <v>96737.7807489047</v>
      </c>
      <c r="J24" s="4">
        <v>98565.33968067898</v>
      </c>
      <c r="K24" s="4">
        <v>100392.89746732541</v>
      </c>
      <c r="L24" s="4">
        <v>102220.45067346033</v>
      </c>
      <c r="M24" s="13">
        <v>104048.00846010675</v>
      </c>
    </row>
    <row r="25" spans="2:13" ht="12.75">
      <c r="B25" s="6"/>
      <c r="C25" s="1" t="s">
        <v>107</v>
      </c>
      <c r="D25" s="4">
        <v>415425.1772923</v>
      </c>
      <c r="E25" s="4">
        <v>424092.0036992002</v>
      </c>
      <c r="F25" s="4">
        <v>432758.82467556436</v>
      </c>
      <c r="G25" s="4">
        <v>441424.3795382953</v>
      </c>
      <c r="H25" s="4">
        <v>450092.4495379293</v>
      </c>
      <c r="I25" s="4">
        <v>458759.24336161383</v>
      </c>
      <c r="J25" s="4">
        <v>467426.069768514</v>
      </c>
      <c r="K25" s="4">
        <v>476092.8907448783</v>
      </c>
      <c r="L25" s="4">
        <v>484759.6899990988</v>
      </c>
      <c r="M25" s="13">
        <v>493426.510975463</v>
      </c>
    </row>
    <row r="26" spans="2:13" ht="12.75">
      <c r="B26" s="6"/>
      <c r="C26" s="2" t="s">
        <v>13</v>
      </c>
      <c r="D26" s="4">
        <v>4996695.176951501</v>
      </c>
      <c r="E26" s="4">
        <v>5100938.954348661</v>
      </c>
      <c r="F26" s="4">
        <v>5205182.666427841</v>
      </c>
      <c r="G26" s="4">
        <v>5309411.1498106625</v>
      </c>
      <c r="H26" s="4">
        <v>5413669.885024909</v>
      </c>
      <c r="I26" s="4">
        <v>5517913.270514199</v>
      </c>
      <c r="J26" s="4">
        <v>5622157.047911359</v>
      </c>
      <c r="K26" s="4">
        <v>5726400.75999054</v>
      </c>
      <c r="L26" s="4">
        <v>5830644.210797808</v>
      </c>
      <c r="M26" s="13">
        <v>5934887.9228769895</v>
      </c>
    </row>
    <row r="27" spans="2:13" ht="12.75">
      <c r="B27" s="6"/>
      <c r="C27" s="1" t="s">
        <v>108</v>
      </c>
      <c r="D27" s="4"/>
      <c r="E27" s="40">
        <v>0.0208625448832682</v>
      </c>
      <c r="F27" s="40">
        <v>0.0204361810662937</v>
      </c>
      <c r="G27" s="40">
        <v>0.0200239818777294</v>
      </c>
      <c r="H27" s="40">
        <v>0.0196365910027451</v>
      </c>
      <c r="I27" s="40">
        <v>0.0192555858970351</v>
      </c>
      <c r="J27" s="40">
        <v>0.0188918839942995</v>
      </c>
      <c r="K27" s="40">
        <v>0.0185415866527437</v>
      </c>
      <c r="L27" s="40">
        <v>0.0182040089711499</v>
      </c>
      <c r="M27" s="42">
        <v>0.0178785925380478</v>
      </c>
    </row>
    <row r="28" spans="2:13" ht="12.75">
      <c r="B28" s="6"/>
      <c r="C28" s="1"/>
      <c r="D28" s="4"/>
      <c r="E28" s="4"/>
      <c r="F28" s="4"/>
      <c r="G28" s="4"/>
      <c r="H28" s="4"/>
      <c r="I28" s="4"/>
      <c r="J28" s="4"/>
      <c r="K28" s="4"/>
      <c r="L28" s="4"/>
      <c r="M28" s="13"/>
    </row>
    <row r="29" spans="2:13" ht="12.75">
      <c r="B29" s="6"/>
      <c r="C29" s="2" t="s">
        <v>39</v>
      </c>
      <c r="D29" s="4"/>
      <c r="E29" s="4"/>
      <c r="F29" s="4"/>
      <c r="G29" s="4"/>
      <c r="H29" s="4"/>
      <c r="I29" s="4"/>
      <c r="J29" s="4"/>
      <c r="K29" s="4"/>
      <c r="L29" s="4"/>
      <c r="M29" s="13"/>
    </row>
    <row r="30" spans="2:13" ht="12.75">
      <c r="B30" s="6"/>
      <c r="C30" s="1" t="s">
        <v>105</v>
      </c>
      <c r="D30" s="4">
        <v>9789.27144</v>
      </c>
      <c r="E30" s="4">
        <v>10596.453011544492</v>
      </c>
      <c r="F30" s="4">
        <v>11403.634077318082</v>
      </c>
      <c r="G30" s="4">
        <v>12210.697224081374</v>
      </c>
      <c r="H30" s="4">
        <v>13017.994617160777</v>
      </c>
      <c r="I30" s="4">
        <v>13825.1731540799</v>
      </c>
      <c r="J30" s="4">
        <v>14632.354725624386</v>
      </c>
      <c r="K30" s="4">
        <v>15439.535791397988</v>
      </c>
      <c r="L30" s="4">
        <v>16246.714834088007</v>
      </c>
      <c r="M30" s="13">
        <v>17053.895899861604</v>
      </c>
    </row>
    <row r="31" spans="2:13" ht="12.75">
      <c r="B31" s="6"/>
      <c r="C31" s="1" t="s">
        <v>106</v>
      </c>
      <c r="D31" s="4">
        <v>61200</v>
      </c>
      <c r="E31" s="4">
        <v>66246.29098102963</v>
      </c>
      <c r="F31" s="4">
        <v>71292.57880011003</v>
      </c>
      <c r="G31" s="4">
        <v>76338.12941995406</v>
      </c>
      <c r="H31" s="4">
        <v>81385.14448734497</v>
      </c>
      <c r="I31" s="4">
        <v>86431.41649667954</v>
      </c>
      <c r="J31" s="4">
        <v>91477.70747770912</v>
      </c>
      <c r="K31" s="4">
        <v>96523.9952967896</v>
      </c>
      <c r="L31" s="4">
        <v>101570.27046807334</v>
      </c>
      <c r="M31" s="13">
        <v>106616.55828715379</v>
      </c>
    </row>
    <row r="32" spans="2:13" ht="12.75">
      <c r="B32" s="6"/>
      <c r="C32" s="1" t="s">
        <v>107</v>
      </c>
      <c r="D32" s="4">
        <v>249255.10637537998</v>
      </c>
      <c r="E32" s="4">
        <v>269807.619370113</v>
      </c>
      <c r="F32" s="4">
        <v>290360.11948687234</v>
      </c>
      <c r="G32" s="4">
        <v>310909.61714163685</v>
      </c>
      <c r="H32" s="4">
        <v>331465.0791923013</v>
      </c>
      <c r="I32" s="4">
        <v>352017.5149191933</v>
      </c>
      <c r="J32" s="4">
        <v>372570.0279139261</v>
      </c>
      <c r="K32" s="4">
        <v>393122.52803068573</v>
      </c>
      <c r="L32" s="4">
        <v>413674.97663555125</v>
      </c>
      <c r="M32" s="13">
        <v>434227.47675231076</v>
      </c>
    </row>
    <row r="33" spans="2:13" ht="12.75">
      <c r="B33" s="6"/>
      <c r="C33" s="2" t="s">
        <v>13</v>
      </c>
      <c r="D33" s="4">
        <v>320244.37781538</v>
      </c>
      <c r="E33" s="4">
        <v>346650.3633626871</v>
      </c>
      <c r="F33" s="4">
        <v>373056.33236430044</v>
      </c>
      <c r="G33" s="4">
        <v>399458.4437856723</v>
      </c>
      <c r="H33" s="4">
        <v>425868.218296807</v>
      </c>
      <c r="I33" s="4">
        <v>452274.1045699527</v>
      </c>
      <c r="J33" s="4">
        <v>478680.09011725965</v>
      </c>
      <c r="K33" s="4">
        <v>505086.0591188733</v>
      </c>
      <c r="L33" s="4">
        <v>531491.9619377126</v>
      </c>
      <c r="M33" s="13">
        <v>557897.9309393262</v>
      </c>
    </row>
    <row r="34" spans="2:13" ht="13.5" thickBot="1">
      <c r="B34" s="6"/>
      <c r="C34" s="31" t="s">
        <v>108</v>
      </c>
      <c r="D34" s="8"/>
      <c r="E34" s="43">
        <v>0.0824557349841442</v>
      </c>
      <c r="F34" s="43">
        <v>0.0761746468270271</v>
      </c>
      <c r="G34" s="43">
        <v>0.0707724521228322</v>
      </c>
      <c r="H34" s="43">
        <v>0.0661139473254065</v>
      </c>
      <c r="I34" s="43">
        <v>0.0620048295192157</v>
      </c>
      <c r="J34" s="43">
        <v>0.0583849158740034</v>
      </c>
      <c r="K34" s="43">
        <v>0.0551641264109088</v>
      </c>
      <c r="L34" s="43">
        <v>0.0522800072227386</v>
      </c>
      <c r="M34" s="44">
        <v>0.0496827250318946</v>
      </c>
    </row>
    <row r="35" spans="3:13" ht="13.5" thickTop="1">
      <c r="C35" s="1"/>
      <c r="D35" s="1"/>
      <c r="E35" s="41"/>
      <c r="F35" s="41"/>
      <c r="G35" s="41"/>
      <c r="H35" s="41"/>
      <c r="I35" s="41"/>
      <c r="J35" s="41"/>
      <c r="K35" s="41"/>
      <c r="L35" s="41"/>
      <c r="M35" s="41"/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Y123"/>
  <sheetViews>
    <sheetView workbookViewId="0" topLeftCell="BM1">
      <selection activeCell="BM3" sqref="BM3:BX28"/>
    </sheetView>
  </sheetViews>
  <sheetFormatPr defaultColWidth="11.421875" defaultRowHeight="12.75"/>
  <cols>
    <col min="1" max="1" width="13.7109375" style="135" customWidth="1"/>
    <col min="2" max="2" width="8.8515625" style="135" customWidth="1"/>
    <col min="3" max="3" width="8.57421875" style="135" customWidth="1"/>
    <col min="4" max="4" width="8.7109375" style="135" customWidth="1"/>
    <col min="5" max="5" width="8.8515625" style="135" customWidth="1"/>
    <col min="6" max="6" width="8.7109375" style="135" customWidth="1"/>
    <col min="7" max="7" width="8.57421875" style="135" customWidth="1"/>
    <col min="8" max="8" width="8.7109375" style="135" customWidth="1"/>
    <col min="9" max="10" width="8.8515625" style="135" customWidth="1"/>
    <col min="11" max="11" width="8.28125" style="135" customWidth="1"/>
    <col min="12" max="21" width="11.421875" style="135" customWidth="1"/>
    <col min="22" max="22" width="8.8515625" style="135" customWidth="1"/>
    <col min="23" max="23" width="7.8515625" style="135" customWidth="1"/>
    <col min="24" max="25" width="8.28125" style="135" bestFit="1" customWidth="1"/>
    <col min="26" max="27" width="8.421875" style="135" customWidth="1"/>
    <col min="28" max="28" width="8.7109375" style="135" customWidth="1"/>
    <col min="29" max="29" width="8.28125" style="135" customWidth="1"/>
    <col min="30" max="30" width="8.421875" style="135" customWidth="1"/>
    <col min="31" max="31" width="8.28125" style="135" customWidth="1"/>
    <col min="32" max="32" width="8.8515625" style="135" customWidth="1"/>
    <col min="33" max="33" width="16.7109375" style="135" customWidth="1"/>
    <col min="34" max="34" width="8.8515625" style="135" customWidth="1"/>
    <col min="35" max="35" width="9.00390625" style="135" customWidth="1"/>
    <col min="36" max="42" width="8.7109375" style="135" customWidth="1"/>
    <col min="43" max="43" width="8.8515625" style="135" customWidth="1"/>
    <col min="44" max="44" width="10.7109375" style="135" customWidth="1"/>
    <col min="45" max="45" width="7.421875" style="135" customWidth="1"/>
    <col min="46" max="46" width="8.7109375" style="135" customWidth="1"/>
    <col min="47" max="47" width="8.8515625" style="135" customWidth="1"/>
    <col min="48" max="55" width="8.57421875" style="135" customWidth="1"/>
    <col min="56" max="64" width="11.421875" style="135" customWidth="1"/>
    <col min="65" max="65" width="11.8515625" style="135" customWidth="1"/>
    <col min="66" max="66" width="8.421875" style="135" customWidth="1"/>
    <col min="67" max="67" width="8.28125" style="135" customWidth="1"/>
    <col min="68" max="70" width="8.140625" style="135" customWidth="1"/>
    <col min="71" max="76" width="8.57421875" style="135" customWidth="1"/>
    <col min="77" max="16384" width="11.421875" style="135" customWidth="1"/>
  </cols>
  <sheetData>
    <row r="1" spans="44:77" ht="12.75">
      <c r="AR1" s="105" t="s">
        <v>529</v>
      </c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46"/>
      <c r="BD1" s="101"/>
      <c r="BM1" s="105" t="s">
        <v>524</v>
      </c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</row>
    <row r="2" spans="32:77" ht="13.5" thickBot="1">
      <c r="AF2" s="102"/>
      <c r="AN2" s="102"/>
      <c r="AO2" s="102"/>
      <c r="AP2" s="10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</row>
    <row r="3" spans="32:77" ht="13.5" thickTop="1">
      <c r="AF3" s="102"/>
      <c r="AN3" s="102"/>
      <c r="AO3" s="102"/>
      <c r="AP3" s="102"/>
      <c r="AQ3" s="102"/>
      <c r="AR3" s="610" t="s">
        <v>179</v>
      </c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2"/>
      <c r="BD3" s="101"/>
      <c r="BM3" s="610" t="s">
        <v>302</v>
      </c>
      <c r="BN3" s="611"/>
      <c r="BO3" s="611"/>
      <c r="BP3" s="611"/>
      <c r="BQ3" s="611"/>
      <c r="BR3" s="611"/>
      <c r="BS3" s="611"/>
      <c r="BT3" s="611"/>
      <c r="BU3" s="611"/>
      <c r="BV3" s="611"/>
      <c r="BW3" s="611"/>
      <c r="BX3" s="612"/>
      <c r="BY3" s="101"/>
    </row>
    <row r="4" spans="32:77" ht="13.5" thickBot="1">
      <c r="AF4" s="102"/>
      <c r="AN4" s="102"/>
      <c r="AO4" s="102"/>
      <c r="AP4" s="102"/>
      <c r="AQ4" s="102"/>
      <c r="AR4" s="263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4"/>
      <c r="BD4" s="101"/>
      <c r="BM4" s="263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4"/>
      <c r="BY4" s="101"/>
    </row>
    <row r="5" spans="32:77" ht="13.5" thickTop="1">
      <c r="AF5" s="102"/>
      <c r="AN5" s="102"/>
      <c r="AO5" s="102"/>
      <c r="AP5" s="102"/>
      <c r="AQ5" s="102"/>
      <c r="AR5" s="198" t="s">
        <v>30</v>
      </c>
      <c r="AS5" s="276">
        <v>0</v>
      </c>
      <c r="AT5" s="276">
        <v>1</v>
      </c>
      <c r="AU5" s="276">
        <v>2</v>
      </c>
      <c r="AV5" s="276">
        <v>3</v>
      </c>
      <c r="AW5" s="276">
        <v>4</v>
      </c>
      <c r="AX5" s="276">
        <v>5</v>
      </c>
      <c r="AY5" s="276">
        <v>6</v>
      </c>
      <c r="AZ5" s="276">
        <v>7</v>
      </c>
      <c r="BA5" s="276">
        <v>8</v>
      </c>
      <c r="BB5" s="276">
        <v>9</v>
      </c>
      <c r="BC5" s="238">
        <v>10</v>
      </c>
      <c r="BD5" s="101"/>
      <c r="BM5" s="198" t="s">
        <v>162</v>
      </c>
      <c r="BN5" s="276">
        <v>0</v>
      </c>
      <c r="BO5" s="276">
        <v>1</v>
      </c>
      <c r="BP5" s="276">
        <v>2</v>
      </c>
      <c r="BQ5" s="276">
        <v>3</v>
      </c>
      <c r="BR5" s="276">
        <v>4</v>
      </c>
      <c r="BS5" s="276">
        <v>5</v>
      </c>
      <c r="BT5" s="276">
        <v>6</v>
      </c>
      <c r="BU5" s="276">
        <v>7</v>
      </c>
      <c r="BV5" s="276">
        <v>8</v>
      </c>
      <c r="BW5" s="276">
        <v>9</v>
      </c>
      <c r="BX5" s="238">
        <v>10</v>
      </c>
      <c r="BY5" s="101"/>
    </row>
    <row r="6" spans="21:77" ht="12.75">
      <c r="U6" s="105" t="s">
        <v>526</v>
      </c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7"/>
      <c r="AN6" s="102"/>
      <c r="AO6" s="102"/>
      <c r="AP6" s="102"/>
      <c r="AQ6" s="102"/>
      <c r="AR6" s="265" t="s">
        <v>180</v>
      </c>
      <c r="AS6" s="266"/>
      <c r="AT6" s="146"/>
      <c r="AU6" s="146"/>
      <c r="AV6" s="146"/>
      <c r="AW6" s="146"/>
      <c r="AX6" s="146"/>
      <c r="AY6" s="146"/>
      <c r="AZ6" s="146"/>
      <c r="BA6" s="146"/>
      <c r="BB6" s="146"/>
      <c r="BC6" s="267"/>
      <c r="BD6" s="101"/>
      <c r="BM6" s="198" t="s">
        <v>277</v>
      </c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267"/>
      <c r="BY6" s="101"/>
    </row>
    <row r="7" spans="21:77" ht="13.5" thickBot="1"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7"/>
      <c r="AN7" s="102"/>
      <c r="AO7" s="102"/>
      <c r="AP7" s="102"/>
      <c r="AQ7" s="102"/>
      <c r="AR7" s="268" t="s">
        <v>181</v>
      </c>
      <c r="AS7" s="266"/>
      <c r="AT7" s="269">
        <v>3704046.417122534</v>
      </c>
      <c r="AU7" s="269">
        <v>3837106.685707221</v>
      </c>
      <c r="AV7" s="269">
        <v>3973190.9933577166</v>
      </c>
      <c r="AW7" s="269">
        <v>4112390.010320062</v>
      </c>
      <c r="AX7" s="269">
        <v>4254853.676074071</v>
      </c>
      <c r="AY7" s="269">
        <v>4299490.839459948</v>
      </c>
      <c r="AZ7" s="269">
        <v>4343113.869544661</v>
      </c>
      <c r="BA7" s="269">
        <v>4385756.549522096</v>
      </c>
      <c r="BB7" s="269">
        <v>4427451.387749891</v>
      </c>
      <c r="BC7" s="270">
        <v>4468230.080055237</v>
      </c>
      <c r="BD7" s="101"/>
      <c r="BM7" s="194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267"/>
      <c r="BY7" s="101"/>
    </row>
    <row r="8" spans="1:77" ht="14.25" thickBot="1" thickTop="1">
      <c r="A8" s="105" t="s">
        <v>525</v>
      </c>
      <c r="U8" s="622" t="s">
        <v>268</v>
      </c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4"/>
      <c r="AN8" s="102"/>
      <c r="AO8" s="102"/>
      <c r="AP8" s="102"/>
      <c r="AQ8" s="102"/>
      <c r="AR8" s="268" t="s">
        <v>182</v>
      </c>
      <c r="AS8" s="266"/>
      <c r="AT8" s="269">
        <v>2160693.743321478</v>
      </c>
      <c r="AU8" s="269">
        <v>2546982.768089424</v>
      </c>
      <c r="AV8" s="269">
        <v>2637453.6366009363</v>
      </c>
      <c r="AW8" s="269">
        <v>2729993.4221331803</v>
      </c>
      <c r="AX8" s="269">
        <v>2824697.145236547</v>
      </c>
      <c r="AY8" s="269">
        <v>2862607.462691143</v>
      </c>
      <c r="AZ8" s="269">
        <v>2891773.9938560473</v>
      </c>
      <c r="BA8" s="269">
        <v>2920284.143016612</v>
      </c>
      <c r="BB8" s="269">
        <v>2948159.688647611</v>
      </c>
      <c r="BC8" s="270">
        <v>3347774.3356826603</v>
      </c>
      <c r="BD8" s="101"/>
      <c r="BM8" s="265" t="s">
        <v>278</v>
      </c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267"/>
      <c r="BY8" s="101"/>
    </row>
    <row r="9" spans="21:77" ht="14.25" thickBot="1" thickTop="1">
      <c r="U9" s="162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51"/>
      <c r="AN9" s="102"/>
      <c r="AO9" s="102"/>
      <c r="AP9" s="102"/>
      <c r="AQ9" s="102"/>
      <c r="AR9" s="268" t="s">
        <v>13</v>
      </c>
      <c r="AS9" s="266"/>
      <c r="AT9" s="269">
        <v>5864740.160444012</v>
      </c>
      <c r="AU9" s="269">
        <v>6384089.453796645</v>
      </c>
      <c r="AV9" s="269">
        <v>6610644.629958653</v>
      </c>
      <c r="AW9" s="269">
        <v>6842383.432453242</v>
      </c>
      <c r="AX9" s="269">
        <v>7079550.821310618</v>
      </c>
      <c r="AY9" s="269">
        <v>7162098.302151091</v>
      </c>
      <c r="AZ9" s="269">
        <v>7234887.863400708</v>
      </c>
      <c r="BA9" s="269">
        <v>7306040.692538708</v>
      </c>
      <c r="BB9" s="269">
        <v>7375611.076397502</v>
      </c>
      <c r="BC9" s="270">
        <v>7816004.415737897</v>
      </c>
      <c r="BD9" s="101"/>
      <c r="BM9" s="268" t="s">
        <v>279</v>
      </c>
      <c r="BN9" s="271">
        <v>714244.9466779201</v>
      </c>
      <c r="BO9" s="271">
        <v>1087368.112954738</v>
      </c>
      <c r="BP9" s="271">
        <v>1324396.9977859056</v>
      </c>
      <c r="BQ9" s="271">
        <v>1370796.6701066876</v>
      </c>
      <c r="BR9" s="271">
        <v>1418284.5586913573</v>
      </c>
      <c r="BS9" s="271">
        <v>1433163.6131533163</v>
      </c>
      <c r="BT9" s="271">
        <v>1447704.6231815538</v>
      </c>
      <c r="BU9" s="271">
        <v>1461918.8498406988</v>
      </c>
      <c r="BV9" s="271">
        <v>1475817.1292499637</v>
      </c>
      <c r="BW9" s="271">
        <v>1489410.026685079</v>
      </c>
      <c r="BX9" s="272">
        <v>2388433.6563313804</v>
      </c>
      <c r="BY9" s="101"/>
    </row>
    <row r="10" spans="1:77" ht="14.25" thickBot="1" thickTop="1">
      <c r="A10" s="600" t="s">
        <v>257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4"/>
      <c r="U10" s="273" t="s">
        <v>162</v>
      </c>
      <c r="V10" s="145"/>
      <c r="W10" s="253">
        <v>1</v>
      </c>
      <c r="X10" s="253">
        <v>2</v>
      </c>
      <c r="Y10" s="253">
        <v>3</v>
      </c>
      <c r="Z10" s="253">
        <v>4</v>
      </c>
      <c r="AA10" s="253">
        <v>5</v>
      </c>
      <c r="AB10" s="253">
        <v>6</v>
      </c>
      <c r="AC10" s="253">
        <v>7</v>
      </c>
      <c r="AD10" s="253">
        <v>8</v>
      </c>
      <c r="AE10" s="253">
        <v>9</v>
      </c>
      <c r="AF10" s="259">
        <v>10</v>
      </c>
      <c r="AN10" s="102"/>
      <c r="AO10" s="102"/>
      <c r="AP10" s="102"/>
      <c r="AQ10" s="102"/>
      <c r="AR10" s="268" t="s">
        <v>183</v>
      </c>
      <c r="AS10" s="266"/>
      <c r="AT10" s="269"/>
      <c r="AU10" s="269"/>
      <c r="AV10" s="269">
        <v>90396.09297735197</v>
      </c>
      <c r="AW10" s="269">
        <v>243164.6505940773</v>
      </c>
      <c r="AX10" s="269">
        <v>427434.1672809685</v>
      </c>
      <c r="AY10" s="269">
        <v>678969.3482774703</v>
      </c>
      <c r="AZ10" s="269">
        <v>769753.6237148491</v>
      </c>
      <c r="BA10" s="269">
        <v>845438.9162776219</v>
      </c>
      <c r="BB10" s="269">
        <v>905414.1524285644</v>
      </c>
      <c r="BC10" s="270">
        <v>948961.3196276221</v>
      </c>
      <c r="BD10" s="101"/>
      <c r="BM10" s="268" t="s">
        <v>280</v>
      </c>
      <c r="BN10" s="271"/>
      <c r="BO10" s="271">
        <v>308670.5347602112</v>
      </c>
      <c r="BP10" s="271">
        <v>319758.8904756018</v>
      </c>
      <c r="BQ10" s="271">
        <v>331099.2494464764</v>
      </c>
      <c r="BR10" s="271">
        <v>342699.1675266719</v>
      </c>
      <c r="BS10" s="271">
        <v>354571.1396728393</v>
      </c>
      <c r="BT10" s="271">
        <v>358290.9032883291</v>
      </c>
      <c r="BU10" s="271">
        <v>361926.15579538845</v>
      </c>
      <c r="BV10" s="271">
        <v>365479.7124601747</v>
      </c>
      <c r="BW10" s="271">
        <v>368954.2823124909</v>
      </c>
      <c r="BX10" s="272">
        <v>0</v>
      </c>
      <c r="BY10" s="101"/>
    </row>
    <row r="11" spans="1:77" ht="13.5" thickTop="1">
      <c r="A11" s="273" t="s">
        <v>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91"/>
      <c r="U11" s="273" t="s">
        <v>269</v>
      </c>
      <c r="V11" s="145"/>
      <c r="W11" s="274">
        <v>330368.8231514329</v>
      </c>
      <c r="X11" s="274">
        <v>414279.64153425593</v>
      </c>
      <c r="Y11" s="274">
        <v>507700.0140141682</v>
      </c>
      <c r="Z11" s="274">
        <v>617199.6376038872</v>
      </c>
      <c r="AA11" s="274">
        <v>733621.6169507195</v>
      </c>
      <c r="AB11" s="274">
        <v>695542.9231702709</v>
      </c>
      <c r="AC11" s="274">
        <v>644223.0542271226</v>
      </c>
      <c r="AD11" s="274">
        <v>590530.7434528742</v>
      </c>
      <c r="AE11" s="274">
        <v>534489.330929674</v>
      </c>
      <c r="AF11" s="275">
        <v>428666.46824691177</v>
      </c>
      <c r="AN11" s="102"/>
      <c r="AO11" s="102"/>
      <c r="AP11" s="102"/>
      <c r="AQ11" s="102"/>
      <c r="AR11" s="268" t="s">
        <v>184</v>
      </c>
      <c r="AS11" s="266"/>
      <c r="AT11" s="269"/>
      <c r="AU11" s="269">
        <v>0</v>
      </c>
      <c r="AV11" s="269">
        <v>4519.804648867599</v>
      </c>
      <c r="AW11" s="269">
        <v>12158.232529703866</v>
      </c>
      <c r="AX11" s="269">
        <v>21371.708364048427</v>
      </c>
      <c r="AY11" s="269">
        <v>33948.46741387352</v>
      </c>
      <c r="AZ11" s="269">
        <v>38487.681185742455</v>
      </c>
      <c r="BA11" s="269">
        <v>42271.945813881095</v>
      </c>
      <c r="BB11" s="269">
        <v>45270.70762142822</v>
      </c>
      <c r="BC11" s="270">
        <v>0</v>
      </c>
      <c r="BD11" s="101"/>
      <c r="BM11" s="268" t="s">
        <v>224</v>
      </c>
      <c r="BN11" s="271"/>
      <c r="BO11" s="271">
        <v>0</v>
      </c>
      <c r="BP11" s="271">
        <v>90396.09297735197</v>
      </c>
      <c r="BQ11" s="271">
        <v>243164.6505940773</v>
      </c>
      <c r="BR11" s="271">
        <v>427434.1672809685</v>
      </c>
      <c r="BS11" s="271">
        <v>678969.3482774703</v>
      </c>
      <c r="BT11" s="271">
        <v>769753.6237148491</v>
      </c>
      <c r="BU11" s="271">
        <v>845438.9162776219</v>
      </c>
      <c r="BV11" s="271">
        <v>905414.1524285644</v>
      </c>
      <c r="BW11" s="271">
        <v>948961.3196276221</v>
      </c>
      <c r="BX11" s="272">
        <v>0</v>
      </c>
      <c r="BY11" s="101"/>
    </row>
    <row r="12" spans="1:77" ht="12.75">
      <c r="A12" s="194" t="s">
        <v>162</v>
      </c>
      <c r="B12" s="276">
        <v>1</v>
      </c>
      <c r="C12" s="276">
        <v>2</v>
      </c>
      <c r="D12" s="276">
        <v>3</v>
      </c>
      <c r="E12" s="276">
        <v>4</v>
      </c>
      <c r="F12" s="276">
        <v>5</v>
      </c>
      <c r="G12" s="276">
        <v>6</v>
      </c>
      <c r="H12" s="276">
        <v>7</v>
      </c>
      <c r="I12" s="276">
        <v>8</v>
      </c>
      <c r="J12" s="276">
        <v>9</v>
      </c>
      <c r="K12" s="238">
        <v>10</v>
      </c>
      <c r="U12" s="277" t="s">
        <v>270</v>
      </c>
      <c r="V12" s="278"/>
      <c r="W12" s="274">
        <v>0</v>
      </c>
      <c r="X12" s="274">
        <v>99110.64694542988</v>
      </c>
      <c r="Y12" s="274">
        <v>223394.53940570663</v>
      </c>
      <c r="Z12" s="274">
        <v>375704.54360995704</v>
      </c>
      <c r="AA12" s="274">
        <v>560864.4348911233</v>
      </c>
      <c r="AB12" s="274">
        <v>780950.9199763393</v>
      </c>
      <c r="AC12" s="274">
        <v>989613.7969274204</v>
      </c>
      <c r="AD12" s="274">
        <v>1182880.7131955572</v>
      </c>
      <c r="AE12" s="274">
        <v>1360039.9362314194</v>
      </c>
      <c r="AF12" s="275">
        <v>1520386.7355103218</v>
      </c>
      <c r="AN12" s="102"/>
      <c r="AO12" s="102"/>
      <c r="AP12" s="102"/>
      <c r="AQ12" s="102"/>
      <c r="AR12" s="265" t="s">
        <v>185</v>
      </c>
      <c r="AS12" s="269">
        <v>714244.9466779201</v>
      </c>
      <c r="AT12" s="269">
        <v>5864740.160444012</v>
      </c>
      <c r="AU12" s="269">
        <v>6384089.453796645</v>
      </c>
      <c r="AV12" s="269">
        <v>6705560.527584873</v>
      </c>
      <c r="AW12" s="269">
        <v>7097706.315577023</v>
      </c>
      <c r="AX12" s="269">
        <v>7528356.696955634</v>
      </c>
      <c r="AY12" s="269">
        <v>7875016.117842435</v>
      </c>
      <c r="AZ12" s="269">
        <v>8043129.1683013</v>
      </c>
      <c r="BA12" s="269">
        <v>8193751.554630212</v>
      </c>
      <c r="BB12" s="269">
        <v>8326295.936447495</v>
      </c>
      <c r="BC12" s="270">
        <v>8764965.73536552</v>
      </c>
      <c r="BD12" s="101"/>
      <c r="BM12" s="265" t="s">
        <v>567</v>
      </c>
      <c r="BN12" s="271">
        <v>714244.9466779201</v>
      </c>
      <c r="BO12" s="271">
        <v>1396038.6477149492</v>
      </c>
      <c r="BP12" s="271">
        <v>1734551.9812388592</v>
      </c>
      <c r="BQ12" s="271">
        <v>1945060.5701472412</v>
      </c>
      <c r="BR12" s="271">
        <v>2188417.8934989977</v>
      </c>
      <c r="BS12" s="271">
        <v>2466704.101103626</v>
      </c>
      <c r="BT12" s="271">
        <v>2575749.150184732</v>
      </c>
      <c r="BU12" s="271">
        <v>2669283.921913709</v>
      </c>
      <c r="BV12" s="271">
        <v>2746710.9941387028</v>
      </c>
      <c r="BW12" s="271">
        <v>2807325.628625192</v>
      </c>
      <c r="BX12" s="272">
        <v>2388433.6563313804</v>
      </c>
      <c r="BY12" s="101"/>
    </row>
    <row r="13" spans="1:77" ht="12.75">
      <c r="A13" s="194" t="s">
        <v>258</v>
      </c>
      <c r="B13" s="269">
        <v>6173410.6952042235</v>
      </c>
      <c r="C13" s="269">
        <v>6395177.809512035</v>
      </c>
      <c r="D13" s="269">
        <v>6621984.988929528</v>
      </c>
      <c r="E13" s="269">
        <v>6853983.350533437</v>
      </c>
      <c r="F13" s="269">
        <v>7091422.793456785</v>
      </c>
      <c r="G13" s="269">
        <v>7165818.065766581</v>
      </c>
      <c r="H13" s="269">
        <v>7238523.115907769</v>
      </c>
      <c r="I13" s="269">
        <v>7309594.249203494</v>
      </c>
      <c r="J13" s="269">
        <v>7379085.646249818</v>
      </c>
      <c r="K13" s="270">
        <v>7447050.133425395</v>
      </c>
      <c r="U13" s="277" t="s">
        <v>271</v>
      </c>
      <c r="V13" s="278"/>
      <c r="W13" s="274">
        <v>231258.17620600303</v>
      </c>
      <c r="X13" s="274">
        <v>289995.74907397915</v>
      </c>
      <c r="Y13" s="274">
        <v>355390.0098099177</v>
      </c>
      <c r="Z13" s="274">
        <v>432039.74632272107</v>
      </c>
      <c r="AA13" s="274">
        <v>513535.1318655036</v>
      </c>
      <c r="AB13" s="274">
        <v>486880.0462191896</v>
      </c>
      <c r="AC13" s="274">
        <v>450956.13795898575</v>
      </c>
      <c r="AD13" s="274">
        <v>413371.5204170119</v>
      </c>
      <c r="AE13" s="274">
        <v>374142.53165077174</v>
      </c>
      <c r="AF13" s="275">
        <v>300066.5277728382</v>
      </c>
      <c r="AN13" s="102"/>
      <c r="AO13" s="102"/>
      <c r="AP13" s="102"/>
      <c r="AQ13" s="102"/>
      <c r="AR13" s="268"/>
      <c r="AS13" s="266"/>
      <c r="AT13" s="269"/>
      <c r="AU13" s="269"/>
      <c r="AV13" s="269"/>
      <c r="AW13" s="269"/>
      <c r="AX13" s="269"/>
      <c r="AY13" s="269"/>
      <c r="AZ13" s="269"/>
      <c r="BA13" s="269"/>
      <c r="BB13" s="269"/>
      <c r="BC13" s="270"/>
      <c r="BD13" s="101"/>
      <c r="BM13" s="268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2"/>
      <c r="BY13" s="101"/>
    </row>
    <row r="14" spans="1:77" ht="12.75">
      <c r="A14" s="194" t="s">
        <v>259</v>
      </c>
      <c r="B14" s="269">
        <v>5556069.6256838</v>
      </c>
      <c r="C14" s="269">
        <v>5691708.250465711</v>
      </c>
      <c r="D14" s="269">
        <v>5827346.790257984</v>
      </c>
      <c r="E14" s="269">
        <v>5962965.51496409</v>
      </c>
      <c r="F14" s="269">
        <v>6098623.602372835</v>
      </c>
      <c r="G14" s="269">
        <v>6234261.717216926</v>
      </c>
      <c r="H14" s="269">
        <v>6369900.341998837</v>
      </c>
      <c r="I14" s="269">
        <v>6505538.88179111</v>
      </c>
      <c r="J14" s="269">
        <v>6641177.081624837</v>
      </c>
      <c r="K14" s="270">
        <v>6776815.621417111</v>
      </c>
      <c r="U14" s="277"/>
      <c r="V14" s="278"/>
      <c r="W14" s="274"/>
      <c r="X14" s="274"/>
      <c r="Y14" s="274"/>
      <c r="Z14" s="274"/>
      <c r="AA14" s="274"/>
      <c r="AB14" s="274"/>
      <c r="AC14" s="274"/>
      <c r="AD14" s="274"/>
      <c r="AE14" s="274"/>
      <c r="AF14" s="275"/>
      <c r="AN14" s="102"/>
      <c r="AO14" s="102"/>
      <c r="AP14" s="102"/>
      <c r="AQ14" s="102"/>
      <c r="AR14" s="265" t="s">
        <v>186</v>
      </c>
      <c r="AS14" s="266"/>
      <c r="AT14" s="269"/>
      <c r="AU14" s="269"/>
      <c r="AV14" s="269"/>
      <c r="AW14" s="269"/>
      <c r="AX14" s="269"/>
      <c r="AY14" s="269"/>
      <c r="AZ14" s="269"/>
      <c r="BA14" s="269"/>
      <c r="BB14" s="269"/>
      <c r="BC14" s="270"/>
      <c r="BD14" s="101"/>
      <c r="BM14" s="279" t="s">
        <v>568</v>
      </c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2"/>
      <c r="BY14" s="101"/>
    </row>
    <row r="15" spans="1:77" ht="12.75">
      <c r="A15" s="194" t="s">
        <v>260</v>
      </c>
      <c r="B15" s="269">
        <v>617341.0695204232</v>
      </c>
      <c r="C15" s="269">
        <v>703469.5590463243</v>
      </c>
      <c r="D15" s="269">
        <v>794638.198671544</v>
      </c>
      <c r="E15" s="269">
        <v>891017.8355693473</v>
      </c>
      <c r="F15" s="269">
        <v>992799.19108395</v>
      </c>
      <c r="G15" s="269">
        <v>931556.3485496556</v>
      </c>
      <c r="H15" s="269">
        <v>868622.7739089318</v>
      </c>
      <c r="I15" s="269">
        <v>804055.3674123837</v>
      </c>
      <c r="J15" s="269">
        <v>737908.564624981</v>
      </c>
      <c r="K15" s="270">
        <v>670234.5120082842</v>
      </c>
      <c r="U15" s="273" t="s">
        <v>272</v>
      </c>
      <c r="V15" s="145"/>
      <c r="W15" s="274">
        <v>99110.64694542988</v>
      </c>
      <c r="X15" s="274">
        <v>223394.53940570663</v>
      </c>
      <c r="Y15" s="274">
        <v>375704.54360995704</v>
      </c>
      <c r="Z15" s="274">
        <v>560864.4348911233</v>
      </c>
      <c r="AA15" s="274">
        <v>780950.9199763393</v>
      </c>
      <c r="AB15" s="274">
        <v>989613.7969274204</v>
      </c>
      <c r="AC15" s="274">
        <v>1182880.7131955572</v>
      </c>
      <c r="AD15" s="274">
        <v>1360039.9362314194</v>
      </c>
      <c r="AE15" s="274">
        <v>1520386.7355103218</v>
      </c>
      <c r="AF15" s="275">
        <v>1648986.6759843952</v>
      </c>
      <c r="AN15" s="102"/>
      <c r="AO15" s="102"/>
      <c r="AP15" s="102"/>
      <c r="AQ15" s="102"/>
      <c r="AR15" s="268" t="s">
        <v>187</v>
      </c>
      <c r="AS15" s="266"/>
      <c r="AT15" s="269">
        <v>2258239.6355496002</v>
      </c>
      <c r="AU15" s="269">
        <v>2305757.574071644</v>
      </c>
      <c r="AV15" s="269">
        <v>2353275.4828247842</v>
      </c>
      <c r="AW15" s="269">
        <v>2400786.45098926</v>
      </c>
      <c r="AX15" s="269">
        <v>2448311.206745737</v>
      </c>
      <c r="AY15" s="269">
        <v>2496509.426949969</v>
      </c>
      <c r="AZ15" s="269">
        <v>2544021.7618227117</v>
      </c>
      <c r="BA15" s="269">
        <v>2591534.0669282833</v>
      </c>
      <c r="BB15" s="269">
        <v>2639046.2529647276</v>
      </c>
      <c r="BC15" s="270">
        <v>2686558.558070713</v>
      </c>
      <c r="BD15" s="101"/>
      <c r="BM15" s="268" t="s">
        <v>283</v>
      </c>
      <c r="BN15" s="271">
        <v>927599.63</v>
      </c>
      <c r="BO15" s="271">
        <v>927599.63</v>
      </c>
      <c r="BP15" s="271">
        <v>927599.63</v>
      </c>
      <c r="BQ15" s="271">
        <v>927599.63</v>
      </c>
      <c r="BR15" s="271">
        <v>927599.63</v>
      </c>
      <c r="BS15" s="271">
        <v>927599.63</v>
      </c>
      <c r="BT15" s="271">
        <v>927599.63</v>
      </c>
      <c r="BU15" s="271">
        <v>927599.63</v>
      </c>
      <c r="BV15" s="271">
        <v>927599.63</v>
      </c>
      <c r="BW15" s="271">
        <v>927599.63</v>
      </c>
      <c r="BX15" s="272">
        <v>927599.63</v>
      </c>
      <c r="BY15" s="101"/>
    </row>
    <row r="16" spans="1:77" ht="13.5" thickBot="1">
      <c r="A16" s="194" t="s">
        <v>261</v>
      </c>
      <c r="B16" s="269">
        <v>103825.8</v>
      </c>
      <c r="C16" s="269">
        <v>103825.8</v>
      </c>
      <c r="D16" s="269">
        <v>103825.8</v>
      </c>
      <c r="E16" s="269">
        <v>103825.8</v>
      </c>
      <c r="F16" s="269">
        <v>103825.8</v>
      </c>
      <c r="G16" s="269">
        <v>100296</v>
      </c>
      <c r="H16" s="269">
        <v>100296</v>
      </c>
      <c r="I16" s="269">
        <v>100296</v>
      </c>
      <c r="J16" s="269">
        <v>100296</v>
      </c>
      <c r="K16" s="270">
        <v>100296</v>
      </c>
      <c r="U16" s="207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86"/>
      <c r="AN16" s="102"/>
      <c r="AO16" s="102"/>
      <c r="AP16" s="102"/>
      <c r="AQ16" s="102"/>
      <c r="AR16" s="268" t="s">
        <v>188</v>
      </c>
      <c r="AS16" s="266"/>
      <c r="AT16" s="269">
        <v>1881866.362958</v>
      </c>
      <c r="AU16" s="269">
        <v>2297837.917651303</v>
      </c>
      <c r="AV16" s="269">
        <v>2345355.8313659267</v>
      </c>
      <c r="AW16" s="269">
        <v>2392867.9562951806</v>
      </c>
      <c r="AX16" s="269">
        <v>2440390.414119658</v>
      </c>
      <c r="AY16" s="269">
        <v>2488476.390249264</v>
      </c>
      <c r="AZ16" s="269">
        <v>2536103.0393439205</v>
      </c>
      <c r="BA16" s="269">
        <v>2583615.3494106876</v>
      </c>
      <c r="BB16" s="269">
        <v>2631127.555291987</v>
      </c>
      <c r="BC16" s="270">
        <v>3126399.600231497</v>
      </c>
      <c r="BD16" s="101"/>
      <c r="BM16" s="268" t="s">
        <v>284</v>
      </c>
      <c r="BN16" s="271">
        <v>770000</v>
      </c>
      <c r="BO16" s="271">
        <v>770000</v>
      </c>
      <c r="BP16" s="271">
        <v>770000</v>
      </c>
      <c r="BQ16" s="271">
        <v>770000</v>
      </c>
      <c r="BR16" s="271">
        <v>770000</v>
      </c>
      <c r="BS16" s="271">
        <v>770000</v>
      </c>
      <c r="BT16" s="271">
        <v>770000</v>
      </c>
      <c r="BU16" s="271">
        <v>770000</v>
      </c>
      <c r="BV16" s="271">
        <v>770000</v>
      </c>
      <c r="BW16" s="271">
        <v>770000</v>
      </c>
      <c r="BX16" s="272">
        <v>770000</v>
      </c>
      <c r="BY16" s="101"/>
    </row>
    <row r="17" spans="1:77" ht="13.5" thickTop="1">
      <c r="A17" s="194" t="s">
        <v>262</v>
      </c>
      <c r="B17" s="269">
        <v>120734.10695204223</v>
      </c>
      <c r="C17" s="269">
        <v>122951.77809512036</v>
      </c>
      <c r="D17" s="269">
        <v>125219.84988929528</v>
      </c>
      <c r="E17" s="269">
        <v>127539.83350533438</v>
      </c>
      <c r="F17" s="269">
        <v>129914.22793456785</v>
      </c>
      <c r="G17" s="269">
        <v>130658.18065766581</v>
      </c>
      <c r="H17" s="269">
        <v>131385.2311590777</v>
      </c>
      <c r="I17" s="269">
        <v>132095.94249203493</v>
      </c>
      <c r="J17" s="269">
        <v>132790.8564624982</v>
      </c>
      <c r="K17" s="270">
        <v>133470.50133425393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7"/>
      <c r="AN17" s="102"/>
      <c r="AO17" s="102"/>
      <c r="AP17" s="102"/>
      <c r="AQ17" s="102"/>
      <c r="AR17" s="268" t="s">
        <v>13</v>
      </c>
      <c r="AS17" s="266"/>
      <c r="AT17" s="269">
        <v>4140105.9985076003</v>
      </c>
      <c r="AU17" s="269">
        <v>4603595.491722947</v>
      </c>
      <c r="AV17" s="269">
        <v>4698631.314190711</v>
      </c>
      <c r="AW17" s="269">
        <v>4793654.4072844405</v>
      </c>
      <c r="AX17" s="269">
        <v>4888701.620865395</v>
      </c>
      <c r="AY17" s="269">
        <v>4984985.817199233</v>
      </c>
      <c r="AZ17" s="269">
        <v>5080124.801166632</v>
      </c>
      <c r="BA17" s="269">
        <v>5175149.416338971</v>
      </c>
      <c r="BB17" s="269">
        <v>5270173.808256715</v>
      </c>
      <c r="BC17" s="270">
        <v>5812958.15830221</v>
      </c>
      <c r="BD17" s="101"/>
      <c r="BM17" s="268" t="s">
        <v>75</v>
      </c>
      <c r="BN17" s="271">
        <v>25000</v>
      </c>
      <c r="BO17" s="271">
        <v>25000</v>
      </c>
      <c r="BP17" s="271">
        <v>25000</v>
      </c>
      <c r="BQ17" s="271">
        <v>25000</v>
      </c>
      <c r="BR17" s="271">
        <v>25000</v>
      </c>
      <c r="BS17" s="271">
        <v>25000</v>
      </c>
      <c r="BT17" s="271">
        <v>25000</v>
      </c>
      <c r="BU17" s="271">
        <v>25000</v>
      </c>
      <c r="BV17" s="271">
        <v>25000</v>
      </c>
      <c r="BW17" s="271">
        <v>25000</v>
      </c>
      <c r="BX17" s="272">
        <v>25000</v>
      </c>
      <c r="BY17" s="101"/>
    </row>
    <row r="18" spans="1:77" ht="12.75">
      <c r="A18" s="194" t="s">
        <v>263</v>
      </c>
      <c r="B18" s="269">
        <v>392781.16256838094</v>
      </c>
      <c r="C18" s="269">
        <v>476691.98095120396</v>
      </c>
      <c r="D18" s="269">
        <v>565592.5487822486</v>
      </c>
      <c r="E18" s="269">
        <v>659652.2020640129</v>
      </c>
      <c r="F18" s="269">
        <v>759059.1631493821</v>
      </c>
      <c r="G18" s="269">
        <v>700602.1678919898</v>
      </c>
      <c r="H18" s="269">
        <v>636941.542749854</v>
      </c>
      <c r="I18" s="269">
        <v>571663.4249203487</v>
      </c>
      <c r="J18" s="269">
        <v>504821.7081624828</v>
      </c>
      <c r="K18" s="270">
        <v>436468.0106740303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 t="s">
        <v>790</v>
      </c>
      <c r="AE18" s="105"/>
      <c r="AF18" s="107"/>
      <c r="AN18" s="102"/>
      <c r="AO18" s="102"/>
      <c r="AP18" s="102"/>
      <c r="AQ18" s="102"/>
      <c r="AR18" s="268" t="s">
        <v>106</v>
      </c>
      <c r="AS18" s="266"/>
      <c r="AT18" s="269">
        <v>216000</v>
      </c>
      <c r="AU18" s="269">
        <v>224275.81292895955</v>
      </c>
      <c r="AV18" s="269">
        <v>232551.62067238765</v>
      </c>
      <c r="AW18" s="269">
        <v>240826.2194243022</v>
      </c>
      <c r="AX18" s="269">
        <v>249103.21983993117</v>
      </c>
      <c r="AY18" s="269">
        <v>257379.0016557029</v>
      </c>
      <c r="AZ18" s="269">
        <v>265654.8145846624</v>
      </c>
      <c r="BA18" s="269">
        <v>273930.62232809066</v>
      </c>
      <c r="BB18" s="269">
        <v>282206.40932939365</v>
      </c>
      <c r="BC18" s="270">
        <v>290482.21707282186</v>
      </c>
      <c r="BD18" s="101"/>
      <c r="BM18" s="268" t="s">
        <v>78</v>
      </c>
      <c r="BN18" s="271">
        <v>40000</v>
      </c>
      <c r="BO18" s="271">
        <v>40000</v>
      </c>
      <c r="BP18" s="271">
        <v>40000</v>
      </c>
      <c r="BQ18" s="271">
        <v>40000</v>
      </c>
      <c r="BR18" s="271">
        <v>40000</v>
      </c>
      <c r="BS18" s="271">
        <v>40000</v>
      </c>
      <c r="BT18" s="271">
        <v>40000</v>
      </c>
      <c r="BU18" s="271">
        <v>40000</v>
      </c>
      <c r="BV18" s="271">
        <v>40000</v>
      </c>
      <c r="BW18" s="271">
        <v>40000</v>
      </c>
      <c r="BX18" s="272">
        <v>40000</v>
      </c>
      <c r="BY18" s="101"/>
    </row>
    <row r="19" spans="1:77" ht="12.75">
      <c r="A19" s="194" t="s">
        <v>264</v>
      </c>
      <c r="B19" s="269">
        <v>62412.33941694801</v>
      </c>
      <c r="C19" s="269">
        <v>62412.33941694801</v>
      </c>
      <c r="D19" s="269">
        <v>62412.33941694801</v>
      </c>
      <c r="E19" s="269">
        <v>54610.79698982951</v>
      </c>
      <c r="F19" s="269">
        <v>46809.254562711016</v>
      </c>
      <c r="G19" s="269">
        <v>39007.71213559251</v>
      </c>
      <c r="H19" s="269">
        <v>31206.16970847401</v>
      </c>
      <c r="I19" s="269">
        <v>23404.62728135551</v>
      </c>
      <c r="J19" s="269">
        <v>15603.084854237008</v>
      </c>
      <c r="K19" s="270">
        <v>7801.5424271185075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7"/>
      <c r="AN19" s="102"/>
      <c r="AO19" s="102"/>
      <c r="AP19" s="102"/>
      <c r="AQ19" s="102"/>
      <c r="AR19" s="268" t="s">
        <v>189</v>
      </c>
      <c r="AS19" s="266"/>
      <c r="AT19" s="269">
        <v>94320</v>
      </c>
      <c r="AU19" s="269">
        <v>98985.78896274643</v>
      </c>
      <c r="AV19" s="269">
        <v>103651.57513976523</v>
      </c>
      <c r="AW19" s="269">
        <v>108316.71038198403</v>
      </c>
      <c r="AX19" s="269">
        <v>112983.1413243471</v>
      </c>
      <c r="AY19" s="269">
        <v>135329.63398076288</v>
      </c>
      <c r="AZ19" s="269">
        <v>139849.82068398903</v>
      </c>
      <c r="BA19" s="269">
        <v>144370.00464646175</v>
      </c>
      <c r="BB19" s="269">
        <v>148890.17763445457</v>
      </c>
      <c r="BC19" s="270">
        <v>153410.36160769605</v>
      </c>
      <c r="BD19" s="101"/>
      <c r="BM19" s="268" t="s">
        <v>79</v>
      </c>
      <c r="BN19" s="271">
        <v>11649</v>
      </c>
      <c r="BO19" s="271">
        <v>11649</v>
      </c>
      <c r="BP19" s="271">
        <v>11649</v>
      </c>
      <c r="BQ19" s="271">
        <v>11649</v>
      </c>
      <c r="BR19" s="271">
        <v>11649</v>
      </c>
      <c r="BS19" s="271">
        <v>11649</v>
      </c>
      <c r="BT19" s="271">
        <v>11649</v>
      </c>
      <c r="BU19" s="271">
        <v>11649</v>
      </c>
      <c r="BV19" s="271">
        <v>11649</v>
      </c>
      <c r="BW19" s="271">
        <v>11649</v>
      </c>
      <c r="BX19" s="272">
        <v>11649</v>
      </c>
      <c r="BY19" s="101"/>
    </row>
    <row r="20" spans="1:77" ht="13.5" thickBot="1">
      <c r="A20" s="194" t="s">
        <v>265</v>
      </c>
      <c r="B20" s="269"/>
      <c r="C20" s="269">
        <v>0</v>
      </c>
      <c r="D20" s="269">
        <v>4519.804648867599</v>
      </c>
      <c r="E20" s="269">
        <v>12158.232529703866</v>
      </c>
      <c r="F20" s="269">
        <v>21371.708364048427</v>
      </c>
      <c r="G20" s="269">
        <v>33948.46741387352</v>
      </c>
      <c r="H20" s="269">
        <v>38487.681185742455</v>
      </c>
      <c r="I20" s="269">
        <v>42271.945813881095</v>
      </c>
      <c r="J20" s="269">
        <v>45270.70762142822</v>
      </c>
      <c r="K20" s="270">
        <v>0</v>
      </c>
      <c r="U20" s="105"/>
      <c r="V20" s="105"/>
      <c r="W20" s="179" t="s">
        <v>273</v>
      </c>
      <c r="X20" s="105"/>
      <c r="Y20" s="105"/>
      <c r="Z20" s="105"/>
      <c r="AA20" s="105"/>
      <c r="AB20" s="105"/>
      <c r="AC20" s="105"/>
      <c r="AD20" s="105"/>
      <c r="AE20" s="105"/>
      <c r="AF20" s="107"/>
      <c r="AN20" s="102"/>
      <c r="AO20" s="102"/>
      <c r="AP20" s="102"/>
      <c r="AQ20" s="102"/>
      <c r="AR20" s="268" t="s">
        <v>128</v>
      </c>
      <c r="AS20" s="266"/>
      <c r="AT20" s="269">
        <v>452881.56567999994</v>
      </c>
      <c r="AU20" s="269">
        <v>475284.5534936245</v>
      </c>
      <c r="AV20" s="269">
        <v>497687.52793145715</v>
      </c>
      <c r="AW20" s="269">
        <v>520087.37687765085</v>
      </c>
      <c r="AX20" s="269">
        <v>542493.4471842134</v>
      </c>
      <c r="AY20" s="269">
        <v>649791.0996618873</v>
      </c>
      <c r="AZ20" s="269">
        <v>671494.9719193403</v>
      </c>
      <c r="BA20" s="269">
        <v>693198.831016947</v>
      </c>
      <c r="BB20" s="269">
        <v>714902.6374201132</v>
      </c>
      <c r="BC20" s="270">
        <v>736606.4965694266</v>
      </c>
      <c r="BD20" s="101"/>
      <c r="BM20" s="268" t="s">
        <v>80</v>
      </c>
      <c r="BN20" s="271">
        <v>2000</v>
      </c>
      <c r="BO20" s="271">
        <v>2000</v>
      </c>
      <c r="BP20" s="271">
        <v>2000</v>
      </c>
      <c r="BQ20" s="271">
        <v>2000</v>
      </c>
      <c r="BR20" s="271">
        <v>2000</v>
      </c>
      <c r="BS20" s="271">
        <v>2000</v>
      </c>
      <c r="BT20" s="271">
        <v>2000</v>
      </c>
      <c r="BU20" s="271">
        <v>2000</v>
      </c>
      <c r="BV20" s="271">
        <v>2000</v>
      </c>
      <c r="BW20" s="271">
        <v>2000</v>
      </c>
      <c r="BX20" s="272">
        <v>2000</v>
      </c>
      <c r="BY20" s="101"/>
    </row>
    <row r="21" spans="1:77" ht="13.5" thickTop="1">
      <c r="A21" s="194" t="s">
        <v>555</v>
      </c>
      <c r="B21" s="269">
        <v>330368.8231514329</v>
      </c>
      <c r="C21" s="269">
        <v>414279.64153425593</v>
      </c>
      <c r="D21" s="269">
        <v>507700.0140141682</v>
      </c>
      <c r="E21" s="269">
        <v>617199.6376038872</v>
      </c>
      <c r="F21" s="269">
        <v>733621.6169507195</v>
      </c>
      <c r="G21" s="269">
        <v>695542.9231702709</v>
      </c>
      <c r="H21" s="269">
        <v>644223.0542271226</v>
      </c>
      <c r="I21" s="269">
        <v>590530.7434528742</v>
      </c>
      <c r="J21" s="269">
        <v>534489.330929674</v>
      </c>
      <c r="K21" s="270">
        <v>428666.46824691177</v>
      </c>
      <c r="U21" s="280" t="s">
        <v>274</v>
      </c>
      <c r="V21" s="244">
        <v>0</v>
      </c>
      <c r="W21" s="244">
        <v>1</v>
      </c>
      <c r="X21" s="244">
        <v>2</v>
      </c>
      <c r="Y21" s="244">
        <v>3</v>
      </c>
      <c r="Z21" s="244">
        <v>4</v>
      </c>
      <c r="AA21" s="244">
        <v>5</v>
      </c>
      <c r="AB21" s="244">
        <v>6</v>
      </c>
      <c r="AC21" s="244">
        <v>7</v>
      </c>
      <c r="AD21" s="244">
        <v>8</v>
      </c>
      <c r="AE21" s="244">
        <v>9</v>
      </c>
      <c r="AF21" s="245">
        <v>10</v>
      </c>
      <c r="AN21" s="102"/>
      <c r="AO21" s="102"/>
      <c r="AP21" s="102"/>
      <c r="AQ21" s="102"/>
      <c r="AR21" s="268" t="s">
        <v>113</v>
      </c>
      <c r="AS21" s="266"/>
      <c r="AT21" s="269">
        <v>26268.729450000003</v>
      </c>
      <c r="AU21" s="269">
        <v>29185.081824185567</v>
      </c>
      <c r="AV21" s="269">
        <v>32101.437490715696</v>
      </c>
      <c r="AW21" s="269">
        <v>33546.25438965704</v>
      </c>
      <c r="AX21" s="269">
        <v>36399.84257374174</v>
      </c>
      <c r="AY21" s="269">
        <v>80602.21475797144</v>
      </c>
      <c r="AZ21" s="269">
        <v>84386.19410921383</v>
      </c>
      <c r="BA21" s="269">
        <v>88170.16936736142</v>
      </c>
      <c r="BB21" s="269">
        <v>91954.12569966167</v>
      </c>
      <c r="BC21" s="270">
        <v>95738.10772039818</v>
      </c>
      <c r="BD21" s="101"/>
      <c r="BM21" s="268" t="s">
        <v>569</v>
      </c>
      <c r="BN21" s="271"/>
      <c r="BO21" s="271">
        <v>-205109.78149999998</v>
      </c>
      <c r="BP21" s="271">
        <v>-410219.56299999997</v>
      </c>
      <c r="BQ21" s="271">
        <v>-615329.3444999999</v>
      </c>
      <c r="BR21" s="271">
        <v>-820439.1259999999</v>
      </c>
      <c r="BS21" s="271">
        <v>-1025548.9075</v>
      </c>
      <c r="BT21" s="271">
        <v>-1073928.889</v>
      </c>
      <c r="BU21" s="271">
        <v>-1122308.8705</v>
      </c>
      <c r="BV21" s="271">
        <v>-1170688.852</v>
      </c>
      <c r="BW21" s="271">
        <v>-1219068.8335</v>
      </c>
      <c r="BX21" s="272">
        <v>-1267448.815</v>
      </c>
      <c r="BY21" s="101"/>
    </row>
    <row r="22" spans="1:77" ht="12.75">
      <c r="A22" s="194" t="s">
        <v>195</v>
      </c>
      <c r="B22" s="269">
        <v>231258.17620600303</v>
      </c>
      <c r="C22" s="269">
        <v>289995.74907397915</v>
      </c>
      <c r="D22" s="269">
        <v>355390.0098099177</v>
      </c>
      <c r="E22" s="269">
        <v>432039.74632272107</v>
      </c>
      <c r="F22" s="269">
        <v>513535.1318655036</v>
      </c>
      <c r="G22" s="269">
        <v>486880.0462191896</v>
      </c>
      <c r="H22" s="269">
        <v>450956.13795898575</v>
      </c>
      <c r="I22" s="269">
        <v>413371.5204170119</v>
      </c>
      <c r="J22" s="269">
        <v>374142.53165077174</v>
      </c>
      <c r="K22" s="270">
        <v>300066.5277728382</v>
      </c>
      <c r="U22" s="161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55"/>
      <c r="AN22" s="102"/>
      <c r="AO22" s="102"/>
      <c r="AP22" s="102"/>
      <c r="AQ22" s="102"/>
      <c r="AR22" s="268" t="s">
        <v>116</v>
      </c>
      <c r="AS22" s="266"/>
      <c r="AT22" s="269">
        <v>35024.9726</v>
      </c>
      <c r="AU22" s="269">
        <v>36757.57576558075</v>
      </c>
      <c r="AV22" s="269">
        <v>38490.177896703965</v>
      </c>
      <c r="AW22" s="269">
        <v>41693.44830843009</v>
      </c>
      <c r="AX22" s="269">
        <v>43489.65866779338</v>
      </c>
      <c r="AY22" s="269">
        <v>52091.307786930134</v>
      </c>
      <c r="AZ22" s="269">
        <v>53831.22557053703</v>
      </c>
      <c r="BA22" s="269">
        <v>55571.14229916857</v>
      </c>
      <c r="BB22" s="269">
        <v>57311.05480348505</v>
      </c>
      <c r="BC22" s="270">
        <v>59050.97153626171</v>
      </c>
      <c r="BD22" s="101"/>
      <c r="BM22" s="265" t="s">
        <v>570</v>
      </c>
      <c r="BN22" s="271">
        <v>1776248.63</v>
      </c>
      <c r="BO22" s="271">
        <v>1571138.8485</v>
      </c>
      <c r="BP22" s="271">
        <v>1366029.0670000003</v>
      </c>
      <c r="BQ22" s="271">
        <v>1160919.2855000002</v>
      </c>
      <c r="BR22" s="271">
        <v>955809.5040000002</v>
      </c>
      <c r="BS22" s="271">
        <v>750699.7225000001</v>
      </c>
      <c r="BT22" s="271">
        <v>702319.7410000002</v>
      </c>
      <c r="BU22" s="271">
        <v>653939.7595000002</v>
      </c>
      <c r="BV22" s="271">
        <v>605559.7780000002</v>
      </c>
      <c r="BW22" s="271">
        <v>557179.7965000002</v>
      </c>
      <c r="BX22" s="272">
        <v>508799.8150000002</v>
      </c>
      <c r="BY22" s="101"/>
    </row>
    <row r="23" spans="1:77" ht="13.5" thickBot="1">
      <c r="A23" s="281" t="s">
        <v>266</v>
      </c>
      <c r="B23" s="282">
        <v>99110.64694542988</v>
      </c>
      <c r="C23" s="282">
        <v>124283.89246027678</v>
      </c>
      <c r="D23" s="282">
        <v>152310.00420425046</v>
      </c>
      <c r="E23" s="282">
        <v>185159.89128116617</v>
      </c>
      <c r="F23" s="282">
        <v>220086.48508521589</v>
      </c>
      <c r="G23" s="282">
        <v>208662.87695108127</v>
      </c>
      <c r="H23" s="282">
        <v>193266.91626813682</v>
      </c>
      <c r="I23" s="282">
        <v>177159.22303586232</v>
      </c>
      <c r="J23" s="282">
        <v>160346.79927890224</v>
      </c>
      <c r="K23" s="283">
        <v>128599.94047407358</v>
      </c>
      <c r="U23" s="273" t="s">
        <v>275</v>
      </c>
      <c r="V23" s="274">
        <v>-1248246.7883389601</v>
      </c>
      <c r="W23" s="274">
        <v>231258.17620600303</v>
      </c>
      <c r="X23" s="274">
        <v>289995.74907397915</v>
      </c>
      <c r="Y23" s="274">
        <v>355390.0098099177</v>
      </c>
      <c r="Z23" s="274">
        <v>432039.74632272107</v>
      </c>
      <c r="AA23" s="274">
        <v>513535.1318655036</v>
      </c>
      <c r="AB23" s="274">
        <v>486880.0462191896</v>
      </c>
      <c r="AC23" s="274">
        <v>450956.13795898575</v>
      </c>
      <c r="AD23" s="274">
        <v>413371.5204170119</v>
      </c>
      <c r="AE23" s="274">
        <v>374142.53165077174</v>
      </c>
      <c r="AF23" s="275">
        <v>300066.5277728382</v>
      </c>
      <c r="AN23" s="102"/>
      <c r="AO23" s="102"/>
      <c r="AP23" s="102"/>
      <c r="AQ23" s="102"/>
      <c r="AR23" s="268" t="s">
        <v>129</v>
      </c>
      <c r="AS23" s="266"/>
      <c r="AT23" s="269">
        <v>12315.1053546</v>
      </c>
      <c r="AU23" s="269">
        <v>12924.304704033335</v>
      </c>
      <c r="AV23" s="269">
        <v>13533.503689741805</v>
      </c>
      <c r="AW23" s="269">
        <v>14142.617684667397</v>
      </c>
      <c r="AX23" s="269">
        <v>14751.900855629723</v>
      </c>
      <c r="AY23" s="269">
        <v>17669.621502041464</v>
      </c>
      <c r="AZ23" s="269">
        <v>18259.809961251514</v>
      </c>
      <c r="BA23" s="269">
        <v>18849.998062608858</v>
      </c>
      <c r="BB23" s="269">
        <v>19440.18473105827</v>
      </c>
      <c r="BC23" s="270">
        <v>20030.372833821664</v>
      </c>
      <c r="BD23" s="101"/>
      <c r="BM23" s="268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2"/>
      <c r="BY23" s="101"/>
    </row>
    <row r="24" spans="1:77" ht="14.25" thickBot="1" thickTop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U24" s="284" t="s">
        <v>276</v>
      </c>
      <c r="V24" s="285">
        <v>0.25552307886260334</v>
      </c>
      <c r="W24" s="286"/>
      <c r="X24" s="286"/>
      <c r="Y24" s="286"/>
      <c r="Z24" s="286"/>
      <c r="AA24" s="286"/>
      <c r="AB24" s="286"/>
      <c r="AC24" s="286"/>
      <c r="AD24" s="286"/>
      <c r="AE24" s="286"/>
      <c r="AF24" s="287"/>
      <c r="AN24" s="102"/>
      <c r="AO24" s="102"/>
      <c r="AP24" s="102"/>
      <c r="AQ24" s="102"/>
      <c r="AR24" s="268" t="s">
        <v>144</v>
      </c>
      <c r="AS24" s="266"/>
      <c r="AT24" s="269">
        <v>120734.10695204223</v>
      </c>
      <c r="AU24" s="269">
        <v>122951.77809512036</v>
      </c>
      <c r="AV24" s="269">
        <v>125219.84988929528</v>
      </c>
      <c r="AW24" s="269">
        <v>127539.83350533438</v>
      </c>
      <c r="AX24" s="269">
        <v>129914.22793456785</v>
      </c>
      <c r="AY24" s="269">
        <v>130658.18065766581</v>
      </c>
      <c r="AZ24" s="269">
        <v>131385.2311590777</v>
      </c>
      <c r="BA24" s="269">
        <v>132095.94249203493</v>
      </c>
      <c r="BB24" s="269">
        <v>132790.8564624982</v>
      </c>
      <c r="BC24" s="270">
        <v>133470.50133425393</v>
      </c>
      <c r="BD24" s="101"/>
      <c r="BM24" s="265" t="s">
        <v>286</v>
      </c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2"/>
      <c r="BY24" s="101"/>
    </row>
    <row r="25" spans="1:77" ht="13.5" thickTop="1">
      <c r="A25" s="105" t="s">
        <v>267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AF25" s="102"/>
      <c r="AN25" s="102"/>
      <c r="AO25" s="102"/>
      <c r="AP25" s="102"/>
      <c r="AQ25" s="102"/>
      <c r="AR25" s="268" t="s">
        <v>558</v>
      </c>
      <c r="AS25" s="266"/>
      <c r="AT25" s="269">
        <v>100296</v>
      </c>
      <c r="AU25" s="269">
        <v>100296</v>
      </c>
      <c r="AV25" s="269">
        <v>100296</v>
      </c>
      <c r="AW25" s="269">
        <v>100296</v>
      </c>
      <c r="AX25" s="269">
        <v>100296</v>
      </c>
      <c r="AY25" s="269">
        <v>100296</v>
      </c>
      <c r="AZ25" s="269">
        <v>100296</v>
      </c>
      <c r="BA25" s="269">
        <v>100296</v>
      </c>
      <c r="BB25" s="269">
        <v>100296</v>
      </c>
      <c r="BC25" s="270">
        <v>100296</v>
      </c>
      <c r="BD25" s="101"/>
      <c r="BM25" s="268" t="s">
        <v>287</v>
      </c>
      <c r="BN25" s="271">
        <v>6000</v>
      </c>
      <c r="BO25" s="271">
        <v>6000</v>
      </c>
      <c r="BP25" s="271">
        <v>6000</v>
      </c>
      <c r="BQ25" s="271">
        <v>6000</v>
      </c>
      <c r="BR25" s="271">
        <v>6000</v>
      </c>
      <c r="BS25" s="271">
        <v>6000</v>
      </c>
      <c r="BT25" s="271">
        <v>6000</v>
      </c>
      <c r="BU25" s="271">
        <v>6000</v>
      </c>
      <c r="BV25" s="271">
        <v>6000</v>
      </c>
      <c r="BW25" s="271">
        <v>6000</v>
      </c>
      <c r="BX25" s="272">
        <v>6000</v>
      </c>
      <c r="BY25" s="101"/>
    </row>
    <row r="26" spans="1:77" ht="12.75">
      <c r="A26" s="105" t="s">
        <v>611</v>
      </c>
      <c r="U26" s="145" t="s">
        <v>611</v>
      </c>
      <c r="AF26" s="102"/>
      <c r="AN26" s="102"/>
      <c r="AO26" s="102"/>
      <c r="AP26" s="102"/>
      <c r="AQ26" s="102"/>
      <c r="AR26" s="268" t="s">
        <v>191</v>
      </c>
      <c r="AS26" s="266"/>
      <c r="AT26" s="269">
        <v>62412.33941694801</v>
      </c>
      <c r="AU26" s="269">
        <v>62412.33941694801</v>
      </c>
      <c r="AV26" s="269">
        <v>62412.33941694801</v>
      </c>
      <c r="AW26" s="269">
        <v>54610.79698982951</v>
      </c>
      <c r="AX26" s="269">
        <v>46809.254562711016</v>
      </c>
      <c r="AY26" s="269">
        <v>39007.71213559251</v>
      </c>
      <c r="AZ26" s="269">
        <v>31206.16970847401</v>
      </c>
      <c r="BA26" s="269">
        <v>23404.62728135551</v>
      </c>
      <c r="BB26" s="269">
        <v>15603.084854237008</v>
      </c>
      <c r="BC26" s="270">
        <v>7801.5424271185075</v>
      </c>
      <c r="BD26" s="101"/>
      <c r="BM26" s="268" t="s">
        <v>288</v>
      </c>
      <c r="BN26" s="271"/>
      <c r="BO26" s="271">
        <v>-1200</v>
      </c>
      <c r="BP26" s="271">
        <v>-2400</v>
      </c>
      <c r="BQ26" s="271">
        <v>-3600</v>
      </c>
      <c r="BR26" s="271">
        <v>-4800</v>
      </c>
      <c r="BS26" s="271">
        <v>-6000</v>
      </c>
      <c r="BT26" s="271">
        <v>-6000</v>
      </c>
      <c r="BU26" s="271">
        <v>-6000</v>
      </c>
      <c r="BV26" s="271">
        <v>-6000</v>
      </c>
      <c r="BW26" s="271">
        <v>-6000</v>
      </c>
      <c r="BX26" s="272">
        <v>-6000</v>
      </c>
      <c r="BY26" s="101"/>
    </row>
    <row r="27" spans="9:77" ht="12.75">
      <c r="I27" s="105" t="s">
        <v>790</v>
      </c>
      <c r="AD27" s="105" t="s">
        <v>790</v>
      </c>
      <c r="AF27" s="102"/>
      <c r="AK27" s="102"/>
      <c r="AN27" s="102"/>
      <c r="AO27" s="102"/>
      <c r="AP27" s="102"/>
      <c r="AQ27" s="102"/>
      <c r="AR27" s="268" t="s">
        <v>192</v>
      </c>
      <c r="AS27" s="266"/>
      <c r="AT27" s="269">
        <v>0</v>
      </c>
      <c r="AU27" s="269">
        <v>0</v>
      </c>
      <c r="AV27" s="269">
        <v>156030.84854237002</v>
      </c>
      <c r="AW27" s="269">
        <v>156030.84854237002</v>
      </c>
      <c r="AX27" s="269">
        <v>156030.84854237002</v>
      </c>
      <c r="AY27" s="269">
        <v>156030.84854237002</v>
      </c>
      <c r="AZ27" s="269">
        <v>156030.84854237002</v>
      </c>
      <c r="BA27" s="269">
        <v>156030.84854237002</v>
      </c>
      <c r="BB27" s="269">
        <v>156030.84854237002</v>
      </c>
      <c r="BC27" s="270">
        <v>156030.84854237002</v>
      </c>
      <c r="BD27" s="101"/>
      <c r="BM27" s="265" t="s">
        <v>571</v>
      </c>
      <c r="BN27" s="271">
        <v>6000</v>
      </c>
      <c r="BO27" s="271">
        <v>4800</v>
      </c>
      <c r="BP27" s="271">
        <v>3600</v>
      </c>
      <c r="BQ27" s="271">
        <v>2400</v>
      </c>
      <c r="BR27" s="271">
        <v>1200</v>
      </c>
      <c r="BS27" s="271">
        <v>0</v>
      </c>
      <c r="BT27" s="271">
        <v>0</v>
      </c>
      <c r="BU27" s="271">
        <v>0</v>
      </c>
      <c r="BV27" s="271">
        <v>0</v>
      </c>
      <c r="BW27" s="271">
        <v>0</v>
      </c>
      <c r="BX27" s="272">
        <v>0</v>
      </c>
      <c r="BY27" s="101"/>
    </row>
    <row r="28" spans="40:77" ht="13.5" thickBot="1">
      <c r="AN28" s="102"/>
      <c r="AO28" s="102"/>
      <c r="AP28" s="102"/>
      <c r="AQ28" s="102"/>
      <c r="AR28" s="288" t="s">
        <v>193</v>
      </c>
      <c r="AS28" s="289"/>
      <c r="AT28" s="282">
        <v>5260358.817961191</v>
      </c>
      <c r="AU28" s="282">
        <v>5766668.726914146</v>
      </c>
      <c r="AV28" s="282">
        <v>6060606.194860096</v>
      </c>
      <c r="AW28" s="282">
        <v>6190744.5133886635</v>
      </c>
      <c r="AX28" s="282">
        <v>6320973.162350701</v>
      </c>
      <c r="AY28" s="282">
        <v>6603841.437880158</v>
      </c>
      <c r="AZ28" s="282">
        <v>6732519.887405547</v>
      </c>
      <c r="BA28" s="282">
        <v>6861067.60237537</v>
      </c>
      <c r="BB28" s="282">
        <v>6989599.1877339855</v>
      </c>
      <c r="BC28" s="283">
        <v>7565875.57794638</v>
      </c>
      <c r="BD28" s="101"/>
      <c r="BM28" s="288" t="s">
        <v>572</v>
      </c>
      <c r="BN28" s="292">
        <v>2496493.5766779203</v>
      </c>
      <c r="BO28" s="292">
        <v>2971977.4962149495</v>
      </c>
      <c r="BP28" s="292">
        <v>3104181.0482388595</v>
      </c>
      <c r="BQ28" s="292">
        <v>3108379.8556472417</v>
      </c>
      <c r="BR28" s="292">
        <v>3145427.397498998</v>
      </c>
      <c r="BS28" s="292">
        <v>3217403.8236036263</v>
      </c>
      <c r="BT28" s="292">
        <v>3278068.8911847323</v>
      </c>
      <c r="BU28" s="292">
        <v>3323223.681413709</v>
      </c>
      <c r="BV28" s="292">
        <v>3352270.7721387027</v>
      </c>
      <c r="BW28" s="292">
        <v>3364505.4251251924</v>
      </c>
      <c r="BX28" s="293">
        <v>2897233.4713313803</v>
      </c>
      <c r="BY28" s="101"/>
    </row>
    <row r="29" spans="40:77" ht="13.5" thickTop="1">
      <c r="AN29" s="102"/>
      <c r="AO29" s="102"/>
      <c r="AP29" s="102"/>
      <c r="AQ29" s="102"/>
      <c r="AR29" s="290" t="s">
        <v>611</v>
      </c>
      <c r="AS29" s="101"/>
      <c r="AT29" s="291"/>
      <c r="AU29" s="291"/>
      <c r="AV29" s="291"/>
      <c r="AW29" s="291"/>
      <c r="AX29" s="291"/>
      <c r="AY29" s="291"/>
      <c r="AZ29" s="291"/>
      <c r="BA29" s="291" t="s">
        <v>790</v>
      </c>
      <c r="BB29" s="291"/>
      <c r="BC29" s="269"/>
      <c r="BD29" s="146"/>
      <c r="BM29" s="107" t="s">
        <v>611</v>
      </c>
      <c r="BN29" s="266"/>
      <c r="BO29" s="266"/>
      <c r="BP29" s="266"/>
      <c r="BQ29" s="266"/>
      <c r="BR29" s="266"/>
      <c r="BS29" s="266"/>
      <c r="BT29" s="266"/>
      <c r="BU29" s="266"/>
      <c r="BV29" s="107" t="s">
        <v>790</v>
      </c>
      <c r="BW29" s="266"/>
      <c r="BX29" s="266"/>
      <c r="BY29" s="101"/>
    </row>
    <row r="30" spans="33:77" ht="12.75">
      <c r="AG30" s="105" t="s">
        <v>527</v>
      </c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BD30" s="101"/>
      <c r="BL30" s="102"/>
      <c r="BY30" s="146"/>
    </row>
    <row r="31" spans="20:77" ht="13.5" thickBot="1">
      <c r="T31" s="102"/>
      <c r="AC31" s="102"/>
      <c r="AD31" s="102"/>
      <c r="AE31" s="102"/>
      <c r="AF31" s="10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BD31" s="101"/>
      <c r="BY31" s="101"/>
    </row>
    <row r="32" spans="20:77" ht="14.25" thickBot="1" thickTop="1">
      <c r="T32" s="102"/>
      <c r="AC32" s="102"/>
      <c r="AD32" s="102"/>
      <c r="AE32" s="102"/>
      <c r="AF32" s="102"/>
      <c r="AG32" s="615" t="s">
        <v>319</v>
      </c>
      <c r="AH32" s="616"/>
      <c r="AI32" s="616"/>
      <c r="AJ32" s="616"/>
      <c r="AK32" s="616"/>
      <c r="AL32" s="616"/>
      <c r="AM32" s="616"/>
      <c r="AN32" s="616"/>
      <c r="AO32" s="616"/>
      <c r="AP32" s="616"/>
      <c r="AQ32" s="617"/>
      <c r="BD32" s="101"/>
      <c r="BY32" s="101"/>
    </row>
    <row r="33" spans="20:77" ht="13.5" thickTop="1">
      <c r="T33" s="102"/>
      <c r="AC33" s="102"/>
      <c r="AD33" s="102"/>
      <c r="AE33" s="102"/>
      <c r="AF33" s="102"/>
      <c r="AG33" s="194"/>
      <c r="AH33" s="146"/>
      <c r="AI33" s="146"/>
      <c r="AJ33" s="146"/>
      <c r="AK33" s="146"/>
      <c r="AL33" s="146"/>
      <c r="AM33" s="146"/>
      <c r="AN33" s="146"/>
      <c r="AO33" s="146"/>
      <c r="AP33" s="146"/>
      <c r="AQ33" s="267"/>
      <c r="BD33" s="101"/>
      <c r="BM33" s="101" t="s">
        <v>753</v>
      </c>
      <c r="BY33" s="101"/>
    </row>
    <row r="34" spans="20:77" ht="13.5" thickBot="1">
      <c r="T34" s="102"/>
      <c r="AC34" s="102"/>
      <c r="AD34" s="102"/>
      <c r="AE34" s="102"/>
      <c r="AF34" s="102"/>
      <c r="AG34" s="198" t="s">
        <v>226</v>
      </c>
      <c r="AH34" s="253">
        <v>1</v>
      </c>
      <c r="AI34" s="253">
        <v>2</v>
      </c>
      <c r="AJ34" s="253">
        <v>3</v>
      </c>
      <c r="AK34" s="253">
        <v>4</v>
      </c>
      <c r="AL34" s="253">
        <v>5</v>
      </c>
      <c r="AM34" s="253">
        <v>6</v>
      </c>
      <c r="AN34" s="253">
        <v>7</v>
      </c>
      <c r="AO34" s="253">
        <v>8</v>
      </c>
      <c r="AP34" s="253">
        <v>9</v>
      </c>
      <c r="AQ34" s="259">
        <v>10</v>
      </c>
      <c r="BD34" s="101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01"/>
    </row>
    <row r="35" spans="20:77" ht="13.5" thickTop="1">
      <c r="T35" s="102"/>
      <c r="AC35" s="102"/>
      <c r="AD35" s="102"/>
      <c r="AE35" s="102"/>
      <c r="AF35" s="102"/>
      <c r="AG35" s="294" t="s">
        <v>200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267"/>
      <c r="BD35" s="101"/>
      <c r="BM35" s="265" t="s">
        <v>291</v>
      </c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95"/>
      <c r="BY35" s="101"/>
    </row>
    <row r="36" spans="20:77" ht="12.75">
      <c r="T36" s="102"/>
      <c r="AC36" s="102"/>
      <c r="AD36" s="102"/>
      <c r="AE36" s="102"/>
      <c r="AF36" s="102"/>
      <c r="AG36" s="194" t="s">
        <v>201</v>
      </c>
      <c r="AH36" s="269">
        <v>5864740.160444012</v>
      </c>
      <c r="AI36" s="269">
        <v>6384089.453796645</v>
      </c>
      <c r="AJ36" s="269">
        <v>6610644.629958653</v>
      </c>
      <c r="AK36" s="269">
        <v>6842383.432453242</v>
      </c>
      <c r="AL36" s="269">
        <v>7079550.821310618</v>
      </c>
      <c r="AM36" s="269">
        <v>7162098.302151091</v>
      </c>
      <c r="AN36" s="269">
        <v>7234887.863400708</v>
      </c>
      <c r="AO36" s="269">
        <v>7306040.692538708</v>
      </c>
      <c r="AP36" s="269">
        <v>7375611.076397502</v>
      </c>
      <c r="AQ36" s="270">
        <v>7816004.415737897</v>
      </c>
      <c r="BD36" s="101"/>
      <c r="BM36" s="279" t="s">
        <v>162</v>
      </c>
      <c r="BN36" s="546">
        <v>0</v>
      </c>
      <c r="BO36" s="546">
        <v>1</v>
      </c>
      <c r="BP36" s="546">
        <v>2</v>
      </c>
      <c r="BQ36" s="546">
        <v>3</v>
      </c>
      <c r="BR36" s="546">
        <v>4</v>
      </c>
      <c r="BS36" s="546">
        <v>5</v>
      </c>
      <c r="BT36" s="546">
        <v>6</v>
      </c>
      <c r="BU36" s="546">
        <v>7</v>
      </c>
      <c r="BV36" s="546">
        <v>8</v>
      </c>
      <c r="BW36" s="546">
        <v>9</v>
      </c>
      <c r="BX36" s="547">
        <v>10</v>
      </c>
      <c r="BY36" s="101"/>
    </row>
    <row r="37" spans="20:77" ht="12.75">
      <c r="T37" s="102"/>
      <c r="AC37" s="102"/>
      <c r="AD37" s="102"/>
      <c r="AE37" s="102"/>
      <c r="AF37" s="102"/>
      <c r="AG37" s="194" t="s">
        <v>202</v>
      </c>
      <c r="AH37" s="269">
        <v>4140105.9985076003</v>
      </c>
      <c r="AI37" s="269">
        <v>4603595.491722947</v>
      </c>
      <c r="AJ37" s="269">
        <v>4698631.314190711</v>
      </c>
      <c r="AK37" s="269">
        <v>4793654.4072844405</v>
      </c>
      <c r="AL37" s="269">
        <v>4888701.620865395</v>
      </c>
      <c r="AM37" s="269">
        <v>4984985.817199233</v>
      </c>
      <c r="AN37" s="269">
        <v>5080124.801166632</v>
      </c>
      <c r="AO37" s="269">
        <v>5175149.416338971</v>
      </c>
      <c r="AP37" s="269">
        <v>5270173.808256715</v>
      </c>
      <c r="AQ37" s="270">
        <v>5812958.15830221</v>
      </c>
      <c r="BD37" s="101"/>
      <c r="BM37" s="265" t="s">
        <v>292</v>
      </c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95"/>
      <c r="BY37" s="194"/>
    </row>
    <row r="38" spans="20:77" ht="12.75">
      <c r="T38" s="102"/>
      <c r="AC38" s="102"/>
      <c r="AD38" s="102"/>
      <c r="AE38" s="102"/>
      <c r="AF38" s="102"/>
      <c r="AG38" s="194" t="s">
        <v>203</v>
      </c>
      <c r="AH38" s="269">
        <v>1724634.1619364116</v>
      </c>
      <c r="AI38" s="269">
        <v>1780493.9620736977</v>
      </c>
      <c r="AJ38" s="269">
        <v>1912013.315767942</v>
      </c>
      <c r="AK38" s="269">
        <v>2048729.0251688017</v>
      </c>
      <c r="AL38" s="269">
        <v>2190849.2004452227</v>
      </c>
      <c r="AM38" s="269">
        <v>2177112.4849518584</v>
      </c>
      <c r="AN38" s="269">
        <v>2154763.0622340757</v>
      </c>
      <c r="AO38" s="269">
        <v>2130891.2761997376</v>
      </c>
      <c r="AP38" s="269">
        <v>2105437.2681407873</v>
      </c>
      <c r="AQ38" s="270">
        <v>2003046.257435687</v>
      </c>
      <c r="BM38" s="268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95"/>
      <c r="BY38" s="101"/>
    </row>
    <row r="39" spans="20:77" ht="12.75">
      <c r="T39" s="102"/>
      <c r="AC39" s="102"/>
      <c r="AD39" s="102"/>
      <c r="AE39" s="102"/>
      <c r="AF39" s="102"/>
      <c r="AG39" s="194"/>
      <c r="AH39" s="269"/>
      <c r="AI39" s="269"/>
      <c r="AJ39" s="269"/>
      <c r="AK39" s="269"/>
      <c r="AL39" s="269"/>
      <c r="AM39" s="269"/>
      <c r="AN39" s="269"/>
      <c r="AO39" s="269"/>
      <c r="AP39" s="269"/>
      <c r="AQ39" s="270"/>
      <c r="BM39" s="265" t="s">
        <v>293</v>
      </c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95"/>
      <c r="BY39" s="101"/>
    </row>
    <row r="40" spans="20:77" ht="12.75">
      <c r="T40" s="102"/>
      <c r="AC40" s="102"/>
      <c r="AD40" s="102"/>
      <c r="AE40" s="102"/>
      <c r="AF40" s="102"/>
      <c r="AG40" s="194" t="s">
        <v>204</v>
      </c>
      <c r="AH40" s="269">
        <v>531350.1069520422</v>
      </c>
      <c r="AI40" s="269">
        <v>546509.3799868263</v>
      </c>
      <c r="AJ40" s="269">
        <v>561719.0457014481</v>
      </c>
      <c r="AK40" s="269">
        <v>576978.7633116206</v>
      </c>
      <c r="AL40" s="269">
        <v>592296.5890988461</v>
      </c>
      <c r="AM40" s="269">
        <v>623662.8162941316</v>
      </c>
      <c r="AN40" s="269">
        <v>637185.8664277291</v>
      </c>
      <c r="AO40" s="269">
        <v>650692.5694665874</v>
      </c>
      <c r="AP40" s="269">
        <v>664183.4434263464</v>
      </c>
      <c r="AQ40" s="270">
        <v>677659.0800147718</v>
      </c>
      <c r="BM40" s="268" t="s">
        <v>294</v>
      </c>
      <c r="BN40" s="271">
        <v>0</v>
      </c>
      <c r="BO40" s="271">
        <v>376373.2725916</v>
      </c>
      <c r="BP40" s="271">
        <v>384292.9290119406</v>
      </c>
      <c r="BQ40" s="271">
        <v>392212.5804707974</v>
      </c>
      <c r="BR40" s="271">
        <v>400131.07516487665</v>
      </c>
      <c r="BS40" s="271">
        <v>408051.86779095617</v>
      </c>
      <c r="BT40" s="271">
        <v>416084.90449166147</v>
      </c>
      <c r="BU40" s="271">
        <v>424003.6269704519</v>
      </c>
      <c r="BV40" s="271">
        <v>431922.3444880472</v>
      </c>
      <c r="BW40" s="271">
        <v>439841.0421607879</v>
      </c>
      <c r="BX40" s="272">
        <v>0</v>
      </c>
      <c r="BY40" s="101"/>
    </row>
    <row r="41" spans="20:77" ht="12.75">
      <c r="T41" s="102"/>
      <c r="AC41" s="102"/>
      <c r="AD41" s="102"/>
      <c r="AE41" s="102"/>
      <c r="AF41" s="102"/>
      <c r="AG41" s="194" t="s">
        <v>205</v>
      </c>
      <c r="AH41" s="269">
        <v>26268.729450000003</v>
      </c>
      <c r="AI41" s="269">
        <v>29185.081824185567</v>
      </c>
      <c r="AJ41" s="269">
        <v>32101.437490715696</v>
      </c>
      <c r="AK41" s="269">
        <v>33546.25438965704</v>
      </c>
      <c r="AL41" s="269">
        <v>36399.84257374174</v>
      </c>
      <c r="AM41" s="269">
        <v>80602.21475797144</v>
      </c>
      <c r="AN41" s="269">
        <v>84386.19410921383</v>
      </c>
      <c r="AO41" s="269">
        <v>88170.16936736142</v>
      </c>
      <c r="AP41" s="269">
        <v>91954.12569966167</v>
      </c>
      <c r="AQ41" s="270">
        <v>95738.10772039818</v>
      </c>
      <c r="BM41" s="268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2"/>
      <c r="BY41" s="101"/>
    </row>
    <row r="42" spans="20:77" ht="12.75">
      <c r="T42" s="102"/>
      <c r="AC42" s="102"/>
      <c r="AD42" s="102"/>
      <c r="AE42" s="102"/>
      <c r="AF42" s="102"/>
      <c r="AG42" s="194" t="s">
        <v>206</v>
      </c>
      <c r="AH42" s="269">
        <v>35024.9726</v>
      </c>
      <c r="AI42" s="269">
        <v>36757.57576558075</v>
      </c>
      <c r="AJ42" s="269">
        <v>38490.177896703965</v>
      </c>
      <c r="AK42" s="269">
        <v>41693.44830843009</v>
      </c>
      <c r="AL42" s="269">
        <v>43489.65866779338</v>
      </c>
      <c r="AM42" s="269">
        <v>52091.307786930134</v>
      </c>
      <c r="AN42" s="269">
        <v>53831.22557053703</v>
      </c>
      <c r="AO42" s="269">
        <v>55571.14229916857</v>
      </c>
      <c r="AP42" s="269">
        <v>57311.05480348505</v>
      </c>
      <c r="AQ42" s="270">
        <v>59050.97153626171</v>
      </c>
      <c r="BM42" s="265" t="s">
        <v>295</v>
      </c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2"/>
      <c r="BY42" s="101"/>
    </row>
    <row r="43" spans="20:77" ht="12.75">
      <c r="T43" s="102"/>
      <c r="AC43" s="102"/>
      <c r="AD43" s="102"/>
      <c r="AE43" s="102"/>
      <c r="AF43" s="102"/>
      <c r="AG43" s="194" t="s">
        <v>207</v>
      </c>
      <c r="AH43" s="269">
        <v>452881.56567999994</v>
      </c>
      <c r="AI43" s="269">
        <v>475284.5534936245</v>
      </c>
      <c r="AJ43" s="269">
        <v>497687.52793145715</v>
      </c>
      <c r="AK43" s="269">
        <v>520087.37687765085</v>
      </c>
      <c r="AL43" s="269">
        <v>542493.4471842134</v>
      </c>
      <c r="AM43" s="269">
        <v>649791.0996618873</v>
      </c>
      <c r="AN43" s="269">
        <v>671494.9719193403</v>
      </c>
      <c r="AO43" s="269">
        <v>693198.831016947</v>
      </c>
      <c r="AP43" s="269">
        <v>714902.6374201132</v>
      </c>
      <c r="AQ43" s="270">
        <v>736606.4965694266</v>
      </c>
      <c r="BM43" s="268" t="s">
        <v>573</v>
      </c>
      <c r="BN43" s="271">
        <v>1248246.7883389601</v>
      </c>
      <c r="BO43" s="271">
        <v>1248246.7883389601</v>
      </c>
      <c r="BP43" s="271">
        <v>1248246.7883389601</v>
      </c>
      <c r="BQ43" s="271">
        <v>1092215.9397965902</v>
      </c>
      <c r="BR43" s="271">
        <v>936185.0912542202</v>
      </c>
      <c r="BS43" s="271">
        <v>780154.2427118502</v>
      </c>
      <c r="BT43" s="271">
        <v>624123.3941694802</v>
      </c>
      <c r="BU43" s="271">
        <v>468092.5456271102</v>
      </c>
      <c r="BV43" s="271">
        <v>312061.69708474015</v>
      </c>
      <c r="BW43" s="271">
        <v>156030.84854237013</v>
      </c>
      <c r="BX43" s="272">
        <v>0</v>
      </c>
      <c r="BY43" s="101"/>
    </row>
    <row r="44" spans="20:77" ht="12.75">
      <c r="T44" s="102"/>
      <c r="AC44" s="102"/>
      <c r="AD44" s="102"/>
      <c r="AE44" s="102"/>
      <c r="AF44" s="102"/>
      <c r="AG44" s="194" t="s">
        <v>208</v>
      </c>
      <c r="AH44" s="269">
        <v>12315.1053546</v>
      </c>
      <c r="AI44" s="269">
        <v>12924.304704033335</v>
      </c>
      <c r="AJ44" s="269">
        <v>13533.503689741805</v>
      </c>
      <c r="AK44" s="269">
        <v>14142.617684667397</v>
      </c>
      <c r="AL44" s="269">
        <v>14751.900855629723</v>
      </c>
      <c r="AM44" s="269">
        <v>17669.621502041464</v>
      </c>
      <c r="AN44" s="269">
        <v>18259.809961251514</v>
      </c>
      <c r="AO44" s="269">
        <v>18849.998062608858</v>
      </c>
      <c r="AP44" s="269">
        <v>19440.18473105827</v>
      </c>
      <c r="AQ44" s="270">
        <v>20030.372833821664</v>
      </c>
      <c r="BM44" s="268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2"/>
      <c r="BY44" s="101"/>
    </row>
    <row r="45" spans="20:77" ht="12.75">
      <c r="T45" s="102"/>
      <c r="AC45" s="102"/>
      <c r="AD45" s="102"/>
      <c r="AE45" s="102"/>
      <c r="AF45" s="102"/>
      <c r="AG45" s="194" t="s">
        <v>209</v>
      </c>
      <c r="AH45" s="269">
        <v>62412.33941694801</v>
      </c>
      <c r="AI45" s="269">
        <v>62412.33941694801</v>
      </c>
      <c r="AJ45" s="269">
        <v>62412.33941694801</v>
      </c>
      <c r="AK45" s="269">
        <v>54610.79698982951</v>
      </c>
      <c r="AL45" s="269">
        <v>46809.254562711016</v>
      </c>
      <c r="AM45" s="269">
        <v>39007.71213559251</v>
      </c>
      <c r="AN45" s="269">
        <v>31206.16970847401</v>
      </c>
      <c r="AO45" s="269">
        <v>23404.62728135551</v>
      </c>
      <c r="AP45" s="269">
        <v>15603.084854237008</v>
      </c>
      <c r="AQ45" s="270">
        <v>7801.5424271185075</v>
      </c>
      <c r="BM45" s="265" t="s">
        <v>574</v>
      </c>
      <c r="BN45" s="271">
        <v>1248246.7883389601</v>
      </c>
      <c r="BO45" s="271">
        <v>1624620.06093056</v>
      </c>
      <c r="BP45" s="271">
        <v>1632539.7173509006</v>
      </c>
      <c r="BQ45" s="271">
        <v>1484428.5202673876</v>
      </c>
      <c r="BR45" s="271">
        <v>1336316.1664190968</v>
      </c>
      <c r="BS45" s="271">
        <v>1188206.1105028065</v>
      </c>
      <c r="BT45" s="271">
        <v>1040208.2986611417</v>
      </c>
      <c r="BU45" s="271">
        <v>892096.1725975621</v>
      </c>
      <c r="BV45" s="271">
        <v>743984.0415727873</v>
      </c>
      <c r="BW45" s="271">
        <v>595871.890703158</v>
      </c>
      <c r="BX45" s="272">
        <v>0</v>
      </c>
      <c r="BY45" s="101"/>
    </row>
    <row r="46" spans="20:77" ht="12.75">
      <c r="T46" s="102"/>
      <c r="AC46" s="102"/>
      <c r="AD46" s="102"/>
      <c r="AE46" s="102"/>
      <c r="AF46" s="102"/>
      <c r="AG46" s="194" t="s">
        <v>69</v>
      </c>
      <c r="AH46" s="269">
        <v>-1120252.8194535899</v>
      </c>
      <c r="AI46" s="269">
        <v>-1163073.2351911983</v>
      </c>
      <c r="AJ46" s="269">
        <v>-1205944.0321270146</v>
      </c>
      <c r="AK46" s="269">
        <v>-1241059.2575618555</v>
      </c>
      <c r="AL46" s="269">
        <v>-1276240.6929429353</v>
      </c>
      <c r="AM46" s="269">
        <v>-1462824.7721385541</v>
      </c>
      <c r="AN46" s="269">
        <v>-1496364.2376965457</v>
      </c>
      <c r="AO46" s="269">
        <v>-1529887.3374940287</v>
      </c>
      <c r="AP46" s="269">
        <v>-1563394.5309349017</v>
      </c>
      <c r="AQ46" s="270">
        <v>-1596886.5711017984</v>
      </c>
      <c r="BM46" s="268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2"/>
      <c r="BY46" s="101"/>
    </row>
    <row r="47" spans="20:77" ht="12.75">
      <c r="T47" s="102"/>
      <c r="AC47" s="102"/>
      <c r="AD47" s="102"/>
      <c r="AE47" s="102"/>
      <c r="AF47" s="102"/>
      <c r="AG47" s="294" t="s">
        <v>562</v>
      </c>
      <c r="AH47" s="269">
        <v>604381.3424828218</v>
      </c>
      <c r="AI47" s="269">
        <v>617420.7268824994</v>
      </c>
      <c r="AJ47" s="269">
        <v>706069.2836409274</v>
      </c>
      <c r="AK47" s="269">
        <v>807669.7676069462</v>
      </c>
      <c r="AL47" s="269">
        <v>914608.5075022874</v>
      </c>
      <c r="AM47" s="269">
        <v>714287.7128133043</v>
      </c>
      <c r="AN47" s="269">
        <v>658398.8245375301</v>
      </c>
      <c r="AO47" s="269">
        <v>601003.9387057088</v>
      </c>
      <c r="AP47" s="269">
        <v>542042.7372058856</v>
      </c>
      <c r="AQ47" s="270">
        <v>406159.68633388844</v>
      </c>
      <c r="BM47" s="265" t="s">
        <v>298</v>
      </c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2"/>
      <c r="BY47" s="101"/>
    </row>
    <row r="48" spans="20:77" ht="12.75">
      <c r="T48" s="102"/>
      <c r="AC48" s="102"/>
      <c r="AD48" s="102"/>
      <c r="AE48" s="102"/>
      <c r="AF48" s="102"/>
      <c r="AG48" s="194"/>
      <c r="AH48" s="269"/>
      <c r="AI48" s="269"/>
      <c r="AJ48" s="269"/>
      <c r="AK48" s="269"/>
      <c r="AL48" s="269"/>
      <c r="AM48" s="269"/>
      <c r="AN48" s="269"/>
      <c r="AO48" s="269"/>
      <c r="AP48" s="269"/>
      <c r="AQ48" s="270"/>
      <c r="AR48" s="101"/>
      <c r="BM48" s="268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2"/>
      <c r="BY48" s="101"/>
    </row>
    <row r="49" spans="20:77" ht="12.75">
      <c r="T49" s="102"/>
      <c r="AC49" s="102"/>
      <c r="AD49" s="102"/>
      <c r="AE49" s="102"/>
      <c r="AF49" s="102"/>
      <c r="AG49" s="294" t="s">
        <v>211</v>
      </c>
      <c r="AH49" s="269"/>
      <c r="AI49" s="269"/>
      <c r="AJ49" s="269"/>
      <c r="AK49" s="269"/>
      <c r="AL49" s="269"/>
      <c r="AM49" s="269"/>
      <c r="AN49" s="269"/>
      <c r="AO49" s="269"/>
      <c r="AP49" s="269"/>
      <c r="AQ49" s="270"/>
      <c r="AR49" s="101"/>
      <c r="BM49" s="265" t="s">
        <v>156</v>
      </c>
      <c r="BN49" s="271">
        <v>1248246.7883389601</v>
      </c>
      <c r="BO49" s="271">
        <v>1248246.7883389601</v>
      </c>
      <c r="BP49" s="271">
        <v>1248246.7883389601</v>
      </c>
      <c r="BQ49" s="271">
        <v>1248246.7883389601</v>
      </c>
      <c r="BR49" s="271">
        <v>1248246.7883389601</v>
      </c>
      <c r="BS49" s="271">
        <v>1248246.7883389601</v>
      </c>
      <c r="BT49" s="271">
        <v>1248246.7883389601</v>
      </c>
      <c r="BU49" s="271">
        <v>1248246.7883389601</v>
      </c>
      <c r="BV49" s="271">
        <v>1248246.7883389601</v>
      </c>
      <c r="BW49" s="271">
        <v>1248246.7883389601</v>
      </c>
      <c r="BX49" s="272">
        <v>1248246.7883389601</v>
      </c>
      <c r="BY49" s="101"/>
    </row>
    <row r="50" spans="20:77" ht="12.75">
      <c r="T50" s="102"/>
      <c r="AC50" s="102"/>
      <c r="AD50" s="102"/>
      <c r="AE50" s="102"/>
      <c r="AF50" s="102"/>
      <c r="AG50" s="265" t="s">
        <v>212</v>
      </c>
      <c r="AH50" s="269"/>
      <c r="AI50" s="269"/>
      <c r="AJ50" s="269"/>
      <c r="AK50" s="269"/>
      <c r="AL50" s="269"/>
      <c r="AM50" s="269"/>
      <c r="AN50" s="269"/>
      <c r="AO50" s="269"/>
      <c r="AP50" s="269"/>
      <c r="AQ50" s="270"/>
      <c r="AR50" s="101"/>
      <c r="BM50" s="268" t="s">
        <v>299</v>
      </c>
      <c r="BN50" s="271"/>
      <c r="BO50" s="271">
        <v>99110.64694542988</v>
      </c>
      <c r="BP50" s="271">
        <v>223394.53940570663</v>
      </c>
      <c r="BQ50" s="271">
        <v>375704.54360995704</v>
      </c>
      <c r="BR50" s="271">
        <v>560864.4348911233</v>
      </c>
      <c r="BS50" s="271">
        <v>780950.9199763393</v>
      </c>
      <c r="BT50" s="271">
        <v>989613.7969274204</v>
      </c>
      <c r="BU50" s="271">
        <v>1182880.7131955572</v>
      </c>
      <c r="BV50" s="271">
        <v>1360039.9362314194</v>
      </c>
      <c r="BW50" s="271">
        <v>1520386.7355103218</v>
      </c>
      <c r="BX50" s="272">
        <v>1648986.6759843952</v>
      </c>
      <c r="BY50" s="101"/>
    </row>
    <row r="51" spans="20:77" ht="12.75">
      <c r="T51" s="102"/>
      <c r="AC51" s="102"/>
      <c r="AD51" s="102"/>
      <c r="AE51" s="102"/>
      <c r="AF51" s="102"/>
      <c r="AG51" s="194" t="s">
        <v>213</v>
      </c>
      <c r="AH51" s="269">
        <v>0</v>
      </c>
      <c r="AI51" s="269"/>
      <c r="AJ51" s="269">
        <v>4519.804648867599</v>
      </c>
      <c r="AK51" s="269">
        <v>12158.232529703866</v>
      </c>
      <c r="AL51" s="269">
        <v>21371.708364048427</v>
      </c>
      <c r="AM51" s="269">
        <v>33948.46741387352</v>
      </c>
      <c r="AN51" s="269">
        <v>38487.681185742455</v>
      </c>
      <c r="AO51" s="269">
        <v>42271.945813881095</v>
      </c>
      <c r="AP51" s="269">
        <v>45270.70762142822</v>
      </c>
      <c r="AQ51" s="270">
        <v>0</v>
      </c>
      <c r="AR51" s="101"/>
      <c r="BM51" s="268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2"/>
      <c r="BY51" s="101"/>
    </row>
    <row r="52" spans="20:76" ht="12.75">
      <c r="T52" s="102"/>
      <c r="AC52" s="102"/>
      <c r="AD52" s="102"/>
      <c r="AE52" s="102"/>
      <c r="AF52" s="102"/>
      <c r="AG52" s="294" t="s">
        <v>563</v>
      </c>
      <c r="AH52" s="269">
        <v>0</v>
      </c>
      <c r="AI52" s="269">
        <v>0</v>
      </c>
      <c r="AJ52" s="269">
        <v>4519.804648867599</v>
      </c>
      <c r="AK52" s="269">
        <v>12158.232529703866</v>
      </c>
      <c r="AL52" s="269">
        <v>21371.708364048427</v>
      </c>
      <c r="AM52" s="269">
        <v>33948.46741387352</v>
      </c>
      <c r="AN52" s="269">
        <v>38487.681185742455</v>
      </c>
      <c r="AO52" s="269">
        <v>42271.945813881095</v>
      </c>
      <c r="AP52" s="269">
        <v>45270.70762142822</v>
      </c>
      <c r="AQ52" s="270">
        <v>0</v>
      </c>
      <c r="AR52" s="101"/>
      <c r="BM52" s="265" t="s">
        <v>575</v>
      </c>
      <c r="BN52" s="271">
        <v>1248246.7883389601</v>
      </c>
      <c r="BO52" s="271">
        <v>1347357.43528439</v>
      </c>
      <c r="BP52" s="271">
        <v>1471641.3277446667</v>
      </c>
      <c r="BQ52" s="271">
        <v>1623951.3319489171</v>
      </c>
      <c r="BR52" s="271">
        <v>1809111.2232300835</v>
      </c>
      <c r="BS52" s="271">
        <v>2029197.7083152994</v>
      </c>
      <c r="BT52" s="271">
        <v>2237860.5852663806</v>
      </c>
      <c r="BU52" s="271">
        <v>2431127.5015345174</v>
      </c>
      <c r="BV52" s="271">
        <v>2608286.7245703796</v>
      </c>
      <c r="BW52" s="271">
        <v>2768633.523849282</v>
      </c>
      <c r="BX52" s="272">
        <v>2897233.4643233554</v>
      </c>
    </row>
    <row r="53" spans="20:76" ht="12.75">
      <c r="T53" s="102"/>
      <c r="AC53" s="102"/>
      <c r="AD53" s="102"/>
      <c r="AE53" s="102"/>
      <c r="AF53" s="102"/>
      <c r="AG53" s="194"/>
      <c r="AH53" s="269"/>
      <c r="AI53" s="269"/>
      <c r="AJ53" s="269"/>
      <c r="AK53" s="269"/>
      <c r="AL53" s="269"/>
      <c r="AM53" s="269"/>
      <c r="AN53" s="269"/>
      <c r="AO53" s="269"/>
      <c r="AP53" s="269"/>
      <c r="AQ53" s="270"/>
      <c r="AR53" s="101"/>
      <c r="BM53" s="268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2"/>
    </row>
    <row r="54" spans="20:76" ht="13.5" thickBot="1">
      <c r="T54" s="102"/>
      <c r="AC54" s="102"/>
      <c r="AD54" s="102"/>
      <c r="AE54" s="102"/>
      <c r="AF54" s="102"/>
      <c r="AG54" s="294" t="s">
        <v>556</v>
      </c>
      <c r="AH54" s="269"/>
      <c r="AI54" s="269"/>
      <c r="AJ54" s="269"/>
      <c r="AK54" s="269"/>
      <c r="AL54" s="269"/>
      <c r="AM54" s="269"/>
      <c r="AN54" s="269"/>
      <c r="AO54" s="269"/>
      <c r="AP54" s="269"/>
      <c r="AQ54" s="270"/>
      <c r="AR54" s="101"/>
      <c r="BM54" s="296" t="s">
        <v>576</v>
      </c>
      <c r="BN54" s="292">
        <v>2496493.5766779203</v>
      </c>
      <c r="BO54" s="292">
        <v>2971977.4962149505</v>
      </c>
      <c r="BP54" s="292">
        <v>3104181.0450955676</v>
      </c>
      <c r="BQ54" s="292">
        <v>3108379.8522163047</v>
      </c>
      <c r="BR54" s="292">
        <v>3145427.39964918</v>
      </c>
      <c r="BS54" s="292">
        <v>3217403.818818106</v>
      </c>
      <c r="BT54" s="292">
        <v>3278068.893927522</v>
      </c>
      <c r="BU54" s="292">
        <v>3323223.684132079</v>
      </c>
      <c r="BV54" s="292">
        <v>3352270.7761431667</v>
      </c>
      <c r="BW54" s="292">
        <v>3364505.4245524397</v>
      </c>
      <c r="BX54" s="293">
        <v>2897233.474323355</v>
      </c>
    </row>
    <row r="55" spans="20:76" ht="13.5" thickTop="1">
      <c r="T55" s="102"/>
      <c r="AC55" s="102"/>
      <c r="AD55" s="102"/>
      <c r="AE55" s="102"/>
      <c r="AF55" s="102"/>
      <c r="AG55" s="194" t="s">
        <v>216</v>
      </c>
      <c r="AH55" s="269">
        <v>0</v>
      </c>
      <c r="AI55" s="269"/>
      <c r="AJ55" s="269">
        <v>156030.84854237002</v>
      </c>
      <c r="AK55" s="269">
        <v>156030.84854237002</v>
      </c>
      <c r="AL55" s="269">
        <v>156030.84854237002</v>
      </c>
      <c r="AM55" s="269">
        <v>156030.84854237002</v>
      </c>
      <c r="AN55" s="269">
        <v>156030.84854237002</v>
      </c>
      <c r="AO55" s="269">
        <v>156030.84854237002</v>
      </c>
      <c r="AP55" s="269">
        <v>156030.84854237002</v>
      </c>
      <c r="AQ55" s="270">
        <v>156030.84854237002</v>
      </c>
      <c r="AR55" s="101"/>
      <c r="BM55" s="297"/>
      <c r="BN55" s="297"/>
      <c r="BO55" s="297"/>
      <c r="BP55" s="297"/>
      <c r="BQ55" s="297"/>
      <c r="BR55" s="297"/>
      <c r="BS55" s="297"/>
      <c r="BT55" s="297"/>
      <c r="BU55" s="297"/>
      <c r="BV55" s="297"/>
      <c r="BW55" s="297"/>
      <c r="BX55" s="297"/>
    </row>
    <row r="56" spans="20:74" ht="12.75">
      <c r="T56" s="102"/>
      <c r="AC56" s="102"/>
      <c r="AD56" s="102"/>
      <c r="AE56" s="102"/>
      <c r="AF56" s="102"/>
      <c r="AG56" s="294" t="s">
        <v>564</v>
      </c>
      <c r="AH56" s="269">
        <v>0</v>
      </c>
      <c r="AI56" s="269">
        <v>0</v>
      </c>
      <c r="AJ56" s="269">
        <v>-156030.84854237002</v>
      </c>
      <c r="AK56" s="269">
        <v>-156030.84854237002</v>
      </c>
      <c r="AL56" s="269">
        <v>-156030.84854237002</v>
      </c>
      <c r="AM56" s="269">
        <v>-156030.84854237002</v>
      </c>
      <c r="AN56" s="269">
        <v>-156030.84854237002</v>
      </c>
      <c r="AO56" s="269">
        <v>-156030.84854237002</v>
      </c>
      <c r="AP56" s="269">
        <v>-156030.84854237002</v>
      </c>
      <c r="AQ56" s="270">
        <v>-156030.84854237002</v>
      </c>
      <c r="AR56" s="101"/>
      <c r="BM56" s="105" t="s">
        <v>611</v>
      </c>
      <c r="BV56" s="105" t="s">
        <v>790</v>
      </c>
    </row>
    <row r="57" spans="20:44" ht="13.5" thickBot="1">
      <c r="T57" s="102"/>
      <c r="AC57" s="102"/>
      <c r="AD57" s="102"/>
      <c r="AE57" s="102"/>
      <c r="AF57" s="102"/>
      <c r="AG57" s="296" t="s">
        <v>565</v>
      </c>
      <c r="AH57" s="282">
        <v>604381.3424828218</v>
      </c>
      <c r="AI57" s="282">
        <v>617420.7268824994</v>
      </c>
      <c r="AJ57" s="282">
        <v>554558.239747425</v>
      </c>
      <c r="AK57" s="282">
        <v>663797.15159428</v>
      </c>
      <c r="AL57" s="282">
        <v>779949.3673239658</v>
      </c>
      <c r="AM57" s="282">
        <v>592205.3316848078</v>
      </c>
      <c r="AN57" s="282">
        <v>540855.6571809025</v>
      </c>
      <c r="AO57" s="282">
        <v>487245.03597721993</v>
      </c>
      <c r="AP57" s="282">
        <v>431282.59628494375</v>
      </c>
      <c r="AQ57" s="283">
        <v>250128.83779151842</v>
      </c>
      <c r="AR57" s="101"/>
    </row>
    <row r="58" spans="20:44" ht="13.5" thickTop="1">
      <c r="T58" s="102"/>
      <c r="AC58" s="102"/>
      <c r="AD58" s="102"/>
      <c r="AE58" s="102"/>
      <c r="AF58" s="102"/>
      <c r="AR58" s="101"/>
    </row>
    <row r="59" spans="20:44" ht="12.75">
      <c r="T59" s="102"/>
      <c r="AF59" s="102"/>
      <c r="AG59" s="298" t="s">
        <v>611</v>
      </c>
      <c r="AR59" s="101"/>
    </row>
    <row r="60" spans="20:44" ht="12.75">
      <c r="T60" s="102"/>
      <c r="AF60" s="102"/>
      <c r="AG60" s="101"/>
      <c r="AH60" s="269"/>
      <c r="AI60" s="291"/>
      <c r="AJ60" s="291"/>
      <c r="AK60" s="291"/>
      <c r="AL60" s="291"/>
      <c r="AM60" s="291"/>
      <c r="AN60" s="291"/>
      <c r="AO60" s="291"/>
      <c r="AP60" s="291"/>
      <c r="AQ60" s="269"/>
      <c r="AR60" s="146"/>
    </row>
    <row r="61" spans="20:32" ht="12.75">
      <c r="T61" s="102"/>
      <c r="AC61" s="102"/>
      <c r="AD61" s="102"/>
      <c r="AE61" s="102"/>
      <c r="AF61" s="102"/>
    </row>
    <row r="62" spans="20:34" ht="12.75">
      <c r="T62" s="102"/>
      <c r="AC62" s="102"/>
      <c r="AD62" s="102"/>
      <c r="AE62" s="102"/>
      <c r="AF62" s="102"/>
      <c r="AH62" s="102"/>
    </row>
    <row r="63" spans="20:32" ht="12.75">
      <c r="T63" s="102"/>
      <c r="AC63" s="102"/>
      <c r="AD63" s="102"/>
      <c r="AE63" s="102"/>
      <c r="AF63" s="102"/>
    </row>
    <row r="64" spans="20:32" ht="12.75">
      <c r="T64" s="102"/>
      <c r="AC64" s="102"/>
      <c r="AD64" s="102"/>
      <c r="AE64" s="102"/>
      <c r="AF64" s="102"/>
    </row>
    <row r="65" spans="20:32" ht="12.75">
      <c r="T65" s="102"/>
      <c r="AC65" s="102"/>
      <c r="AD65" s="102"/>
      <c r="AE65" s="102"/>
      <c r="AF65" s="102"/>
    </row>
    <row r="66" spans="20:32" ht="12.75">
      <c r="T66" s="102"/>
      <c r="AC66" s="102"/>
      <c r="AD66" s="102"/>
      <c r="AE66" s="102"/>
      <c r="AF66" s="102"/>
    </row>
    <row r="67" spans="20:33" ht="12.75">
      <c r="T67" s="102"/>
      <c r="AC67" s="102"/>
      <c r="AD67" s="102"/>
      <c r="AE67" s="102"/>
      <c r="AF67" s="102"/>
      <c r="AG67" s="101" t="s">
        <v>751</v>
      </c>
    </row>
    <row r="68" spans="20:44" ht="13.5" thickBot="1">
      <c r="T68" s="102"/>
      <c r="AC68" s="102"/>
      <c r="AD68" s="102"/>
      <c r="AE68" s="102"/>
      <c r="AF68" s="102"/>
      <c r="AG68" s="101"/>
      <c r="AR68" s="101"/>
    </row>
    <row r="69" spans="20:44" ht="14.25" thickBot="1" thickTop="1">
      <c r="T69" s="102"/>
      <c r="AC69" s="102"/>
      <c r="AD69" s="102"/>
      <c r="AE69" s="102"/>
      <c r="AF69" s="102"/>
      <c r="AG69" s="610" t="s">
        <v>319</v>
      </c>
      <c r="AH69" s="611"/>
      <c r="AI69" s="611"/>
      <c r="AJ69" s="611"/>
      <c r="AK69" s="611"/>
      <c r="AL69" s="611"/>
      <c r="AM69" s="611"/>
      <c r="AN69" s="611"/>
      <c r="AO69" s="611"/>
      <c r="AP69" s="611"/>
      <c r="AQ69" s="612"/>
      <c r="AR69" s="101"/>
    </row>
    <row r="70" spans="20:44" ht="14.25" thickBot="1" thickTop="1">
      <c r="T70" s="102"/>
      <c r="AC70" s="102"/>
      <c r="AD70" s="102"/>
      <c r="AE70" s="102"/>
      <c r="AF70" s="102"/>
      <c r="AG70" s="545" t="s">
        <v>162</v>
      </c>
      <c r="AH70" s="395">
        <v>1</v>
      </c>
      <c r="AI70" s="395">
        <v>2</v>
      </c>
      <c r="AJ70" s="395">
        <v>3</v>
      </c>
      <c r="AK70" s="395">
        <v>4</v>
      </c>
      <c r="AL70" s="395">
        <v>5</v>
      </c>
      <c r="AM70" s="395">
        <v>6</v>
      </c>
      <c r="AN70" s="395">
        <v>7</v>
      </c>
      <c r="AO70" s="395">
        <v>8</v>
      </c>
      <c r="AP70" s="395">
        <v>9</v>
      </c>
      <c r="AQ70" s="396">
        <v>10</v>
      </c>
      <c r="AR70" s="101"/>
    </row>
    <row r="71" spans="20:44" ht="13.5" thickTop="1">
      <c r="T71" s="102"/>
      <c r="AC71" s="102"/>
      <c r="AD71" s="102"/>
      <c r="AE71" s="102"/>
      <c r="AF71" s="102"/>
      <c r="AG71" s="294" t="s">
        <v>566</v>
      </c>
      <c r="AH71" s="269">
        <v>604381.3424828218</v>
      </c>
      <c r="AI71" s="269">
        <v>617420.7268824994</v>
      </c>
      <c r="AJ71" s="269">
        <v>554558.239747425</v>
      </c>
      <c r="AK71" s="269">
        <v>663797.15159428</v>
      </c>
      <c r="AL71" s="269">
        <v>779949.3673239658</v>
      </c>
      <c r="AM71" s="269">
        <v>592205.3316848078</v>
      </c>
      <c r="AN71" s="269">
        <v>540855.6571809025</v>
      </c>
      <c r="AO71" s="269">
        <v>487245.03597721993</v>
      </c>
      <c r="AP71" s="269">
        <v>431282.59628494375</v>
      </c>
      <c r="AQ71" s="270">
        <v>250128.83779151842</v>
      </c>
      <c r="AR71" s="101"/>
    </row>
    <row r="72" spans="20:44" ht="12.75">
      <c r="T72" s="102"/>
      <c r="AC72" s="102"/>
      <c r="AD72" s="102"/>
      <c r="AE72" s="102"/>
      <c r="AF72" s="102"/>
      <c r="AG72" s="294" t="s">
        <v>557</v>
      </c>
      <c r="AH72" s="269"/>
      <c r="AI72" s="269"/>
      <c r="AJ72" s="269"/>
      <c r="AK72" s="269"/>
      <c r="AL72" s="269"/>
      <c r="AM72" s="269"/>
      <c r="AN72" s="269"/>
      <c r="AO72" s="269"/>
      <c r="AP72" s="269"/>
      <c r="AQ72" s="270"/>
      <c r="AR72" s="101"/>
    </row>
    <row r="73" spans="20:44" ht="12.75">
      <c r="T73" s="102"/>
      <c r="AC73" s="102"/>
      <c r="AD73" s="102"/>
      <c r="AE73" s="102"/>
      <c r="AF73" s="102"/>
      <c r="AG73" s="194"/>
      <c r="AH73" s="269"/>
      <c r="AI73" s="269"/>
      <c r="AJ73" s="269"/>
      <c r="AK73" s="269"/>
      <c r="AL73" s="269"/>
      <c r="AM73" s="269"/>
      <c r="AN73" s="269"/>
      <c r="AO73" s="269"/>
      <c r="AP73" s="269"/>
      <c r="AQ73" s="270"/>
      <c r="AR73" s="101"/>
    </row>
    <row r="74" spans="20:44" ht="12.75">
      <c r="T74" s="102"/>
      <c r="AC74" s="102"/>
      <c r="AD74" s="102"/>
      <c r="AE74" s="102"/>
      <c r="AF74" s="102"/>
      <c r="AG74" s="194" t="s">
        <v>220</v>
      </c>
      <c r="AH74" s="269">
        <v>604381.3424828218</v>
      </c>
      <c r="AI74" s="269">
        <v>617420.7268824994</v>
      </c>
      <c r="AJ74" s="269">
        <v>554558.239747425</v>
      </c>
      <c r="AK74" s="269">
        <v>663797.15159428</v>
      </c>
      <c r="AL74" s="269">
        <v>779949.3673239658</v>
      </c>
      <c r="AM74" s="269">
        <v>592205.3316848078</v>
      </c>
      <c r="AN74" s="269">
        <v>540855.6571809025</v>
      </c>
      <c r="AO74" s="269">
        <v>487245.03597721993</v>
      </c>
      <c r="AP74" s="269">
        <v>431282.59628494375</v>
      </c>
      <c r="AQ74" s="270">
        <v>250128.83779151842</v>
      </c>
      <c r="AR74" s="101"/>
    </row>
    <row r="75" spans="20:44" ht="12.75">
      <c r="T75" s="102"/>
      <c r="AC75" s="102"/>
      <c r="AD75" s="102"/>
      <c r="AE75" s="102"/>
      <c r="AF75" s="102"/>
      <c r="AG75" s="194" t="s">
        <v>196</v>
      </c>
      <c r="AH75" s="269">
        <v>714244.9466779201</v>
      </c>
      <c r="AI75" s="269">
        <v>1087368.112954739</v>
      </c>
      <c r="AJ75" s="269">
        <v>1414793.0907632592</v>
      </c>
      <c r="AK75" s="269">
        <v>1613961.3207007665</v>
      </c>
      <c r="AL75" s="269">
        <v>1845718.7259723258</v>
      </c>
      <c r="AM75" s="269">
        <v>2112132.9614307876</v>
      </c>
      <c r="AN75" s="269">
        <v>2217458.2468964057</v>
      </c>
      <c r="AO75" s="269">
        <v>2307357.7661183225</v>
      </c>
      <c r="AP75" s="269">
        <v>2381231.281678531</v>
      </c>
      <c r="AQ75" s="270">
        <v>2438371.3463127026</v>
      </c>
      <c r="AR75" s="101"/>
    </row>
    <row r="76" spans="20:44" ht="12.75">
      <c r="T76" s="102"/>
      <c r="AC76" s="102"/>
      <c r="AD76" s="102"/>
      <c r="AE76" s="102"/>
      <c r="AF76" s="102"/>
      <c r="AG76" s="194" t="s">
        <v>221</v>
      </c>
      <c r="AH76" s="269">
        <v>-231258.17620600303</v>
      </c>
      <c r="AI76" s="269">
        <v>-289995.74907397915</v>
      </c>
      <c r="AJ76" s="269">
        <v>-355390.0098099177</v>
      </c>
      <c r="AK76" s="269">
        <v>-432039.74632272107</v>
      </c>
      <c r="AL76" s="269">
        <v>-513535.1318655036</v>
      </c>
      <c r="AM76" s="269">
        <v>-486880.0462191896</v>
      </c>
      <c r="AN76" s="269">
        <v>-450956.13795898575</v>
      </c>
      <c r="AO76" s="269">
        <v>-413371.5204170119</v>
      </c>
      <c r="AP76" s="269">
        <v>-374142.53165077174</v>
      </c>
      <c r="AQ76" s="270">
        <v>-300066.5277728382</v>
      </c>
      <c r="AR76" s="101"/>
    </row>
    <row r="77" spans="20:44" ht="12.75">
      <c r="T77" s="102"/>
      <c r="AC77" s="102"/>
      <c r="AD77" s="102"/>
      <c r="AE77" s="102"/>
      <c r="AF77" s="102"/>
      <c r="AG77" s="265" t="s">
        <v>222</v>
      </c>
      <c r="AH77" s="269">
        <v>1087368.112954739</v>
      </c>
      <c r="AI77" s="269">
        <v>1414793.0907632592</v>
      </c>
      <c r="AJ77" s="269">
        <v>1613961.3207007665</v>
      </c>
      <c r="AK77" s="269">
        <v>1845718.7259723258</v>
      </c>
      <c r="AL77" s="269">
        <v>2112132.9614307876</v>
      </c>
      <c r="AM77" s="269">
        <v>2217458.2468964057</v>
      </c>
      <c r="AN77" s="269">
        <v>2307357.7661183225</v>
      </c>
      <c r="AO77" s="269">
        <v>2381231.281678531</v>
      </c>
      <c r="AP77" s="269">
        <v>2438371.3463127026</v>
      </c>
      <c r="AQ77" s="270">
        <v>2388433.6563313827</v>
      </c>
      <c r="AR77" s="101"/>
    </row>
    <row r="78" spans="20:44" ht="12.75">
      <c r="T78" s="102"/>
      <c r="AC78" s="102"/>
      <c r="AD78" s="102"/>
      <c r="AE78" s="102"/>
      <c r="AF78" s="102"/>
      <c r="AG78" s="194"/>
      <c r="AH78" s="269"/>
      <c r="AI78" s="269"/>
      <c r="AJ78" s="269"/>
      <c r="AK78" s="269"/>
      <c r="AL78" s="269"/>
      <c r="AM78" s="269"/>
      <c r="AN78" s="269"/>
      <c r="AO78" s="269"/>
      <c r="AP78" s="269"/>
      <c r="AQ78" s="270"/>
      <c r="AR78" s="101"/>
    </row>
    <row r="79" spans="20:44" ht="12.75">
      <c r="T79" s="102"/>
      <c r="AC79" s="102"/>
      <c r="AD79" s="102"/>
      <c r="AE79" s="102"/>
      <c r="AF79" s="102"/>
      <c r="AG79" s="265" t="s">
        <v>225</v>
      </c>
      <c r="AH79" s="269"/>
      <c r="AI79" s="269"/>
      <c r="AJ79" s="269"/>
      <c r="AK79" s="269"/>
      <c r="AL79" s="269"/>
      <c r="AM79" s="269"/>
      <c r="AN79" s="269"/>
      <c r="AO79" s="269"/>
      <c r="AP79" s="269"/>
      <c r="AQ79" s="270"/>
      <c r="AR79" s="101"/>
    </row>
    <row r="80" spans="20:43" ht="12.75">
      <c r="T80" s="102"/>
      <c r="AC80" s="102"/>
      <c r="AD80" s="102"/>
      <c r="AE80" s="102"/>
      <c r="AF80" s="102"/>
      <c r="AG80" s="194" t="s">
        <v>223</v>
      </c>
      <c r="AH80" s="269">
        <v>1087368.112954738</v>
      </c>
      <c r="AI80" s="269">
        <v>1324396.9977859056</v>
      </c>
      <c r="AJ80" s="269">
        <v>1370796.6701066876</v>
      </c>
      <c r="AK80" s="269">
        <v>1418284.5586913573</v>
      </c>
      <c r="AL80" s="269">
        <v>1433163.6131533163</v>
      </c>
      <c r="AM80" s="269">
        <v>1447704.6231815538</v>
      </c>
      <c r="AN80" s="269">
        <v>1461918.8498406988</v>
      </c>
      <c r="AO80" s="269">
        <v>1475817.1292499637</v>
      </c>
      <c r="AP80" s="269">
        <v>1489410.026685079</v>
      </c>
      <c r="AQ80" s="270">
        <v>2388433.6563313804</v>
      </c>
    </row>
    <row r="81" spans="20:43" ht="12.75">
      <c r="T81" s="102"/>
      <c r="AC81" s="102"/>
      <c r="AD81" s="102"/>
      <c r="AE81" s="102"/>
      <c r="AF81" s="102"/>
      <c r="AG81" s="194" t="s">
        <v>224</v>
      </c>
      <c r="AH81" s="269">
        <v>0</v>
      </c>
      <c r="AI81" s="269">
        <v>90396.09297735197</v>
      </c>
      <c r="AJ81" s="269">
        <v>243164.6505940773</v>
      </c>
      <c r="AK81" s="269">
        <v>427434.1672809685</v>
      </c>
      <c r="AL81" s="269">
        <v>678969.3482774703</v>
      </c>
      <c r="AM81" s="269">
        <v>769753.6237148491</v>
      </c>
      <c r="AN81" s="269">
        <v>845438.9162776219</v>
      </c>
      <c r="AO81" s="269">
        <v>905414.1524285644</v>
      </c>
      <c r="AP81" s="269">
        <v>948961.3196276221</v>
      </c>
      <c r="AQ81" s="270">
        <v>0</v>
      </c>
    </row>
    <row r="82" spans="20:43" ht="13.5" thickBot="1">
      <c r="T82" s="102"/>
      <c r="AC82" s="102"/>
      <c r="AD82" s="102"/>
      <c r="AE82" s="102"/>
      <c r="AF82" s="102"/>
      <c r="AG82" s="263" t="s">
        <v>222</v>
      </c>
      <c r="AH82" s="282">
        <v>1087368.112954738</v>
      </c>
      <c r="AI82" s="282">
        <v>1414793.0907632576</v>
      </c>
      <c r="AJ82" s="282">
        <v>1613961.320700765</v>
      </c>
      <c r="AK82" s="282">
        <v>1845718.7259723258</v>
      </c>
      <c r="AL82" s="282">
        <v>2112132.9614307866</v>
      </c>
      <c r="AM82" s="282">
        <v>2217458.246896403</v>
      </c>
      <c r="AN82" s="282">
        <v>2307357.7661183206</v>
      </c>
      <c r="AO82" s="282">
        <v>2381231.281678528</v>
      </c>
      <c r="AP82" s="282">
        <v>2438371.3463127012</v>
      </c>
      <c r="AQ82" s="283">
        <v>2388433.6563313804</v>
      </c>
    </row>
    <row r="83" spans="20:32" ht="13.5" thickTop="1">
      <c r="T83" s="102"/>
      <c r="AC83" s="102"/>
      <c r="AD83" s="102"/>
      <c r="AE83" s="102"/>
      <c r="AF83" s="102"/>
    </row>
    <row r="84" spans="20:41" ht="12.75">
      <c r="T84" s="102"/>
      <c r="AC84" s="102"/>
      <c r="AD84" s="102"/>
      <c r="AE84" s="102"/>
      <c r="AF84" s="102"/>
      <c r="AG84" s="146" t="s">
        <v>611</v>
      </c>
      <c r="AO84" s="105" t="s">
        <v>790</v>
      </c>
    </row>
    <row r="85" spans="20:32" ht="12.75">
      <c r="T85" s="102"/>
      <c r="AC85" s="102"/>
      <c r="AD85" s="102"/>
      <c r="AE85" s="102"/>
      <c r="AF85" s="102"/>
    </row>
    <row r="86" spans="20:32" ht="12.75">
      <c r="T86" s="102"/>
      <c r="AC86" s="102"/>
      <c r="AD86" s="102"/>
      <c r="AE86" s="102"/>
      <c r="AF86" s="102"/>
    </row>
    <row r="87" spans="20:32" ht="12.75">
      <c r="T87" s="102"/>
      <c r="AC87" s="102"/>
      <c r="AD87" s="102"/>
      <c r="AE87" s="102"/>
      <c r="AF87" s="102"/>
    </row>
    <row r="88" spans="20:32" ht="12.75">
      <c r="T88" s="102"/>
      <c r="AC88" s="102"/>
      <c r="AD88" s="102"/>
      <c r="AE88" s="102"/>
      <c r="AF88" s="102"/>
    </row>
    <row r="89" spans="20:32" ht="12.75">
      <c r="T89" s="102"/>
      <c r="AF89" s="102"/>
    </row>
    <row r="92" spans="40:42" ht="12.75">
      <c r="AN92" s="102"/>
      <c r="AO92" s="102"/>
      <c r="AP92" s="102"/>
    </row>
    <row r="93" spans="40:42" ht="12.75">
      <c r="AN93" s="102"/>
      <c r="AO93" s="102"/>
      <c r="AP93" s="102"/>
    </row>
    <row r="94" spans="40:42" ht="12.75">
      <c r="AN94" s="102"/>
      <c r="AO94" s="102"/>
      <c r="AP94" s="102"/>
    </row>
    <row r="95" spans="40:42" ht="12.75">
      <c r="AN95" s="102"/>
      <c r="AO95" s="102"/>
      <c r="AP95" s="102"/>
    </row>
    <row r="96" spans="40:43" ht="12.75">
      <c r="AN96" s="102"/>
      <c r="AO96" s="102"/>
      <c r="AP96" s="102"/>
      <c r="AQ96" s="102"/>
    </row>
    <row r="97" spans="40:43" ht="12.75">
      <c r="AN97" s="102"/>
      <c r="AO97" s="102"/>
      <c r="AP97" s="102"/>
      <c r="AQ97" s="102"/>
    </row>
    <row r="98" spans="40:44" ht="12.75">
      <c r="AN98" s="102"/>
      <c r="AO98" s="102"/>
      <c r="AP98" s="102"/>
      <c r="AQ98" s="102"/>
      <c r="AR98" s="105" t="s">
        <v>752</v>
      </c>
    </row>
    <row r="99" spans="40:55" ht="13.5" thickBot="1">
      <c r="AN99" s="102"/>
      <c r="AO99" s="102"/>
      <c r="AP99" s="102"/>
      <c r="AQ99" s="102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40:55" ht="13.5" thickTop="1">
      <c r="AN100" s="102"/>
      <c r="AO100" s="102"/>
      <c r="AP100" s="102"/>
      <c r="AQ100" s="102"/>
      <c r="AR100" s="610" t="s">
        <v>179</v>
      </c>
      <c r="AS100" s="611"/>
      <c r="AT100" s="611"/>
      <c r="AU100" s="611"/>
      <c r="AV100" s="611"/>
      <c r="AW100" s="611"/>
      <c r="AX100" s="611"/>
      <c r="AY100" s="611"/>
      <c r="AZ100" s="611"/>
      <c r="BA100" s="611"/>
      <c r="BB100" s="611"/>
      <c r="BC100" s="612"/>
    </row>
    <row r="101" spans="40:55" ht="13.5" thickBot="1">
      <c r="AN101" s="102"/>
      <c r="AO101" s="102"/>
      <c r="AP101" s="102"/>
      <c r="AQ101" s="102"/>
      <c r="AR101" s="263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4"/>
    </row>
    <row r="102" spans="40:55" ht="13.5" thickTop="1">
      <c r="AN102" s="102"/>
      <c r="AO102" s="102"/>
      <c r="AP102" s="102"/>
      <c r="AQ102" s="102"/>
      <c r="AR102" s="194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267"/>
    </row>
    <row r="103" spans="40:55" ht="12.75">
      <c r="AN103" s="102"/>
      <c r="AO103" s="102"/>
      <c r="AP103" s="102"/>
      <c r="AQ103" s="102"/>
      <c r="AR103" s="273" t="s">
        <v>162</v>
      </c>
      <c r="AS103" s="253">
        <v>0</v>
      </c>
      <c r="AT103" s="253">
        <v>1</v>
      </c>
      <c r="AU103" s="253">
        <v>2</v>
      </c>
      <c r="AV103" s="253">
        <v>3</v>
      </c>
      <c r="AW103" s="253">
        <v>4</v>
      </c>
      <c r="AX103" s="253">
        <v>5</v>
      </c>
      <c r="AY103" s="253">
        <v>6</v>
      </c>
      <c r="AZ103" s="253">
        <v>7</v>
      </c>
      <c r="BA103" s="253">
        <v>8</v>
      </c>
      <c r="BB103" s="253">
        <v>9</v>
      </c>
      <c r="BC103" s="259">
        <v>10</v>
      </c>
    </row>
    <row r="104" spans="40:55" ht="12.75">
      <c r="AN104" s="102"/>
      <c r="AO104" s="102"/>
      <c r="AP104" s="102"/>
      <c r="AQ104" s="102"/>
      <c r="AR104" s="198" t="s">
        <v>194</v>
      </c>
      <c r="AS104" s="146"/>
      <c r="AT104" s="269">
        <v>604381.3424828211</v>
      </c>
      <c r="AU104" s="269">
        <v>617420.7268824987</v>
      </c>
      <c r="AV104" s="269">
        <v>644954.332724777</v>
      </c>
      <c r="AW104" s="269">
        <v>906961.8021883592</v>
      </c>
      <c r="AX104" s="269">
        <v>1207383.534604933</v>
      </c>
      <c r="AY104" s="269">
        <v>1271174.6799622765</v>
      </c>
      <c r="AZ104" s="269">
        <v>1310609.2808957528</v>
      </c>
      <c r="BA104" s="269">
        <v>1332683.952254841</v>
      </c>
      <c r="BB104" s="269">
        <v>1336696.7487135092</v>
      </c>
      <c r="BC104" s="270">
        <v>1199090.1574191395</v>
      </c>
    </row>
    <row r="105" spans="40:55" ht="12.75">
      <c r="AN105" s="102"/>
      <c r="AO105" s="102"/>
      <c r="AP105" s="102"/>
      <c r="AQ105" s="102"/>
      <c r="AR105" s="194" t="s">
        <v>195</v>
      </c>
      <c r="AS105" s="146"/>
      <c r="AT105" s="269">
        <v>231258.17620600303</v>
      </c>
      <c r="AU105" s="269">
        <v>289995.74907397915</v>
      </c>
      <c r="AV105" s="269">
        <v>355390.0098099177</v>
      </c>
      <c r="AW105" s="269">
        <v>432039.74632272107</v>
      </c>
      <c r="AX105" s="269">
        <v>513535.1318655036</v>
      </c>
      <c r="AY105" s="269">
        <v>486880.0462191896</v>
      </c>
      <c r="AZ105" s="269">
        <v>450956.13795898575</v>
      </c>
      <c r="BA105" s="269">
        <v>413371.5204170119</v>
      </c>
      <c r="BB105" s="269">
        <v>374142.53165077174</v>
      </c>
      <c r="BC105" s="270">
        <v>300066.5277728382</v>
      </c>
    </row>
    <row r="106" spans="40:55" ht="12.75">
      <c r="AN106" s="102"/>
      <c r="AO106" s="102"/>
      <c r="AP106" s="102"/>
      <c r="AQ106" s="102"/>
      <c r="AR106" s="194" t="s">
        <v>13</v>
      </c>
      <c r="AS106" s="146"/>
      <c r="AT106" s="269">
        <v>373123.166276818</v>
      </c>
      <c r="AU106" s="269">
        <v>327424.97780851956</v>
      </c>
      <c r="AV106" s="269">
        <v>289564.32291485934</v>
      </c>
      <c r="AW106" s="269">
        <v>474922.05586563813</v>
      </c>
      <c r="AX106" s="269">
        <v>693848.4027394295</v>
      </c>
      <c r="AY106" s="269">
        <v>784294.6337430868</v>
      </c>
      <c r="AZ106" s="269">
        <v>859653.1429367671</v>
      </c>
      <c r="BA106" s="269">
        <v>919312.4318378292</v>
      </c>
      <c r="BB106" s="269">
        <v>962554.2170627374</v>
      </c>
      <c r="BC106" s="270">
        <v>899023.6296463013</v>
      </c>
    </row>
    <row r="107" spans="40:55" ht="12.75">
      <c r="AN107" s="102"/>
      <c r="AO107" s="102"/>
      <c r="AP107" s="102"/>
      <c r="AR107" s="194" t="s">
        <v>196</v>
      </c>
      <c r="AS107" s="146"/>
      <c r="AT107" s="269">
        <v>714244.9466779201</v>
      </c>
      <c r="AU107" s="269">
        <v>1087368.112954738</v>
      </c>
      <c r="AV107" s="269">
        <v>1324396.9977859056</v>
      </c>
      <c r="AW107" s="269">
        <v>1370796.6701066876</v>
      </c>
      <c r="AX107" s="269">
        <v>1418284.5586913573</v>
      </c>
      <c r="AY107" s="269">
        <v>1433163.6131533163</v>
      </c>
      <c r="AZ107" s="269">
        <v>1447704.6231815538</v>
      </c>
      <c r="BA107" s="269">
        <v>1461918.8498406988</v>
      </c>
      <c r="BB107" s="269">
        <v>1475817.1292499637</v>
      </c>
      <c r="BC107" s="270">
        <v>1489410.026685079</v>
      </c>
    </row>
    <row r="108" spans="40:55" ht="12.75">
      <c r="AN108" s="102"/>
      <c r="AO108" s="102"/>
      <c r="AP108" s="102"/>
      <c r="AR108" s="194" t="s">
        <v>197</v>
      </c>
      <c r="AS108" s="146"/>
      <c r="AT108" s="269">
        <v>1087368.112954738</v>
      </c>
      <c r="AU108" s="269">
        <v>1414793.0907632576</v>
      </c>
      <c r="AV108" s="269">
        <v>1613961.320700765</v>
      </c>
      <c r="AW108" s="269">
        <v>1845718.7259723258</v>
      </c>
      <c r="AX108" s="269">
        <v>2112132.9614307866</v>
      </c>
      <c r="AY108" s="269">
        <v>2217458.246896403</v>
      </c>
      <c r="AZ108" s="269">
        <v>2307357.7661183206</v>
      </c>
      <c r="BA108" s="269">
        <v>2381231.281678528</v>
      </c>
      <c r="BB108" s="269">
        <v>2438371.3463127012</v>
      </c>
      <c r="BC108" s="270">
        <v>2388433.6563313804</v>
      </c>
    </row>
    <row r="109" spans="40:55" ht="12.75">
      <c r="AN109" s="102"/>
      <c r="AO109" s="102"/>
      <c r="AP109" s="102"/>
      <c r="AR109" s="194" t="s">
        <v>198</v>
      </c>
      <c r="AS109" s="146"/>
      <c r="AT109" s="269">
        <v>0</v>
      </c>
      <c r="AU109" s="269">
        <v>90396.09297735197</v>
      </c>
      <c r="AV109" s="269">
        <v>243164.6505940773</v>
      </c>
      <c r="AW109" s="269">
        <v>427434.1672809685</v>
      </c>
      <c r="AX109" s="269">
        <v>678969.3482774703</v>
      </c>
      <c r="AY109" s="269">
        <v>769753.6237148491</v>
      </c>
      <c r="AZ109" s="269">
        <v>845438.9162776219</v>
      </c>
      <c r="BA109" s="269">
        <v>905414.1524285644</v>
      </c>
      <c r="BB109" s="269">
        <v>948961.3196276221</v>
      </c>
      <c r="BC109" s="270"/>
    </row>
    <row r="110" spans="40:55" ht="13.5" thickBot="1">
      <c r="AN110" s="102"/>
      <c r="AO110" s="102"/>
      <c r="AP110" s="102"/>
      <c r="AR110" s="281" t="s">
        <v>199</v>
      </c>
      <c r="AS110" s="282">
        <v>714244.9466779201</v>
      </c>
      <c r="AT110" s="282">
        <v>1087368.112954738</v>
      </c>
      <c r="AU110" s="282">
        <v>1324396.9977859056</v>
      </c>
      <c r="AV110" s="282">
        <v>1370796.6701066876</v>
      </c>
      <c r="AW110" s="282">
        <v>1418284.5586913573</v>
      </c>
      <c r="AX110" s="282">
        <v>1433163.6131533163</v>
      </c>
      <c r="AY110" s="282">
        <v>1447704.6231815538</v>
      </c>
      <c r="AZ110" s="282">
        <v>1461918.8498406988</v>
      </c>
      <c r="BA110" s="282">
        <v>1475817.1292499637</v>
      </c>
      <c r="BB110" s="282">
        <v>1489410.026685079</v>
      </c>
      <c r="BC110" s="283">
        <v>2388433.6563313804</v>
      </c>
    </row>
    <row r="111" spans="40:44" ht="13.5" thickTop="1">
      <c r="AN111" s="102"/>
      <c r="AO111" s="102"/>
      <c r="AP111" s="102"/>
      <c r="AR111" s="101"/>
    </row>
    <row r="112" spans="40:53" ht="12.75">
      <c r="AN112" s="102"/>
      <c r="AO112" s="102"/>
      <c r="AP112" s="102"/>
      <c r="AR112" s="107" t="s">
        <v>611</v>
      </c>
      <c r="BA112" s="105" t="s">
        <v>790</v>
      </c>
    </row>
    <row r="113" spans="40:42" ht="12.75">
      <c r="AN113" s="102"/>
      <c r="AO113" s="102"/>
      <c r="AP113" s="102"/>
    </row>
    <row r="114" spans="40:42" ht="12.75">
      <c r="AN114" s="102"/>
      <c r="AO114" s="102"/>
      <c r="AP114" s="102"/>
    </row>
    <row r="115" spans="40:42" ht="12.75">
      <c r="AN115" s="102"/>
      <c r="AO115" s="102"/>
      <c r="AP115" s="102"/>
    </row>
    <row r="116" spans="40:42" ht="12.75">
      <c r="AN116" s="102"/>
      <c r="AO116" s="102"/>
      <c r="AP116" s="102"/>
    </row>
    <row r="117" spans="40:42" ht="12.75">
      <c r="AN117" s="102"/>
      <c r="AO117" s="102"/>
      <c r="AP117" s="102"/>
    </row>
    <row r="118" spans="40:42" ht="12.75">
      <c r="AN118" s="102"/>
      <c r="AO118" s="102"/>
      <c r="AP118" s="102"/>
    </row>
    <row r="119" spans="40:42" ht="12.75">
      <c r="AN119" s="102"/>
      <c r="AO119" s="102"/>
      <c r="AP119" s="102"/>
    </row>
    <row r="120" spans="40:42" ht="12.75">
      <c r="AN120" s="102"/>
      <c r="AO120" s="102"/>
      <c r="AP120" s="102"/>
    </row>
    <row r="121" spans="40:42" ht="12.75">
      <c r="AN121" s="102"/>
      <c r="AO121" s="102"/>
      <c r="AP121" s="102"/>
    </row>
    <row r="122" spans="40:42" ht="12.75">
      <c r="AN122" s="102"/>
      <c r="AO122" s="102"/>
      <c r="AP122" s="102"/>
    </row>
    <row r="123" spans="40:42" ht="12.75">
      <c r="AN123" s="102"/>
      <c r="AO123" s="102"/>
      <c r="AP123" s="102"/>
    </row>
  </sheetData>
  <mergeCells count="7">
    <mergeCell ref="AR100:BC100"/>
    <mergeCell ref="AG32:AQ32"/>
    <mergeCell ref="AG69:AQ69"/>
    <mergeCell ref="BM3:BX3"/>
    <mergeCell ref="A10:K10"/>
    <mergeCell ref="U8:AF8"/>
    <mergeCell ref="AR3:BC3"/>
  </mergeCells>
  <printOptions verticalCentered="1"/>
  <pageMargins left="1.7716535433070868" right="1.7716535433070868" top="1.3779527559055118" bottom="1.3779527559055118" header="0" footer="0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41">
      <selection activeCell="I28" sqref="I28"/>
    </sheetView>
  </sheetViews>
  <sheetFormatPr defaultColWidth="11.421875" defaultRowHeight="12.75"/>
  <cols>
    <col min="1" max="1" width="18.57421875" style="135" customWidth="1"/>
    <col min="2" max="2" width="10.140625" style="135" customWidth="1"/>
    <col min="3" max="3" width="9.140625" style="135" customWidth="1"/>
    <col min="4" max="4" width="8.140625" style="135" customWidth="1"/>
    <col min="5" max="5" width="8.28125" style="135" customWidth="1"/>
    <col min="6" max="7" width="8.421875" style="135" customWidth="1"/>
    <col min="8" max="8" width="8.57421875" style="135" customWidth="1"/>
    <col min="9" max="10" width="8.28125" style="135" customWidth="1"/>
    <col min="11" max="11" width="8.00390625" style="135" customWidth="1"/>
    <col min="12" max="22" width="11.421875" style="135" customWidth="1"/>
    <col min="23" max="23" width="13.421875" style="135" customWidth="1"/>
    <col min="24" max="24" width="13.8515625" style="135" customWidth="1"/>
    <col min="25" max="25" width="15.140625" style="135" customWidth="1"/>
    <col min="26" max="26" width="12.8515625" style="135" customWidth="1"/>
    <col min="27" max="27" width="13.140625" style="135" customWidth="1"/>
    <col min="28" max="16384" width="11.421875" style="135" customWidth="1"/>
  </cols>
  <sheetData>
    <row r="1" spans="22:27" ht="12.75">
      <c r="V1" s="105" t="s">
        <v>530</v>
      </c>
      <c r="W1" s="105"/>
      <c r="X1" s="105"/>
      <c r="Y1" s="105"/>
      <c r="Z1" s="105"/>
      <c r="AA1" s="105"/>
    </row>
    <row r="2" spans="22:27" ht="13.5" thickBot="1">
      <c r="V2" s="105"/>
      <c r="W2" s="105"/>
      <c r="X2" s="105"/>
      <c r="Y2" s="105"/>
      <c r="Z2" s="105"/>
      <c r="AA2" s="105"/>
    </row>
    <row r="3" spans="22:27" ht="14.25" thickBot="1" thickTop="1">
      <c r="V3" s="622" t="s">
        <v>256</v>
      </c>
      <c r="W3" s="623"/>
      <c r="X3" s="623"/>
      <c r="Y3" s="623"/>
      <c r="Z3" s="623"/>
      <c r="AA3" s="624"/>
    </row>
    <row r="4" spans="1:27" ht="14.25" thickBot="1" thickTop="1">
      <c r="A4" s="75" t="s">
        <v>519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V4" s="152" t="s">
        <v>162</v>
      </c>
      <c r="W4" s="154" t="s">
        <v>631</v>
      </c>
      <c r="X4" s="154" t="s">
        <v>252</v>
      </c>
      <c r="Y4" s="154" t="s">
        <v>253</v>
      </c>
      <c r="Z4" s="157" t="s">
        <v>166</v>
      </c>
      <c r="AA4" s="153" t="s">
        <v>628</v>
      </c>
    </row>
    <row r="5" spans="1:27" ht="14.25" thickBot="1" thickTop="1">
      <c r="A5" s="622" t="s">
        <v>135</v>
      </c>
      <c r="B5" s="623"/>
      <c r="C5" s="623"/>
      <c r="D5" s="623"/>
      <c r="E5" s="623"/>
      <c r="F5" s="623"/>
      <c r="G5" s="623"/>
      <c r="H5" s="623"/>
      <c r="I5" s="623"/>
      <c r="J5" s="623"/>
      <c r="K5" s="624"/>
      <c r="V5" s="159" t="s">
        <v>169</v>
      </c>
      <c r="W5" s="299">
        <v>6173410.6952042235</v>
      </c>
      <c r="X5" s="299">
        <v>3704046.417122534</v>
      </c>
      <c r="Y5" s="299">
        <v>2469364.2780816895</v>
      </c>
      <c r="Z5" s="190">
        <v>45</v>
      </c>
      <c r="AA5" s="197">
        <v>308670.5347602112</v>
      </c>
    </row>
    <row r="6" spans="1:27" ht="14.25" thickBot="1" thickTop="1">
      <c r="A6" s="207"/>
      <c r="B6" s="75"/>
      <c r="C6" s="75"/>
      <c r="D6" s="75"/>
      <c r="E6" s="75"/>
      <c r="F6" s="75"/>
      <c r="G6" s="75"/>
      <c r="H6" s="75"/>
      <c r="I6" s="75"/>
      <c r="J6" s="75"/>
      <c r="K6" s="186"/>
      <c r="V6" s="159" t="s">
        <v>170</v>
      </c>
      <c r="W6" s="299">
        <v>6395177.809512035</v>
      </c>
      <c r="X6" s="299">
        <v>3837106.685707221</v>
      </c>
      <c r="Y6" s="299">
        <v>2558071.123804814</v>
      </c>
      <c r="Z6" s="190">
        <v>45</v>
      </c>
      <c r="AA6" s="197">
        <v>319758.8904756018</v>
      </c>
    </row>
    <row r="7" spans="1:27" ht="13.5" thickTop="1">
      <c r="A7" s="273" t="s">
        <v>2</v>
      </c>
      <c r="B7" s="253">
        <v>1</v>
      </c>
      <c r="C7" s="253">
        <v>2</v>
      </c>
      <c r="D7" s="253">
        <v>3</v>
      </c>
      <c r="E7" s="253">
        <v>4</v>
      </c>
      <c r="F7" s="253">
        <v>5</v>
      </c>
      <c r="G7" s="253">
        <v>6</v>
      </c>
      <c r="H7" s="253">
        <v>7</v>
      </c>
      <c r="I7" s="253">
        <v>8</v>
      </c>
      <c r="J7" s="253">
        <v>9</v>
      </c>
      <c r="K7" s="259">
        <v>10</v>
      </c>
      <c r="V7" s="159" t="s">
        <v>171</v>
      </c>
      <c r="W7" s="299">
        <v>6621984.988929528</v>
      </c>
      <c r="X7" s="299">
        <v>3973190.9933577166</v>
      </c>
      <c r="Y7" s="299">
        <v>2648793.995571811</v>
      </c>
      <c r="Z7" s="190">
        <v>45</v>
      </c>
      <c r="AA7" s="197">
        <v>331099.2494464764</v>
      </c>
    </row>
    <row r="8" spans="1:27" ht="12.75">
      <c r="A8" s="273" t="s">
        <v>136</v>
      </c>
      <c r="B8" s="278"/>
      <c r="C8" s="278"/>
      <c r="D8" s="278"/>
      <c r="E8" s="278"/>
      <c r="F8" s="278"/>
      <c r="G8" s="278"/>
      <c r="H8" s="278"/>
      <c r="I8" s="278"/>
      <c r="J8" s="278"/>
      <c r="K8" s="300"/>
      <c r="V8" s="159" t="s">
        <v>172</v>
      </c>
      <c r="W8" s="299">
        <v>6853983.350533437</v>
      </c>
      <c r="X8" s="299">
        <v>4112390.010320062</v>
      </c>
      <c r="Y8" s="299">
        <v>2741593.340213375</v>
      </c>
      <c r="Z8" s="190">
        <v>45</v>
      </c>
      <c r="AA8" s="197">
        <v>342699.1675266719</v>
      </c>
    </row>
    <row r="9" spans="1:27" ht="12.75">
      <c r="A9" s="279" t="s">
        <v>137</v>
      </c>
      <c r="B9" s="278"/>
      <c r="C9" s="278"/>
      <c r="D9" s="278"/>
      <c r="E9" s="278"/>
      <c r="F9" s="278"/>
      <c r="G9" s="278"/>
      <c r="H9" s="278"/>
      <c r="I9" s="278"/>
      <c r="J9" s="278"/>
      <c r="K9" s="300"/>
      <c r="V9" s="159" t="s">
        <v>173</v>
      </c>
      <c r="W9" s="299">
        <v>7091422.793456785</v>
      </c>
      <c r="X9" s="299">
        <v>4254853.676074071</v>
      </c>
      <c r="Y9" s="299">
        <v>2836569.1173827145</v>
      </c>
      <c r="Z9" s="190">
        <v>45</v>
      </c>
      <c r="AA9" s="197">
        <v>354571.1396728393</v>
      </c>
    </row>
    <row r="10" spans="1:27" ht="12.75">
      <c r="A10" s="277" t="s">
        <v>138</v>
      </c>
      <c r="B10" s="274">
        <v>68520</v>
      </c>
      <c r="C10" s="274">
        <v>68520</v>
      </c>
      <c r="D10" s="274">
        <v>68520</v>
      </c>
      <c r="E10" s="274">
        <v>68520</v>
      </c>
      <c r="F10" s="274">
        <v>68520</v>
      </c>
      <c r="G10" s="274">
        <v>68520</v>
      </c>
      <c r="H10" s="274">
        <v>68520</v>
      </c>
      <c r="I10" s="274">
        <v>68520</v>
      </c>
      <c r="J10" s="274">
        <v>68520</v>
      </c>
      <c r="K10" s="275">
        <v>68520</v>
      </c>
      <c r="V10" s="159" t="s">
        <v>174</v>
      </c>
      <c r="W10" s="299">
        <v>7165818.065766581</v>
      </c>
      <c r="X10" s="299">
        <v>4299490.839459948</v>
      </c>
      <c r="Y10" s="299">
        <v>2866327.2263066326</v>
      </c>
      <c r="Z10" s="190">
        <v>45</v>
      </c>
      <c r="AA10" s="197">
        <v>358290.9032883291</v>
      </c>
    </row>
    <row r="11" spans="1:27" ht="12.75">
      <c r="A11" s="277" t="s">
        <v>139</v>
      </c>
      <c r="B11" s="274">
        <v>2000</v>
      </c>
      <c r="C11" s="274">
        <v>2000</v>
      </c>
      <c r="D11" s="274">
        <v>2000</v>
      </c>
      <c r="E11" s="274">
        <v>2000</v>
      </c>
      <c r="F11" s="274">
        <v>2000</v>
      </c>
      <c r="G11" s="274">
        <v>2000</v>
      </c>
      <c r="H11" s="274">
        <v>2000</v>
      </c>
      <c r="I11" s="274">
        <v>2000</v>
      </c>
      <c r="J11" s="274">
        <v>2000</v>
      </c>
      <c r="K11" s="275">
        <v>2000</v>
      </c>
      <c r="V11" s="159" t="s">
        <v>175</v>
      </c>
      <c r="W11" s="299">
        <v>7238523.115907769</v>
      </c>
      <c r="X11" s="299">
        <v>4343113.869544661</v>
      </c>
      <c r="Y11" s="299">
        <v>2895409.2463631076</v>
      </c>
      <c r="Z11" s="190">
        <v>45</v>
      </c>
      <c r="AA11" s="197">
        <v>361926.15579538845</v>
      </c>
    </row>
    <row r="12" spans="1:27" ht="12.75">
      <c r="A12" s="277" t="s">
        <v>140</v>
      </c>
      <c r="B12" s="274">
        <v>25000</v>
      </c>
      <c r="C12" s="274">
        <v>25000</v>
      </c>
      <c r="D12" s="274">
        <v>25000</v>
      </c>
      <c r="E12" s="274">
        <v>25000</v>
      </c>
      <c r="F12" s="274">
        <v>25000</v>
      </c>
      <c r="G12" s="274">
        <v>25000</v>
      </c>
      <c r="H12" s="274">
        <v>25000</v>
      </c>
      <c r="I12" s="274">
        <v>25000</v>
      </c>
      <c r="J12" s="274">
        <v>25000</v>
      </c>
      <c r="K12" s="275">
        <v>25000</v>
      </c>
      <c r="V12" s="159" t="s">
        <v>176</v>
      </c>
      <c r="W12" s="299">
        <v>7309594.249203494</v>
      </c>
      <c r="X12" s="299">
        <v>4385756.549522096</v>
      </c>
      <c r="Y12" s="299">
        <v>2923837.6996813975</v>
      </c>
      <c r="Z12" s="190">
        <v>45</v>
      </c>
      <c r="AA12" s="197">
        <v>365479.7124601747</v>
      </c>
    </row>
    <row r="13" spans="1:27" ht="12.75">
      <c r="A13" s="277" t="s">
        <v>141</v>
      </c>
      <c r="B13" s="274">
        <v>4776</v>
      </c>
      <c r="C13" s="274">
        <v>4776</v>
      </c>
      <c r="D13" s="274">
        <v>4776</v>
      </c>
      <c r="E13" s="274">
        <v>4776</v>
      </c>
      <c r="F13" s="274">
        <v>4776</v>
      </c>
      <c r="G13" s="274">
        <v>4776</v>
      </c>
      <c r="H13" s="274">
        <v>4776</v>
      </c>
      <c r="I13" s="274">
        <v>4776</v>
      </c>
      <c r="J13" s="274">
        <v>4776</v>
      </c>
      <c r="K13" s="275">
        <v>4776</v>
      </c>
      <c r="V13" s="159" t="s">
        <v>177</v>
      </c>
      <c r="W13" s="299">
        <v>7379085.646249818</v>
      </c>
      <c r="X13" s="299">
        <v>4427451.387749891</v>
      </c>
      <c r="Y13" s="299">
        <v>2951634.2584999274</v>
      </c>
      <c r="Z13" s="190">
        <v>45</v>
      </c>
      <c r="AA13" s="197">
        <v>368954.2823124909</v>
      </c>
    </row>
    <row r="14" spans="1:27" ht="13.5" thickBot="1">
      <c r="A14" s="273" t="s">
        <v>13</v>
      </c>
      <c r="B14" s="274">
        <v>100296</v>
      </c>
      <c r="C14" s="274">
        <v>100296</v>
      </c>
      <c r="D14" s="274">
        <v>100296</v>
      </c>
      <c r="E14" s="274">
        <v>100296</v>
      </c>
      <c r="F14" s="274">
        <v>100296</v>
      </c>
      <c r="G14" s="274">
        <v>100296</v>
      </c>
      <c r="H14" s="274">
        <v>100296</v>
      </c>
      <c r="I14" s="274">
        <v>100296</v>
      </c>
      <c r="J14" s="274">
        <v>100296</v>
      </c>
      <c r="K14" s="275">
        <v>100296</v>
      </c>
      <c r="V14" s="170" t="s">
        <v>178</v>
      </c>
      <c r="W14" s="301">
        <v>7447050.133425395</v>
      </c>
      <c r="X14" s="301">
        <v>4468230.080055237</v>
      </c>
      <c r="Y14" s="301">
        <v>2978820.053370158</v>
      </c>
      <c r="Z14" s="257">
        <v>45</v>
      </c>
      <c r="AA14" s="260"/>
    </row>
    <row r="15" spans="1:27" ht="13.5" thickTop="1">
      <c r="A15" s="273"/>
      <c r="B15" s="274"/>
      <c r="C15" s="274"/>
      <c r="D15" s="274"/>
      <c r="E15" s="274"/>
      <c r="F15" s="274"/>
      <c r="G15" s="274"/>
      <c r="H15" s="274"/>
      <c r="I15" s="274"/>
      <c r="J15" s="274"/>
      <c r="K15" s="275"/>
      <c r="AA15" s="105"/>
    </row>
    <row r="16" spans="1:27" ht="12.75">
      <c r="A16" s="279" t="s">
        <v>130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5"/>
      <c r="V16" s="105" t="s">
        <v>531</v>
      </c>
      <c r="W16" s="105"/>
      <c r="X16" s="105"/>
      <c r="Y16" s="105"/>
      <c r="Z16" s="105"/>
      <c r="AA16" s="105"/>
    </row>
    <row r="17" spans="1:27" ht="13.5" thickBot="1">
      <c r="A17" s="277" t="s">
        <v>142</v>
      </c>
      <c r="B17" s="274">
        <v>2329.8</v>
      </c>
      <c r="C17" s="274">
        <v>2329.8</v>
      </c>
      <c r="D17" s="274">
        <v>2329.8</v>
      </c>
      <c r="E17" s="274">
        <v>2329.8</v>
      </c>
      <c r="F17" s="274">
        <v>2329.8</v>
      </c>
      <c r="G17" s="274">
        <v>0</v>
      </c>
      <c r="H17" s="274">
        <v>0</v>
      </c>
      <c r="I17" s="274">
        <v>0</v>
      </c>
      <c r="J17" s="274">
        <v>0</v>
      </c>
      <c r="K17" s="275">
        <v>0</v>
      </c>
      <c r="V17" s="105"/>
      <c r="W17" s="105"/>
      <c r="X17" s="105"/>
      <c r="Y17" s="105"/>
      <c r="Z17" s="105"/>
      <c r="AA17" s="105"/>
    </row>
    <row r="18" spans="1:27" ht="14.25" thickBot="1" thickTop="1">
      <c r="A18" s="277" t="s">
        <v>143</v>
      </c>
      <c r="B18" s="274">
        <v>1200</v>
      </c>
      <c r="C18" s="274">
        <v>1200</v>
      </c>
      <c r="D18" s="274">
        <v>1200</v>
      </c>
      <c r="E18" s="274">
        <v>1200</v>
      </c>
      <c r="F18" s="274">
        <v>1200</v>
      </c>
      <c r="G18" s="274">
        <v>0</v>
      </c>
      <c r="H18" s="274">
        <v>0</v>
      </c>
      <c r="I18" s="274">
        <v>723699.7225000001</v>
      </c>
      <c r="J18" s="274">
        <v>0</v>
      </c>
      <c r="K18" s="275">
        <v>0</v>
      </c>
      <c r="V18" s="622" t="s">
        <v>161</v>
      </c>
      <c r="W18" s="623"/>
      <c r="X18" s="623"/>
      <c r="Y18" s="623"/>
      <c r="Z18" s="623"/>
      <c r="AA18" s="624"/>
    </row>
    <row r="19" spans="1:27" ht="13.5" thickTop="1">
      <c r="A19" s="273" t="s">
        <v>13</v>
      </c>
      <c r="B19" s="274">
        <v>3529.8</v>
      </c>
      <c r="C19" s="274">
        <v>3529.8</v>
      </c>
      <c r="D19" s="274">
        <v>3529.8</v>
      </c>
      <c r="E19" s="274">
        <v>3529.8</v>
      </c>
      <c r="F19" s="274">
        <v>3529.8</v>
      </c>
      <c r="G19" s="274">
        <v>0</v>
      </c>
      <c r="H19" s="274">
        <v>0</v>
      </c>
      <c r="I19" s="274">
        <v>723699.7225000001</v>
      </c>
      <c r="J19" s="274">
        <v>0</v>
      </c>
      <c r="K19" s="275">
        <v>0</v>
      </c>
      <c r="V19" s="152" t="s">
        <v>162</v>
      </c>
      <c r="W19" s="154" t="s">
        <v>630</v>
      </c>
      <c r="X19" s="154" t="s">
        <v>164</v>
      </c>
      <c r="Y19" s="154" t="s">
        <v>165</v>
      </c>
      <c r="Z19" s="157" t="s">
        <v>166</v>
      </c>
      <c r="AA19" s="252" t="s">
        <v>629</v>
      </c>
    </row>
    <row r="20" spans="1:27" ht="12.75">
      <c r="A20" s="279" t="s">
        <v>136</v>
      </c>
      <c r="B20" s="274">
        <v>103825.8</v>
      </c>
      <c r="C20" s="274">
        <v>103825.8</v>
      </c>
      <c r="D20" s="274">
        <v>103825.8</v>
      </c>
      <c r="E20" s="274">
        <v>103825.8</v>
      </c>
      <c r="F20" s="274">
        <v>103825.8</v>
      </c>
      <c r="G20" s="274">
        <v>100296</v>
      </c>
      <c r="H20" s="274">
        <v>100296</v>
      </c>
      <c r="I20" s="274">
        <v>823995.7225000001</v>
      </c>
      <c r="J20" s="274">
        <v>100296</v>
      </c>
      <c r="K20" s="275">
        <v>100296</v>
      </c>
      <c r="V20" s="159" t="s">
        <v>169</v>
      </c>
      <c r="W20" s="131">
        <v>4516479.2710992005</v>
      </c>
      <c r="X20" s="131">
        <v>2258239.6355496002</v>
      </c>
      <c r="Y20" s="131">
        <v>2258239.6355496002</v>
      </c>
      <c r="Z20" s="190">
        <v>60</v>
      </c>
      <c r="AA20" s="197">
        <v>376373.2725916</v>
      </c>
    </row>
    <row r="21" spans="1:27" ht="12.75">
      <c r="A21" s="277"/>
      <c r="B21" s="274"/>
      <c r="C21" s="274"/>
      <c r="D21" s="274"/>
      <c r="E21" s="274"/>
      <c r="F21" s="274"/>
      <c r="G21" s="274"/>
      <c r="H21" s="274"/>
      <c r="I21" s="274"/>
      <c r="J21" s="274"/>
      <c r="K21" s="275"/>
      <c r="V21" s="159" t="s">
        <v>170</v>
      </c>
      <c r="W21" s="131">
        <v>4611515.148143288</v>
      </c>
      <c r="X21" s="131">
        <v>2305757.574071644</v>
      </c>
      <c r="Y21" s="131">
        <v>2305757.574071644</v>
      </c>
      <c r="Z21" s="190">
        <v>60</v>
      </c>
      <c r="AA21" s="197">
        <v>384292.9290119406</v>
      </c>
    </row>
    <row r="22" spans="1:27" ht="12.75">
      <c r="A22" s="273" t="s">
        <v>144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5"/>
      <c r="V22" s="159" t="s">
        <v>171</v>
      </c>
      <c r="W22" s="131">
        <v>4706550.9656495685</v>
      </c>
      <c r="X22" s="131">
        <v>2353275.4828247842</v>
      </c>
      <c r="Y22" s="131">
        <v>2353275.4828247842</v>
      </c>
      <c r="Z22" s="190">
        <v>60</v>
      </c>
      <c r="AA22" s="197">
        <v>392212.5804707974</v>
      </c>
    </row>
    <row r="23" spans="1:27" ht="12.75">
      <c r="A23" s="277" t="s">
        <v>138</v>
      </c>
      <c r="B23" s="274">
        <v>9000</v>
      </c>
      <c r="C23" s="274">
        <v>9000</v>
      </c>
      <c r="D23" s="274">
        <v>9000</v>
      </c>
      <c r="E23" s="274">
        <v>9000</v>
      </c>
      <c r="F23" s="274">
        <v>9000</v>
      </c>
      <c r="G23" s="274">
        <v>9000</v>
      </c>
      <c r="H23" s="274">
        <v>9000</v>
      </c>
      <c r="I23" s="274">
        <v>9000</v>
      </c>
      <c r="J23" s="274">
        <v>9000</v>
      </c>
      <c r="K23" s="275">
        <v>9000</v>
      </c>
      <c r="V23" s="159" t="s">
        <v>172</v>
      </c>
      <c r="W23" s="131">
        <v>4801572.90197852</v>
      </c>
      <c r="X23" s="131">
        <v>2400786.45098926</v>
      </c>
      <c r="Y23" s="131">
        <v>2400786.45098926</v>
      </c>
      <c r="Z23" s="190">
        <v>60</v>
      </c>
      <c r="AA23" s="197">
        <v>400131.07516487665</v>
      </c>
    </row>
    <row r="24" spans="1:27" ht="12.75">
      <c r="A24" s="277" t="s">
        <v>145</v>
      </c>
      <c r="B24" s="274">
        <v>61734.10695204224</v>
      </c>
      <c r="C24" s="274">
        <v>63951.77809512035</v>
      </c>
      <c r="D24" s="274">
        <v>66219.84988929528</v>
      </c>
      <c r="E24" s="274">
        <v>68539.83350533438</v>
      </c>
      <c r="F24" s="274">
        <v>70914.22793456785</v>
      </c>
      <c r="G24" s="274">
        <v>71658.18065766581</v>
      </c>
      <c r="H24" s="274">
        <v>72385.2311590777</v>
      </c>
      <c r="I24" s="274">
        <v>73095.94249203494</v>
      </c>
      <c r="J24" s="274">
        <v>73790.85646249818</v>
      </c>
      <c r="K24" s="275">
        <v>74470.50133425395</v>
      </c>
      <c r="V24" s="159" t="s">
        <v>173</v>
      </c>
      <c r="W24" s="131">
        <v>4896622.413491474</v>
      </c>
      <c r="X24" s="131">
        <v>2448311.206745737</v>
      </c>
      <c r="Y24" s="131">
        <v>2448311.206745737</v>
      </c>
      <c r="Z24" s="190">
        <v>60</v>
      </c>
      <c r="AA24" s="197">
        <v>408051.86779095617</v>
      </c>
    </row>
    <row r="25" spans="1:27" ht="12.75">
      <c r="A25" s="277" t="s">
        <v>146</v>
      </c>
      <c r="B25" s="274">
        <v>50000</v>
      </c>
      <c r="C25" s="274">
        <v>50000</v>
      </c>
      <c r="D25" s="274">
        <v>50000</v>
      </c>
      <c r="E25" s="274">
        <v>50000</v>
      </c>
      <c r="F25" s="274">
        <v>50000</v>
      </c>
      <c r="G25" s="274">
        <v>50000</v>
      </c>
      <c r="H25" s="274">
        <v>50000</v>
      </c>
      <c r="I25" s="274">
        <v>50000</v>
      </c>
      <c r="J25" s="274">
        <v>50000</v>
      </c>
      <c r="K25" s="275">
        <v>50000</v>
      </c>
      <c r="V25" s="159" t="s">
        <v>174</v>
      </c>
      <c r="W25" s="131">
        <v>4993018.853899938</v>
      </c>
      <c r="X25" s="131">
        <v>2496509.426949969</v>
      </c>
      <c r="Y25" s="131">
        <v>2496509.426949969</v>
      </c>
      <c r="Z25" s="190">
        <v>60</v>
      </c>
      <c r="AA25" s="197">
        <v>416084.90449166147</v>
      </c>
    </row>
    <row r="26" spans="1:27" ht="13.5" thickBot="1">
      <c r="A26" s="284" t="s">
        <v>144</v>
      </c>
      <c r="B26" s="286">
        <v>120734.10695204223</v>
      </c>
      <c r="C26" s="286">
        <v>122951.77809512036</v>
      </c>
      <c r="D26" s="286">
        <v>125219.84988929528</v>
      </c>
      <c r="E26" s="286">
        <v>127539.83350533438</v>
      </c>
      <c r="F26" s="286">
        <v>129914.22793456785</v>
      </c>
      <c r="G26" s="286">
        <v>130658.18065766581</v>
      </c>
      <c r="H26" s="286">
        <v>131385.2311590777</v>
      </c>
      <c r="I26" s="286">
        <v>132095.94249203493</v>
      </c>
      <c r="J26" s="286">
        <v>132790.8564624982</v>
      </c>
      <c r="K26" s="287">
        <v>133470.50133425393</v>
      </c>
      <c r="V26" s="159" t="s">
        <v>175</v>
      </c>
      <c r="W26" s="131">
        <v>5088043.523645423</v>
      </c>
      <c r="X26" s="131">
        <v>2544021.7618227117</v>
      </c>
      <c r="Y26" s="131">
        <v>2544021.7618227117</v>
      </c>
      <c r="Z26" s="190">
        <v>60</v>
      </c>
      <c r="AA26" s="197">
        <v>424003.6269704519</v>
      </c>
    </row>
    <row r="27" spans="1:27" ht="13.5" thickTop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V27" s="159" t="s">
        <v>176</v>
      </c>
      <c r="W27" s="131">
        <v>5183068.133856567</v>
      </c>
      <c r="X27" s="131">
        <v>2591534.0669282833</v>
      </c>
      <c r="Y27" s="131">
        <v>2591534.0669282833</v>
      </c>
      <c r="Z27" s="190">
        <v>60</v>
      </c>
      <c r="AA27" s="197">
        <v>431922.3444880472</v>
      </c>
    </row>
    <row r="28" spans="1:27" ht="12.75">
      <c r="A28" s="105" t="s">
        <v>626</v>
      </c>
      <c r="B28" s="105"/>
      <c r="C28" s="105"/>
      <c r="D28" s="105"/>
      <c r="E28" s="105"/>
      <c r="F28" s="105"/>
      <c r="G28" s="105" t="s">
        <v>627</v>
      </c>
      <c r="H28" s="105"/>
      <c r="I28" s="105" t="s">
        <v>790</v>
      </c>
      <c r="J28" s="105"/>
      <c r="K28" s="105"/>
      <c r="V28" s="159" t="s">
        <v>177</v>
      </c>
      <c r="W28" s="131">
        <v>5278092.505929455</v>
      </c>
      <c r="X28" s="131">
        <v>2639046.2529647276</v>
      </c>
      <c r="Y28" s="131">
        <v>2639046.2529647276</v>
      </c>
      <c r="Z28" s="190">
        <v>60</v>
      </c>
      <c r="AA28" s="197">
        <v>439841.0421607879</v>
      </c>
    </row>
    <row r="29" spans="1:27" ht="13.5" thickBot="1">
      <c r="A29" s="105" t="s">
        <v>148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V29" s="170" t="s">
        <v>178</v>
      </c>
      <c r="W29" s="133">
        <v>5373117.116141426</v>
      </c>
      <c r="X29" s="133">
        <v>2686558.558070713</v>
      </c>
      <c r="Y29" s="133">
        <v>2686558.558070713</v>
      </c>
      <c r="Z29" s="257">
        <v>60</v>
      </c>
      <c r="AA29" s="302" t="s">
        <v>587</v>
      </c>
    </row>
    <row r="30" ht="13.5" thickTop="1"/>
    <row r="32" ht="12.75">
      <c r="A32" s="135" t="s">
        <v>604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mergeCells count="3">
    <mergeCell ref="A5:K5"/>
    <mergeCell ref="V3:AA3"/>
    <mergeCell ref="V18:AA18"/>
  </mergeCells>
  <printOptions verticalCentered="1"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7"/>
  <sheetViews>
    <sheetView workbookViewId="0" topLeftCell="B120">
      <selection activeCell="B125" sqref="B125"/>
    </sheetView>
  </sheetViews>
  <sheetFormatPr defaultColWidth="11.421875" defaultRowHeight="12.75"/>
  <cols>
    <col min="1" max="1" width="11.140625" style="0" customWidth="1"/>
    <col min="2" max="2" width="10.421875" style="0" customWidth="1"/>
    <col min="3" max="3" width="14.57421875" style="0" customWidth="1"/>
    <col min="4" max="4" width="13.00390625" style="0" customWidth="1"/>
    <col min="5" max="5" width="10.28125" style="0" customWidth="1"/>
    <col min="6" max="7" width="11.28125" style="0" customWidth="1"/>
    <col min="8" max="8" width="10.00390625" style="0" customWidth="1"/>
    <col min="10" max="10" width="13.140625" style="0" customWidth="1"/>
    <col min="12" max="12" width="14.7109375" style="0" customWidth="1"/>
    <col min="13" max="13" width="11.00390625" style="0" customWidth="1"/>
    <col min="14" max="14" width="9.140625" style="0" customWidth="1"/>
    <col min="17" max="17" width="10.421875" style="0" customWidth="1"/>
  </cols>
  <sheetData>
    <row r="1" spans="1:7" ht="12.75">
      <c r="A1" s="51" t="s">
        <v>724</v>
      </c>
      <c r="B1" s="386"/>
      <c r="C1" s="386"/>
      <c r="D1" s="386"/>
      <c r="G1" s="1" t="s">
        <v>745</v>
      </c>
    </row>
    <row r="2" spans="1:8" ht="13.5" thickBot="1">
      <c r="A2" s="628" t="s">
        <v>665</v>
      </c>
      <c r="B2" s="628"/>
      <c r="C2" s="628"/>
      <c r="D2" s="628"/>
      <c r="E2" s="628"/>
      <c r="F2" s="628"/>
      <c r="G2" s="628"/>
      <c r="H2" s="628"/>
    </row>
    <row r="3" spans="1:10" ht="30" customHeight="1" thickBot="1">
      <c r="A3" s="418" t="s">
        <v>110</v>
      </c>
      <c r="B3" s="419" t="s">
        <v>243</v>
      </c>
      <c r="C3" s="419" t="s">
        <v>698</v>
      </c>
      <c r="D3" s="420" t="s">
        <v>699</v>
      </c>
      <c r="E3" s="419" t="s">
        <v>696</v>
      </c>
      <c r="F3" s="420" t="s">
        <v>697</v>
      </c>
      <c r="G3" s="421" t="s">
        <v>666</v>
      </c>
      <c r="H3" s="422" t="s">
        <v>692</v>
      </c>
      <c r="J3" s="360" t="s">
        <v>658</v>
      </c>
    </row>
    <row r="4" spans="1:13" ht="13.5" thickBot="1">
      <c r="A4" s="387">
        <v>1991</v>
      </c>
      <c r="B4" s="434">
        <v>10184.616999999998</v>
      </c>
      <c r="C4" s="410"/>
      <c r="D4" s="388"/>
      <c r="E4" s="388"/>
      <c r="F4" s="388"/>
      <c r="G4" s="388"/>
      <c r="H4" s="388">
        <v>1</v>
      </c>
      <c r="L4" s="361"/>
      <c r="M4" s="361"/>
    </row>
    <row r="5" spans="1:13" ht="12.75">
      <c r="A5" s="387"/>
      <c r="B5" s="435"/>
      <c r="C5" s="388"/>
      <c r="D5" s="431"/>
      <c r="E5" s="388"/>
      <c r="F5" s="388"/>
      <c r="G5" s="446"/>
      <c r="H5" s="388"/>
      <c r="J5" s="414" t="s">
        <v>644</v>
      </c>
      <c r="K5" s="414"/>
      <c r="L5" s="415"/>
      <c r="M5" s="363"/>
    </row>
    <row r="6" spans="1:13" ht="12.75">
      <c r="A6" s="387">
        <v>1992</v>
      </c>
      <c r="B6" s="435">
        <v>8414.922</v>
      </c>
      <c r="C6" s="388"/>
      <c r="D6" s="388"/>
      <c r="E6" s="388"/>
      <c r="F6" s="431"/>
      <c r="G6" s="446"/>
      <c r="H6" s="388">
        <v>2</v>
      </c>
      <c r="J6" s="364" t="s">
        <v>645</v>
      </c>
      <c r="M6" s="404">
        <v>0.8940931352930674</v>
      </c>
    </row>
    <row r="7" spans="1:13" ht="12.75">
      <c r="A7" s="387"/>
      <c r="B7" s="435"/>
      <c r="C7" s="388"/>
      <c r="D7" s="431">
        <f>C10/4</f>
        <v>12091.647249999998</v>
      </c>
      <c r="E7" s="431"/>
      <c r="F7" s="388"/>
      <c r="G7" s="446"/>
      <c r="H7" s="388"/>
      <c r="J7" s="364" t="s">
        <v>646</v>
      </c>
      <c r="M7" s="404">
        <v>0.7994025345781873</v>
      </c>
    </row>
    <row r="8" spans="1:13" ht="12.75">
      <c r="A8" s="387">
        <v>1993</v>
      </c>
      <c r="B8" s="435">
        <v>10790.59</v>
      </c>
      <c r="C8" s="431"/>
      <c r="D8" s="388"/>
      <c r="E8" s="388"/>
      <c r="F8" s="431">
        <f>E9/2</f>
        <v>12640.640875</v>
      </c>
      <c r="G8" s="446">
        <f>B8/F8</f>
        <v>0.8536426362164173</v>
      </c>
      <c r="H8" s="388">
        <v>3</v>
      </c>
      <c r="J8" s="364" t="s">
        <v>647</v>
      </c>
      <c r="M8" s="404">
        <v>0.7811664013580226</v>
      </c>
    </row>
    <row r="9" spans="1:13" ht="12.75">
      <c r="A9" s="387"/>
      <c r="B9" s="435"/>
      <c r="C9" s="388"/>
      <c r="D9" s="431">
        <f>C12/4</f>
        <v>13189.6345</v>
      </c>
      <c r="E9" s="431">
        <f>D7+D9</f>
        <v>25281.28175</v>
      </c>
      <c r="F9" s="388"/>
      <c r="G9" s="446"/>
      <c r="H9" s="388"/>
      <c r="J9" s="364" t="s">
        <v>648</v>
      </c>
      <c r="M9" s="404">
        <v>1366.8794558560446</v>
      </c>
    </row>
    <row r="10" spans="1:13" ht="13.5" thickBot="1">
      <c r="A10" s="387">
        <v>1994</v>
      </c>
      <c r="B10" s="435">
        <v>18976.46</v>
      </c>
      <c r="C10" s="431">
        <f>B4+B6+B8+B10</f>
        <v>48366.58899999999</v>
      </c>
      <c r="D10" s="388"/>
      <c r="E10" s="388"/>
      <c r="F10" s="431">
        <f>E11/2</f>
        <v>13706.42175</v>
      </c>
      <c r="G10" s="446">
        <f>B10/F10</f>
        <v>1.3844940967178396</v>
      </c>
      <c r="H10" s="388">
        <v>4</v>
      </c>
      <c r="J10" s="365" t="s">
        <v>649</v>
      </c>
      <c r="K10" s="361"/>
      <c r="L10" s="361"/>
      <c r="M10" s="365">
        <v>13</v>
      </c>
    </row>
    <row r="11" spans="1:8" ht="12.75">
      <c r="A11" s="387"/>
      <c r="B11" s="435"/>
      <c r="C11" s="388"/>
      <c r="D11" s="431">
        <f>C14/4</f>
        <v>14223.208999999999</v>
      </c>
      <c r="E11" s="431">
        <f>D9+D11</f>
        <v>27412.8435</v>
      </c>
      <c r="F11" s="388"/>
      <c r="G11" s="446"/>
      <c r="H11" s="388"/>
    </row>
    <row r="12" spans="1:12" ht="13.5" thickBot="1">
      <c r="A12" s="387">
        <v>1995</v>
      </c>
      <c r="B12" s="431">
        <v>14576.565999999999</v>
      </c>
      <c r="C12" s="431">
        <f>B6+B8+B10+B12</f>
        <v>52758.538</v>
      </c>
      <c r="D12" s="388"/>
      <c r="E12" s="388"/>
      <c r="F12" s="431">
        <f>E13/2</f>
        <v>14775.4005</v>
      </c>
      <c r="G12" s="446">
        <f>B12/F12</f>
        <v>0.9865428690071717</v>
      </c>
      <c r="H12" s="388">
        <v>1</v>
      </c>
      <c r="J12" s="51" t="s">
        <v>672</v>
      </c>
      <c r="K12" s="51"/>
      <c r="L12" s="51"/>
    </row>
    <row r="13" spans="1:16" ht="12.75">
      <c r="A13" s="387"/>
      <c r="B13" s="431"/>
      <c r="C13" s="388"/>
      <c r="D13" s="431">
        <f>C16/4</f>
        <v>15327.592</v>
      </c>
      <c r="E13" s="431">
        <f>D11+D13</f>
        <v>29550.801</v>
      </c>
      <c r="F13" s="388"/>
      <c r="G13" s="446"/>
      <c r="H13" s="388"/>
      <c r="J13" s="407"/>
      <c r="K13" s="411" t="s">
        <v>675</v>
      </c>
      <c r="L13" s="412" t="s">
        <v>676</v>
      </c>
      <c r="M13" s="412" t="s">
        <v>677</v>
      </c>
      <c r="N13" s="413" t="s">
        <v>678</v>
      </c>
      <c r="O13" s="412" t="s">
        <v>679</v>
      </c>
      <c r="P13" s="1"/>
    </row>
    <row r="14" spans="1:15" ht="12.75">
      <c r="A14" s="387">
        <v>1996</v>
      </c>
      <c r="B14" s="431">
        <v>12549.22</v>
      </c>
      <c r="C14" s="431">
        <f>B8+B10+B12+B14</f>
        <v>56892.835999999996</v>
      </c>
      <c r="D14" s="388"/>
      <c r="E14" s="388"/>
      <c r="F14" s="431">
        <f>E15/2</f>
        <v>15354.517749999999</v>
      </c>
      <c r="G14" s="446">
        <f>B14/F14</f>
        <v>0.8172982183045118</v>
      </c>
      <c r="H14" s="388">
        <v>2</v>
      </c>
      <c r="J14" s="364" t="s">
        <v>673</v>
      </c>
      <c r="K14" s="364">
        <v>1</v>
      </c>
      <c r="L14" s="405">
        <v>81901752.92514959</v>
      </c>
      <c r="M14" s="364">
        <v>81901752.92514959</v>
      </c>
      <c r="N14" s="404">
        <v>43.83618637388766</v>
      </c>
      <c r="O14" s="364">
        <v>3.756028058738081E-05</v>
      </c>
    </row>
    <row r="15" spans="1:15" ht="12.75">
      <c r="A15" s="387"/>
      <c r="B15" s="431"/>
      <c r="C15" s="388"/>
      <c r="D15" s="431">
        <f>C18/4</f>
        <v>15381.443499999998</v>
      </c>
      <c r="E15" s="431">
        <f>D13+D15</f>
        <v>30709.035499999998</v>
      </c>
      <c r="F15" s="388"/>
      <c r="G15" s="446"/>
      <c r="H15" s="388"/>
      <c r="J15" s="364" t="s">
        <v>674</v>
      </c>
      <c r="K15" s="364">
        <v>11</v>
      </c>
      <c r="L15" s="405">
        <v>20551953.91525448</v>
      </c>
      <c r="M15" s="364">
        <v>1868359.4468413165</v>
      </c>
      <c r="N15" s="364"/>
      <c r="O15" s="364"/>
    </row>
    <row r="16" spans="1:15" ht="13.5" thickBot="1">
      <c r="A16" s="387">
        <v>1997</v>
      </c>
      <c r="B16" s="431">
        <v>15208.122</v>
      </c>
      <c r="C16" s="431">
        <f>B10+B12+B14+B16</f>
        <v>61310.368</v>
      </c>
      <c r="D16" s="388"/>
      <c r="E16" s="388"/>
      <c r="F16" s="431">
        <f>E17/2</f>
        <v>15726.153374999998</v>
      </c>
      <c r="G16" s="446">
        <f>B16/F16</f>
        <v>0.9670592443907156</v>
      </c>
      <c r="H16" s="388">
        <v>3</v>
      </c>
      <c r="J16" s="365" t="s">
        <v>69</v>
      </c>
      <c r="K16" s="365">
        <v>12</v>
      </c>
      <c r="L16" s="406">
        <v>102453706.84040406</v>
      </c>
      <c r="M16" s="365"/>
      <c r="N16" s="365"/>
      <c r="O16" s="365"/>
    </row>
    <row r="17" spans="1:8" ht="13.5" thickBot="1">
      <c r="A17" s="387"/>
      <c r="B17" s="431"/>
      <c r="C17" s="388"/>
      <c r="D17" s="431">
        <f>C20/4</f>
        <v>16070.863249999999</v>
      </c>
      <c r="E17" s="431">
        <f>D15+D17</f>
        <v>31452.306749999996</v>
      </c>
      <c r="F17" s="388"/>
      <c r="G17" s="446"/>
      <c r="H17" s="388"/>
    </row>
    <row r="18" spans="1:18" ht="12.75">
      <c r="A18" s="387">
        <v>1998</v>
      </c>
      <c r="B18" s="435">
        <v>19191.865999999998</v>
      </c>
      <c r="C18" s="431">
        <f>B12+B14+B16+B18</f>
        <v>61525.77399999999</v>
      </c>
      <c r="D18" s="388"/>
      <c r="E18" s="388"/>
      <c r="F18" s="431">
        <f>E19/2</f>
        <v>16429.469749999997</v>
      </c>
      <c r="G18" s="446">
        <f>B18/F18</f>
        <v>1.1681366649097122</v>
      </c>
      <c r="H18" s="388">
        <v>4</v>
      </c>
      <c r="J18" s="366"/>
      <c r="K18" s="413" t="s">
        <v>651</v>
      </c>
      <c r="L18" s="413" t="s">
        <v>648</v>
      </c>
      <c r="M18" s="413" t="s">
        <v>680</v>
      </c>
      <c r="N18" s="413" t="s">
        <v>681</v>
      </c>
      <c r="O18" s="413" t="s">
        <v>682</v>
      </c>
      <c r="P18" s="413" t="s">
        <v>683</v>
      </c>
      <c r="Q18" s="413" t="s">
        <v>684</v>
      </c>
      <c r="R18" s="413" t="s">
        <v>685</v>
      </c>
    </row>
    <row r="19" spans="1:18" ht="12.75">
      <c r="A19" s="387"/>
      <c r="B19" s="435"/>
      <c r="C19" s="388"/>
      <c r="D19" s="431">
        <f>C22/4</f>
        <v>16788.07625</v>
      </c>
      <c r="E19" s="431">
        <f>D17+D19</f>
        <v>32858.93949999999</v>
      </c>
      <c r="F19" s="388"/>
      <c r="G19" s="446"/>
      <c r="H19" s="388"/>
      <c r="J19" s="364" t="s">
        <v>650</v>
      </c>
      <c r="K19" s="507">
        <v>10325.927758582578</v>
      </c>
      <c r="L19" s="507">
        <v>804.2013482468145</v>
      </c>
      <c r="M19" s="507">
        <v>12.839978173492797</v>
      </c>
      <c r="N19" s="507">
        <v>5.786012621988117E-08</v>
      </c>
      <c r="O19" s="507">
        <v>8555.891630172246</v>
      </c>
      <c r="P19" s="507">
        <v>12095.963886992911</v>
      </c>
      <c r="Q19" s="507">
        <v>8555.891630172246</v>
      </c>
      <c r="R19" s="507">
        <v>12095.963886992911</v>
      </c>
    </row>
    <row r="20" spans="1:18" ht="13.5" thickBot="1">
      <c r="A20" s="387">
        <v>1999</v>
      </c>
      <c r="B20" s="435">
        <v>17334.245</v>
      </c>
      <c r="C20" s="431">
        <f>B14+B16+B18+B20</f>
        <v>64283.452999999994</v>
      </c>
      <c r="D20" s="388"/>
      <c r="E20" s="388"/>
      <c r="F20" s="431">
        <f>E21/2</f>
        <v>17049.078374999997</v>
      </c>
      <c r="G20" s="446">
        <f>B20/F20</f>
        <v>1.0167262193725473</v>
      </c>
      <c r="H20" s="388">
        <v>1</v>
      </c>
      <c r="J20" s="365" t="s">
        <v>652</v>
      </c>
      <c r="K20" s="508">
        <v>670.8275720756143</v>
      </c>
      <c r="L20" s="508">
        <v>101.31984626113909</v>
      </c>
      <c r="M20" s="508">
        <v>6.620890149661706</v>
      </c>
      <c r="N20" s="508">
        <v>3.756028058738178E-05</v>
      </c>
      <c r="O20" s="508">
        <v>447.82398124831286</v>
      </c>
      <c r="P20" s="508">
        <v>893.8311629029157</v>
      </c>
      <c r="Q20" s="508">
        <v>447.82398124831286</v>
      </c>
      <c r="R20" s="508">
        <v>893.8311629029157</v>
      </c>
    </row>
    <row r="21" spans="1:8" ht="12.75">
      <c r="A21" s="387"/>
      <c r="B21" s="435"/>
      <c r="C21" s="388"/>
      <c r="D21" s="431">
        <f>C24/4</f>
        <v>17310.0805</v>
      </c>
      <c r="E21" s="431">
        <f>D19+D21</f>
        <v>34098.156749999995</v>
      </c>
      <c r="F21" s="388"/>
      <c r="G21" s="446"/>
      <c r="H21" s="388"/>
    </row>
    <row r="22" spans="1:8" ht="12.75">
      <c r="A22" s="387">
        <v>2000</v>
      </c>
      <c r="B22" s="431">
        <v>15418.072</v>
      </c>
      <c r="C22" s="431">
        <f>B16+B18+B20+B22</f>
        <v>67152.305</v>
      </c>
      <c r="D22" s="388"/>
      <c r="E22" s="388"/>
      <c r="F22" s="431">
        <f>E23/2</f>
        <v>17441.652625000002</v>
      </c>
      <c r="G22" s="446">
        <f>B22/F22</f>
        <v>0.8839799949862834</v>
      </c>
      <c r="H22" s="388">
        <v>2</v>
      </c>
    </row>
    <row r="23" spans="1:10" ht="12.75">
      <c r="A23" s="387"/>
      <c r="B23" s="431"/>
      <c r="C23" s="388"/>
      <c r="D23" s="431">
        <f>C26/4</f>
        <v>17573.22475</v>
      </c>
      <c r="E23" s="431">
        <f>D21+D23</f>
        <v>34883.305250000005</v>
      </c>
      <c r="F23" s="388"/>
      <c r="G23" s="446"/>
      <c r="H23" s="388"/>
      <c r="J23" s="358" t="s">
        <v>659</v>
      </c>
    </row>
    <row r="24" spans="1:8" ht="12.75">
      <c r="A24" s="387">
        <v>2001</v>
      </c>
      <c r="B24" s="431">
        <v>17296.139</v>
      </c>
      <c r="C24" s="431">
        <f>B18+B20+B22+B24</f>
        <v>69240.322</v>
      </c>
      <c r="D24" s="388"/>
      <c r="E24" s="388"/>
      <c r="F24" s="431">
        <f>E25/2</f>
        <v>17697.47925</v>
      </c>
      <c r="G24" s="446">
        <f>B24/F24</f>
        <v>0.9773221799370099</v>
      </c>
      <c r="H24" s="388">
        <v>3</v>
      </c>
    </row>
    <row r="25" spans="1:10" ht="12" customHeight="1">
      <c r="A25" s="387"/>
      <c r="B25" s="431"/>
      <c r="C25" s="388"/>
      <c r="D25" s="431">
        <f>C28/4</f>
        <v>17821.73375</v>
      </c>
      <c r="E25" s="431">
        <f>D23+D25</f>
        <v>35394.9585</v>
      </c>
      <c r="F25" s="388"/>
      <c r="G25" s="446"/>
      <c r="H25" s="388"/>
      <c r="J25" s="367" t="s">
        <v>719</v>
      </c>
    </row>
    <row r="26" spans="1:8" ht="12.75">
      <c r="A26" s="387">
        <v>2002</v>
      </c>
      <c r="B26" s="431">
        <v>20244.443000000003</v>
      </c>
      <c r="C26" s="431">
        <f>B20+B22+B24+B26</f>
        <v>70292.899</v>
      </c>
      <c r="D26" s="388"/>
      <c r="E26" s="388"/>
      <c r="F26" s="388"/>
      <c r="G26" s="446"/>
      <c r="H26" s="388">
        <v>4</v>
      </c>
    </row>
    <row r="27" spans="1:10" ht="12.75">
      <c r="A27" s="387"/>
      <c r="B27" s="431"/>
      <c r="C27" s="388"/>
      <c r="D27" s="388"/>
      <c r="E27" s="388"/>
      <c r="F27" s="388"/>
      <c r="G27" s="446"/>
      <c r="H27" s="388"/>
      <c r="J27" s="1" t="s">
        <v>742</v>
      </c>
    </row>
    <row r="28" spans="1:10" ht="13.5" thickBot="1">
      <c r="A28" s="389">
        <v>2003</v>
      </c>
      <c r="B28" s="439">
        <v>18328.281000000003</v>
      </c>
      <c r="C28" s="439">
        <f>B22+B24+B26+B28</f>
        <v>71286.935</v>
      </c>
      <c r="D28" s="390"/>
      <c r="E28" s="390"/>
      <c r="F28" s="390"/>
      <c r="G28" s="390"/>
      <c r="H28" s="390">
        <v>1</v>
      </c>
      <c r="J28" s="1" t="s">
        <v>741</v>
      </c>
    </row>
    <row r="29" spans="1:7" ht="12.75">
      <c r="A29" s="394" t="s">
        <v>743</v>
      </c>
      <c r="B29" s="325"/>
      <c r="G29" s="1" t="s">
        <v>744</v>
      </c>
    </row>
    <row r="44" ht="12.75">
      <c r="B44" s="326" t="s">
        <v>700</v>
      </c>
    </row>
    <row r="45" ht="12.75">
      <c r="B45" s="326" t="s">
        <v>701</v>
      </c>
    </row>
    <row r="48" spans="1:8" ht="13.5" thickBot="1">
      <c r="A48" s="630" t="s">
        <v>668</v>
      </c>
      <c r="B48" s="630"/>
      <c r="C48" s="630"/>
      <c r="D48" s="630"/>
      <c r="E48" s="630"/>
      <c r="F48" s="630"/>
      <c r="G48" s="630"/>
      <c r="H48" s="630"/>
    </row>
    <row r="49" spans="1:8" ht="13.5" thickBot="1">
      <c r="A49" s="329" t="s">
        <v>655</v>
      </c>
      <c r="B49" s="341"/>
      <c r="C49" s="329" t="s">
        <v>656</v>
      </c>
      <c r="D49" s="443"/>
      <c r="E49" s="440" t="s">
        <v>657</v>
      </c>
      <c r="F49" s="441"/>
      <c r="G49" s="341" t="s">
        <v>662</v>
      </c>
      <c r="H49" s="330"/>
    </row>
    <row r="50" spans="1:8" ht="26.25" thickBot="1">
      <c r="A50" s="331" t="s">
        <v>110</v>
      </c>
      <c r="B50" s="317" t="s">
        <v>653</v>
      </c>
      <c r="C50" s="331" t="s">
        <v>110</v>
      </c>
      <c r="D50" s="318" t="s">
        <v>653</v>
      </c>
      <c r="E50" s="331" t="s">
        <v>110</v>
      </c>
      <c r="F50" s="332" t="s">
        <v>653</v>
      </c>
      <c r="G50" s="442" t="s">
        <v>110</v>
      </c>
      <c r="H50" s="332" t="s">
        <v>653</v>
      </c>
    </row>
    <row r="51" spans="1:8" ht="12.75">
      <c r="A51" s="333">
        <v>1995</v>
      </c>
      <c r="B51" s="334">
        <v>0.9865428690071717</v>
      </c>
      <c r="C51" s="340">
        <v>1996</v>
      </c>
      <c r="D51" s="342">
        <v>0.8172982183045118</v>
      </c>
      <c r="E51" s="333">
        <v>1993</v>
      </c>
      <c r="F51" s="343">
        <v>0.8536426362164173</v>
      </c>
      <c r="G51" s="333">
        <v>1994</v>
      </c>
      <c r="H51" s="338">
        <v>1.3844940967178396</v>
      </c>
    </row>
    <row r="52" spans="1:8" ht="12.75">
      <c r="A52" s="333">
        <v>1999</v>
      </c>
      <c r="B52" s="339">
        <v>1.0167262193725473</v>
      </c>
      <c r="C52" s="340">
        <v>2000</v>
      </c>
      <c r="D52" s="342">
        <v>0.8839799949862834</v>
      </c>
      <c r="E52" s="333">
        <v>1997</v>
      </c>
      <c r="F52" s="343">
        <v>0.9670592443907156</v>
      </c>
      <c r="G52" s="333">
        <v>1998</v>
      </c>
      <c r="H52" s="344">
        <v>1.1681366649097122</v>
      </c>
    </row>
    <row r="53" spans="1:8" ht="12.75">
      <c r="A53" s="333"/>
      <c r="B53" s="339"/>
      <c r="C53" s="340"/>
      <c r="D53" s="342"/>
      <c r="E53" s="333">
        <v>2001</v>
      </c>
      <c r="F53" s="343">
        <v>0.9773221799370099</v>
      </c>
      <c r="G53" s="333"/>
      <c r="H53" s="344"/>
    </row>
    <row r="54" spans="1:8" ht="12.75">
      <c r="A54" s="333"/>
      <c r="B54" s="339"/>
      <c r="C54" s="340"/>
      <c r="D54" s="342"/>
      <c r="E54" s="333"/>
      <c r="F54" s="343"/>
      <c r="G54" s="333"/>
      <c r="H54" s="343"/>
    </row>
    <row r="55" spans="1:8" ht="12.75">
      <c r="A55" s="333" t="s">
        <v>664</v>
      </c>
      <c r="B55" s="339">
        <f>SUM(B51:B54)</f>
        <v>2.003269088379719</v>
      </c>
      <c r="C55" s="340" t="s">
        <v>664</v>
      </c>
      <c r="D55" s="342">
        <f>SUM(D51:D54)</f>
        <v>1.701278213290795</v>
      </c>
      <c r="E55" s="333" t="s">
        <v>664</v>
      </c>
      <c r="F55" s="343">
        <f>SUM(F51:F54)</f>
        <v>2.798024060544143</v>
      </c>
      <c r="G55" s="333" t="s">
        <v>664</v>
      </c>
      <c r="H55" s="343">
        <f>SUM(H51:H54)</f>
        <v>2.552630761627552</v>
      </c>
    </row>
    <row r="56" spans="1:8" ht="13.5" thickBot="1">
      <c r="A56" s="345" t="s">
        <v>654</v>
      </c>
      <c r="B56" s="346">
        <f>B55/2</f>
        <v>1.0016345441898595</v>
      </c>
      <c r="C56" s="347" t="s">
        <v>654</v>
      </c>
      <c r="D56" s="348">
        <f>D55/2</f>
        <v>0.8506391066453975</v>
      </c>
      <c r="E56" s="345" t="s">
        <v>654</v>
      </c>
      <c r="F56" s="349">
        <f>F55/3</f>
        <v>0.9326746868480477</v>
      </c>
      <c r="G56" s="345" t="s">
        <v>654</v>
      </c>
      <c r="H56" s="349">
        <f>H55/2</f>
        <v>1.276315380813776</v>
      </c>
    </row>
    <row r="57" spans="1:5" ht="12.75">
      <c r="A57" s="1" t="s">
        <v>669</v>
      </c>
      <c r="B57" s="1"/>
      <c r="C57" s="1"/>
      <c r="D57" s="1"/>
      <c r="E57" s="1"/>
    </row>
    <row r="58" spans="1:5" ht="12.75">
      <c r="A58" s="1" t="s">
        <v>741</v>
      </c>
      <c r="B58" s="1"/>
      <c r="C58" s="1"/>
      <c r="D58" s="1"/>
      <c r="E58" s="1"/>
    </row>
    <row r="59" spans="3:7" ht="13.5" thickBot="1">
      <c r="C59" s="628" t="s">
        <v>686</v>
      </c>
      <c r="D59" s="628"/>
      <c r="E59" s="628"/>
      <c r="F59" s="628"/>
      <c r="G59" s="628"/>
    </row>
    <row r="60" spans="3:7" ht="33" customHeight="1" thickBot="1">
      <c r="C60" s="400" t="s">
        <v>162</v>
      </c>
      <c r="D60" s="393" t="s">
        <v>729</v>
      </c>
      <c r="E60" s="401" t="s">
        <v>730</v>
      </c>
      <c r="F60" s="402" t="s">
        <v>731</v>
      </c>
      <c r="G60" s="403" t="s">
        <v>732</v>
      </c>
    </row>
    <row r="61" spans="3:7" ht="12.75">
      <c r="C61" s="397">
        <v>1991</v>
      </c>
      <c r="D61" s="398">
        <v>1</v>
      </c>
      <c r="E61" s="540">
        <v>10184.616999999998</v>
      </c>
      <c r="F61" s="436">
        <v>1.0016345441898595</v>
      </c>
      <c r="G61" s="430">
        <f>E61/F61</f>
        <v>10167.996959647098</v>
      </c>
    </row>
    <row r="62" spans="3:7" ht="12.75">
      <c r="C62" s="397">
        <v>1992</v>
      </c>
      <c r="D62" s="397">
        <v>2</v>
      </c>
      <c r="E62" s="541">
        <v>8414.922</v>
      </c>
      <c r="F62" s="437">
        <v>0.8506391066453975</v>
      </c>
      <c r="G62" s="431">
        <f aca="true" t="shared" si="0" ref="G62:G73">E62/F62</f>
        <v>9892.470184195157</v>
      </c>
    </row>
    <row r="63" spans="3:7" ht="12.75">
      <c r="C63" s="397">
        <v>1993</v>
      </c>
      <c r="D63" s="397">
        <v>3</v>
      </c>
      <c r="E63" s="541">
        <v>10790.59</v>
      </c>
      <c r="F63" s="437">
        <v>0.9326746868480477</v>
      </c>
      <c r="G63" s="431">
        <f t="shared" si="0"/>
        <v>11569.510947559376</v>
      </c>
    </row>
    <row r="64" spans="3:7" ht="12.75">
      <c r="C64" s="397">
        <v>1994</v>
      </c>
      <c r="D64" s="397">
        <v>4</v>
      </c>
      <c r="E64" s="541">
        <v>18976.46</v>
      </c>
      <c r="F64" s="437">
        <v>1.276315380813776</v>
      </c>
      <c r="G64" s="431">
        <f t="shared" si="0"/>
        <v>14868.158987397495</v>
      </c>
    </row>
    <row r="65" spans="3:7" ht="12.75">
      <c r="C65" s="397">
        <v>1995</v>
      </c>
      <c r="D65" s="397">
        <v>5</v>
      </c>
      <c r="E65" s="542">
        <v>14576.565999999999</v>
      </c>
      <c r="F65" s="437">
        <v>1.0016345441898595</v>
      </c>
      <c r="G65" s="431">
        <f t="shared" si="0"/>
        <v>14552.778839900928</v>
      </c>
    </row>
    <row r="66" spans="3:7" ht="12.75">
      <c r="C66" s="397">
        <v>1996</v>
      </c>
      <c r="D66" s="397">
        <v>6</v>
      </c>
      <c r="E66" s="542">
        <v>12549.22</v>
      </c>
      <c r="F66" s="437">
        <v>0.8506391066453975</v>
      </c>
      <c r="G66" s="431">
        <f t="shared" si="0"/>
        <v>14752.695828304237</v>
      </c>
    </row>
    <row r="67" spans="3:7" ht="12.75">
      <c r="C67" s="397">
        <v>1997</v>
      </c>
      <c r="D67" s="397">
        <v>7</v>
      </c>
      <c r="E67" s="542">
        <v>15208.122</v>
      </c>
      <c r="F67" s="437">
        <v>0.9326746868480477</v>
      </c>
      <c r="G67" s="431">
        <f t="shared" si="0"/>
        <v>16305.923399074432</v>
      </c>
    </row>
    <row r="68" spans="3:7" ht="12.75">
      <c r="C68" s="397">
        <v>1998</v>
      </c>
      <c r="D68" s="397">
        <v>8</v>
      </c>
      <c r="E68" s="541">
        <v>19191.865999999998</v>
      </c>
      <c r="F68" s="437">
        <v>1.276315380813776</v>
      </c>
      <c r="G68" s="431">
        <f t="shared" si="0"/>
        <v>15036.93075277625</v>
      </c>
    </row>
    <row r="69" spans="3:7" ht="12.75">
      <c r="C69" s="397">
        <v>1999</v>
      </c>
      <c r="D69" s="397">
        <v>9</v>
      </c>
      <c r="E69" s="541">
        <v>17334.245</v>
      </c>
      <c r="F69" s="437">
        <v>1.0016345441898595</v>
      </c>
      <c r="G69" s="431">
        <f t="shared" si="0"/>
        <v>17305.95764747736</v>
      </c>
    </row>
    <row r="70" spans="3:7" ht="12.75">
      <c r="C70" s="397">
        <v>2000</v>
      </c>
      <c r="D70" s="397">
        <v>10</v>
      </c>
      <c r="E70" s="542">
        <v>15418.072</v>
      </c>
      <c r="F70" s="437">
        <v>0.8506391066453975</v>
      </c>
      <c r="G70" s="431">
        <f t="shared" si="0"/>
        <v>18125.2800154029</v>
      </c>
    </row>
    <row r="71" spans="3:7" ht="12.75">
      <c r="C71" s="397">
        <v>2001</v>
      </c>
      <c r="D71" s="397">
        <v>11</v>
      </c>
      <c r="E71" s="542">
        <v>17296.139</v>
      </c>
      <c r="F71" s="437">
        <v>0.9326746868480477</v>
      </c>
      <c r="G71" s="431">
        <f t="shared" si="0"/>
        <v>18544.66433355439</v>
      </c>
    </row>
    <row r="72" spans="3:7" ht="12.75">
      <c r="C72" s="397">
        <v>2002</v>
      </c>
      <c r="D72" s="397">
        <v>12</v>
      </c>
      <c r="E72" s="542">
        <v>20244.443000000003</v>
      </c>
      <c r="F72" s="437">
        <v>1.276315380813776</v>
      </c>
      <c r="G72" s="431">
        <f t="shared" si="0"/>
        <v>15861.630521989156</v>
      </c>
    </row>
    <row r="73" spans="3:7" ht="13.5" thickBot="1">
      <c r="C73" s="399">
        <v>2003</v>
      </c>
      <c r="D73" s="399">
        <v>13</v>
      </c>
      <c r="E73" s="543">
        <v>18328.281000000003</v>
      </c>
      <c r="F73" s="438">
        <v>1.0016345441898595</v>
      </c>
      <c r="G73" s="439">
        <f t="shared" si="0"/>
        <v>18298.371503175596</v>
      </c>
    </row>
    <row r="74" ht="12.75">
      <c r="C74" s="1" t="s">
        <v>741</v>
      </c>
    </row>
    <row r="77" spans="3:4" ht="12.75">
      <c r="C77" s="56"/>
      <c r="D77" s="56"/>
    </row>
    <row r="78" spans="3:4" ht="12.75">
      <c r="C78" s="325"/>
      <c r="D78" s="382"/>
    </row>
    <row r="79" spans="3:4" ht="12.75">
      <c r="C79" s="325"/>
      <c r="D79" s="382"/>
    </row>
    <row r="80" spans="3:4" ht="12.75">
      <c r="C80" s="325"/>
      <c r="D80" s="382"/>
    </row>
    <row r="81" spans="3:4" ht="12.75">
      <c r="C81" s="325"/>
      <c r="D81" s="382"/>
    </row>
    <row r="82" spans="3:4" ht="12.75">
      <c r="C82" s="382"/>
      <c r="D82" s="382"/>
    </row>
    <row r="83" spans="3:4" ht="12.75">
      <c r="C83" s="382"/>
      <c r="D83" s="382"/>
    </row>
    <row r="84" spans="3:4" ht="12.75">
      <c r="C84" s="382"/>
      <c r="D84" s="382"/>
    </row>
    <row r="85" spans="3:4" ht="12.75">
      <c r="C85" s="325"/>
      <c r="D85" s="382"/>
    </row>
    <row r="86" ht="12.75">
      <c r="B86" s="51" t="s">
        <v>727</v>
      </c>
    </row>
    <row r="87" ht="12.75">
      <c r="B87" s="51" t="s">
        <v>728</v>
      </c>
    </row>
    <row r="88" spans="1:4" ht="12.75">
      <c r="A88" s="322" t="s">
        <v>695</v>
      </c>
      <c r="B88" s="56"/>
      <c r="C88" s="325"/>
      <c r="D88" s="56"/>
    </row>
    <row r="89" spans="1:4" ht="12.75">
      <c r="A89" s="56"/>
      <c r="B89" s="56"/>
      <c r="C89" s="325"/>
      <c r="D89" s="56"/>
    </row>
    <row r="90" spans="1:4" ht="15">
      <c r="A90" s="322"/>
      <c r="B90" s="354" t="s">
        <v>715</v>
      </c>
      <c r="D90" s="56"/>
    </row>
    <row r="91" spans="1:4" ht="12.75">
      <c r="A91" s="322"/>
      <c r="D91" s="56"/>
    </row>
    <row r="92" spans="1:4" ht="12.75">
      <c r="A92" s="355" t="s">
        <v>689</v>
      </c>
      <c r="D92" s="56"/>
    </row>
    <row r="93" spans="1:4" ht="15">
      <c r="A93" s="322"/>
      <c r="B93" s="356" t="s">
        <v>716</v>
      </c>
      <c r="D93" s="56"/>
    </row>
    <row r="94" spans="1:4" ht="12.75">
      <c r="A94" s="322"/>
      <c r="D94" s="56"/>
    </row>
    <row r="95" spans="1:4" ht="15">
      <c r="A95" s="322"/>
      <c r="B95" s="357" t="s">
        <v>690</v>
      </c>
      <c r="D95" s="56"/>
    </row>
    <row r="96" ht="12.75">
      <c r="A96" s="322"/>
    </row>
    <row r="97" spans="1:2" ht="15">
      <c r="A97" s="322"/>
      <c r="B97" s="357" t="s">
        <v>717</v>
      </c>
    </row>
    <row r="98" ht="12.75">
      <c r="A98" s="322"/>
    </row>
    <row r="99" spans="1:2" ht="12.75">
      <c r="A99" s="322"/>
      <c r="B99" s="51" t="s">
        <v>691</v>
      </c>
    </row>
    <row r="100" ht="12.75">
      <c r="E100" s="358" t="s">
        <v>663</v>
      </c>
    </row>
    <row r="101" ht="13.5" thickBot="1"/>
    <row r="102" spans="5:6" ht="15.75" thickBot="1">
      <c r="E102" s="329" t="s">
        <v>688</v>
      </c>
      <c r="F102" s="359" t="s">
        <v>718</v>
      </c>
    </row>
    <row r="103" spans="5:6" ht="12.75">
      <c r="E103" s="398">
        <v>1</v>
      </c>
      <c r="F103" s="434">
        <v>10167.996959647098</v>
      </c>
    </row>
    <row r="104" spans="5:6" ht="12.75">
      <c r="E104" s="397">
        <v>2</v>
      </c>
      <c r="F104" s="435">
        <v>9892.470184195157</v>
      </c>
    </row>
    <row r="105" spans="5:6" ht="12.75">
      <c r="E105" s="397">
        <v>3</v>
      </c>
      <c r="F105" s="435">
        <v>11569.510947559376</v>
      </c>
    </row>
    <row r="106" spans="5:6" ht="12.75">
      <c r="E106" s="397">
        <v>4</v>
      </c>
      <c r="F106" s="435">
        <v>14868.158987397495</v>
      </c>
    </row>
    <row r="107" spans="5:6" ht="12.75">
      <c r="E107" s="397">
        <v>5</v>
      </c>
      <c r="F107" s="435">
        <v>14552.778839900928</v>
      </c>
    </row>
    <row r="108" spans="5:6" ht="12.75">
      <c r="E108" s="397">
        <v>6</v>
      </c>
      <c r="F108" s="435">
        <v>14752.695828304237</v>
      </c>
    </row>
    <row r="109" spans="5:6" ht="12.75">
      <c r="E109" s="397">
        <v>7</v>
      </c>
      <c r="F109" s="435">
        <v>16305.923399074432</v>
      </c>
    </row>
    <row r="110" spans="5:6" ht="12.75">
      <c r="E110" s="397">
        <v>8</v>
      </c>
      <c r="F110" s="435">
        <v>15036.93075277625</v>
      </c>
    </row>
    <row r="111" spans="5:6" ht="12.75">
      <c r="E111" s="397">
        <v>9</v>
      </c>
      <c r="F111" s="435">
        <v>17305.95764747736</v>
      </c>
    </row>
    <row r="112" spans="5:6" ht="12.75">
      <c r="E112" s="397">
        <v>10</v>
      </c>
      <c r="F112" s="435">
        <v>18125.2800154029</v>
      </c>
    </row>
    <row r="113" spans="2:6" ht="12.75">
      <c r="B113" s="1" t="s">
        <v>741</v>
      </c>
      <c r="E113" s="397">
        <v>11</v>
      </c>
      <c r="F113" s="435">
        <v>18544.66433355439</v>
      </c>
    </row>
    <row r="114" spans="5:6" ht="12.75">
      <c r="E114" s="397">
        <v>12</v>
      </c>
      <c r="F114" s="435">
        <v>15861.630521989156</v>
      </c>
    </row>
    <row r="115" spans="5:6" ht="13.5" thickBot="1">
      <c r="E115" s="399">
        <v>13</v>
      </c>
      <c r="F115" s="452">
        <v>18298.371503175596</v>
      </c>
    </row>
    <row r="116" spans="5:6" ht="12.75">
      <c r="E116" s="115"/>
      <c r="F116" s="325"/>
    </row>
    <row r="117" spans="3:7" ht="12.75">
      <c r="C117" s="629" t="s">
        <v>707</v>
      </c>
      <c r="D117" s="629"/>
      <c r="E117" s="629"/>
      <c r="F117" s="629"/>
      <c r="G117" s="629"/>
    </row>
    <row r="118" ht="12.75">
      <c r="A118" s="322"/>
    </row>
    <row r="119" spans="1:4" ht="12.75">
      <c r="A119" s="1"/>
      <c r="B119" s="408"/>
      <c r="C119" s="425" t="s">
        <v>661</v>
      </c>
      <c r="D119" s="409" t="s">
        <v>704</v>
      </c>
    </row>
    <row r="120" spans="1:4" ht="12.75">
      <c r="A120" s="1"/>
      <c r="B120" s="409" t="s">
        <v>693</v>
      </c>
      <c r="C120" s="425" t="s">
        <v>660</v>
      </c>
      <c r="D120" s="409" t="s">
        <v>705</v>
      </c>
    </row>
    <row r="121" spans="1:6" ht="13.5" thickBot="1">
      <c r="A121" s="409" t="s">
        <v>226</v>
      </c>
      <c r="B121" s="409" t="s">
        <v>694</v>
      </c>
      <c r="C121" s="425" t="s">
        <v>670</v>
      </c>
      <c r="D121" s="409" t="s">
        <v>706</v>
      </c>
      <c r="F121" s="544" t="s">
        <v>603</v>
      </c>
    </row>
    <row r="122" spans="1:4" ht="12.75">
      <c r="A122" s="410">
        <v>1</v>
      </c>
      <c r="B122" s="434">
        <v>10167.996959647098</v>
      </c>
      <c r="C122" s="426">
        <v>1.0016345441898595</v>
      </c>
      <c r="D122" s="430">
        <f>B122*C122</f>
        <v>10184.616999999998</v>
      </c>
    </row>
    <row r="123" spans="1:4" ht="12.75">
      <c r="A123" s="388">
        <v>2</v>
      </c>
      <c r="B123" s="435">
        <v>9892.470184195157</v>
      </c>
      <c r="C123" s="427">
        <v>0.8506391066453975</v>
      </c>
      <c r="D123" s="431">
        <f aca="true" t="shared" si="1" ref="D123:D144">B123*C123</f>
        <v>8414.922</v>
      </c>
    </row>
    <row r="124" spans="1:4" ht="12.75">
      <c r="A124" s="388">
        <v>3</v>
      </c>
      <c r="B124" s="435">
        <v>11569.510947559376</v>
      </c>
      <c r="C124" s="427">
        <v>0.9326746868480477</v>
      </c>
      <c r="D124" s="431">
        <f t="shared" si="1"/>
        <v>10790.59</v>
      </c>
    </row>
    <row r="125" spans="1:4" ht="12.75">
      <c r="A125" s="388">
        <v>4</v>
      </c>
      <c r="B125" s="435">
        <v>14868.158987397495</v>
      </c>
      <c r="C125" s="427">
        <v>1.276315380813776</v>
      </c>
      <c r="D125" s="431">
        <f t="shared" si="1"/>
        <v>18976.46</v>
      </c>
    </row>
    <row r="126" spans="1:4" ht="12.75">
      <c r="A126" s="388">
        <v>5</v>
      </c>
      <c r="B126" s="435">
        <v>14552.778839900928</v>
      </c>
      <c r="C126" s="427">
        <v>1.0016345441898595</v>
      </c>
      <c r="D126" s="431">
        <f t="shared" si="1"/>
        <v>14576.565999999999</v>
      </c>
    </row>
    <row r="127" spans="1:4" ht="12.75">
      <c r="A127" s="388">
        <v>6</v>
      </c>
      <c r="B127" s="435">
        <v>14752.695828304237</v>
      </c>
      <c r="C127" s="427">
        <v>0.8506391066453975</v>
      </c>
      <c r="D127" s="431">
        <f t="shared" si="1"/>
        <v>12549.22</v>
      </c>
    </row>
    <row r="128" spans="1:4" ht="12.75">
      <c r="A128" s="388">
        <v>7</v>
      </c>
      <c r="B128" s="435">
        <v>16305.923399074432</v>
      </c>
      <c r="C128" s="427">
        <v>0.9326746868480477</v>
      </c>
      <c r="D128" s="431">
        <f t="shared" si="1"/>
        <v>15208.122</v>
      </c>
    </row>
    <row r="129" spans="1:4" ht="12.75">
      <c r="A129" s="388">
        <v>8</v>
      </c>
      <c r="B129" s="435">
        <v>15036.93075277625</v>
      </c>
      <c r="C129" s="427">
        <v>1.276315380813776</v>
      </c>
      <c r="D129" s="431">
        <f t="shared" si="1"/>
        <v>19191.865999999998</v>
      </c>
    </row>
    <row r="130" spans="1:4" ht="12.75">
      <c r="A130" s="388">
        <v>9</v>
      </c>
      <c r="B130" s="435">
        <v>17305.95764747736</v>
      </c>
      <c r="C130" s="427">
        <v>1.0016345441898595</v>
      </c>
      <c r="D130" s="431">
        <f t="shared" si="1"/>
        <v>17334.245</v>
      </c>
    </row>
    <row r="131" spans="1:4" ht="12.75">
      <c r="A131" s="388">
        <v>10</v>
      </c>
      <c r="B131" s="435">
        <v>18125.2800154029</v>
      </c>
      <c r="C131" s="427">
        <v>0.8506391066453975</v>
      </c>
      <c r="D131" s="431">
        <f t="shared" si="1"/>
        <v>15418.072</v>
      </c>
    </row>
    <row r="132" spans="1:4" ht="12.75">
      <c r="A132" s="388">
        <v>11</v>
      </c>
      <c r="B132" s="435">
        <v>18544.66433355439</v>
      </c>
      <c r="C132" s="427">
        <v>0.9326746868480477</v>
      </c>
      <c r="D132" s="431">
        <f t="shared" si="1"/>
        <v>17296.139</v>
      </c>
    </row>
    <row r="133" spans="1:4" ht="12.75">
      <c r="A133" s="388">
        <v>12</v>
      </c>
      <c r="B133" s="435">
        <v>15861.630521989156</v>
      </c>
      <c r="C133" s="427">
        <v>1.276315380813776</v>
      </c>
      <c r="D133" s="431">
        <f t="shared" si="1"/>
        <v>20244.443000000003</v>
      </c>
    </row>
    <row r="134" spans="1:4" ht="12.75">
      <c r="A134" s="388">
        <v>13</v>
      </c>
      <c r="B134" s="435">
        <v>18298.371503175596</v>
      </c>
      <c r="C134" s="427">
        <v>1.0016345441898595</v>
      </c>
      <c r="D134" s="431">
        <f t="shared" si="1"/>
        <v>18328.281000000003</v>
      </c>
    </row>
    <row r="135" spans="1:4" ht="12.75">
      <c r="A135" s="423">
        <v>14</v>
      </c>
      <c r="B135" s="432">
        <v>19717.513767641176</v>
      </c>
      <c r="C135" s="428">
        <v>0.8506391066453975</v>
      </c>
      <c r="D135" s="432">
        <f t="shared" si="1"/>
        <v>16772.48829657462</v>
      </c>
    </row>
    <row r="136" spans="1:4" ht="12.75">
      <c r="A136" s="423">
        <v>15</v>
      </c>
      <c r="B136" s="432">
        <v>20388.341339716793</v>
      </c>
      <c r="C136" s="428">
        <v>0.9326746868480477</v>
      </c>
      <c r="D136" s="432">
        <f t="shared" si="1"/>
        <v>19015.689874371466</v>
      </c>
    </row>
    <row r="137" spans="1:4" ht="12.75">
      <c r="A137" s="423">
        <v>16</v>
      </c>
      <c r="B137" s="432">
        <v>21059.168911792407</v>
      </c>
      <c r="C137" s="428">
        <v>1.276315380813776</v>
      </c>
      <c r="D137" s="432">
        <f t="shared" si="1"/>
        <v>26878.141189275957</v>
      </c>
    </row>
    <row r="138" spans="1:4" ht="12.75">
      <c r="A138" s="423">
        <v>17</v>
      </c>
      <c r="B138" s="432">
        <v>21729.99648386802</v>
      </c>
      <c r="C138" s="428">
        <v>1.0016345441898595</v>
      </c>
      <c r="D138" s="432">
        <f t="shared" si="1"/>
        <v>21765.515123366396</v>
      </c>
    </row>
    <row r="139" spans="1:4" ht="12.75">
      <c r="A139" s="423">
        <v>18</v>
      </c>
      <c r="B139" s="432">
        <v>22400.824055943638</v>
      </c>
      <c r="C139" s="428">
        <v>0.8506391066453975</v>
      </c>
      <c r="D139" s="432">
        <f t="shared" si="1"/>
        <v>19055.01696306863</v>
      </c>
    </row>
    <row r="140" spans="1:4" ht="12.75">
      <c r="A140" s="423">
        <v>19</v>
      </c>
      <c r="B140" s="432">
        <v>23071.65162801925</v>
      </c>
      <c r="C140" s="428">
        <v>0.9326746868480477</v>
      </c>
      <c r="D140" s="432">
        <f t="shared" si="1"/>
        <v>21518.345457230105</v>
      </c>
    </row>
    <row r="141" spans="1:11" ht="12.75">
      <c r="A141" s="423">
        <v>20</v>
      </c>
      <c r="B141" s="432">
        <v>23742.479200094866</v>
      </c>
      <c r="C141" s="428">
        <v>1.276315380813776</v>
      </c>
      <c r="D141" s="432">
        <f t="shared" si="1"/>
        <v>30302.891381732232</v>
      </c>
      <c r="E141" s="2" t="s">
        <v>725</v>
      </c>
      <c r="F141" s="321"/>
      <c r="G141" s="321"/>
      <c r="H141" s="321"/>
      <c r="I141" s="321"/>
      <c r="J141" s="321"/>
      <c r="K141" s="321"/>
    </row>
    <row r="142" spans="1:11" ht="12.75">
      <c r="A142" s="423">
        <v>21</v>
      </c>
      <c r="B142" s="432">
        <v>24413.30677217048</v>
      </c>
      <c r="C142" s="428">
        <v>1.0016345441898595</v>
      </c>
      <c r="D142" s="432">
        <f t="shared" si="1"/>
        <v>24453.21140091019</v>
      </c>
      <c r="E142" s="2" t="s">
        <v>726</v>
      </c>
      <c r="F142" s="321"/>
      <c r="G142" s="321"/>
      <c r="H142" s="321"/>
      <c r="I142" s="321"/>
      <c r="J142" s="321"/>
      <c r="K142" s="321"/>
    </row>
    <row r="143" spans="1:4" ht="12.75">
      <c r="A143" s="423">
        <v>22</v>
      </c>
      <c r="B143" s="432">
        <v>25084.134344246093</v>
      </c>
      <c r="C143" s="428">
        <v>0.8506391066453975</v>
      </c>
      <c r="D143" s="432">
        <f t="shared" si="1"/>
        <v>21337.54562956263</v>
      </c>
    </row>
    <row r="144" spans="1:4" ht="13.5" thickBot="1">
      <c r="A144" s="424">
        <v>23</v>
      </c>
      <c r="B144" s="433">
        <v>25754.961916321707</v>
      </c>
      <c r="C144" s="429">
        <v>0.9326746868480477</v>
      </c>
      <c r="D144" s="433">
        <f t="shared" si="1"/>
        <v>24021.00104008874</v>
      </c>
    </row>
    <row r="145" ht="12.75">
      <c r="A145" s="488" t="s">
        <v>741</v>
      </c>
    </row>
    <row r="146" ht="12.75">
      <c r="B146" s="368"/>
    </row>
    <row r="147" ht="12.75">
      <c r="B147" s="368"/>
    </row>
  </sheetData>
  <mergeCells count="4">
    <mergeCell ref="A2:H2"/>
    <mergeCell ref="C59:G59"/>
    <mergeCell ref="C117:G117"/>
    <mergeCell ref="A48:H48"/>
  </mergeCells>
  <printOptions horizontalCentered="1" verticalCentered="1"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25">
      <selection activeCell="A29" sqref="A29:I57"/>
    </sheetView>
  </sheetViews>
  <sheetFormatPr defaultColWidth="11.421875" defaultRowHeight="12.75"/>
  <cols>
    <col min="1" max="1" width="9.421875" style="0" customWidth="1"/>
    <col min="2" max="2" width="10.28125" style="0" customWidth="1"/>
    <col min="3" max="3" width="12.00390625" style="0" customWidth="1"/>
    <col min="4" max="4" width="12.28125" style="0" customWidth="1"/>
    <col min="6" max="6" width="12.00390625" style="0" customWidth="1"/>
    <col min="7" max="7" width="10.421875" style="0" customWidth="1"/>
    <col min="8" max="8" width="9.57421875" style="0" customWidth="1"/>
    <col min="9" max="9" width="12.28125" style="0" customWidth="1"/>
    <col min="10" max="10" width="13.421875" style="0" customWidth="1"/>
    <col min="12" max="13" width="14.57421875" style="0" customWidth="1"/>
    <col min="14" max="14" width="8.57421875" style="0" customWidth="1"/>
    <col min="15" max="15" width="10.140625" style="0" customWidth="1"/>
    <col min="16" max="16" width="9.421875" style="0" customWidth="1"/>
    <col min="17" max="17" width="9.8515625" style="0" customWidth="1"/>
    <col min="18" max="18" width="10.57421875" style="0" customWidth="1"/>
  </cols>
  <sheetData>
    <row r="1" spans="1:7" ht="12.75">
      <c r="A1" s="51" t="s">
        <v>733</v>
      </c>
      <c r="G1" s="1" t="s">
        <v>745</v>
      </c>
    </row>
    <row r="2" spans="1:10" ht="13.5" thickBot="1">
      <c r="A2" s="628" t="s">
        <v>665</v>
      </c>
      <c r="B2" s="628"/>
      <c r="C2" s="628"/>
      <c r="D2" s="628"/>
      <c r="E2" s="628"/>
      <c r="F2" s="628"/>
      <c r="G2" s="628"/>
      <c r="H2" s="628"/>
      <c r="J2" s="360" t="s">
        <v>658</v>
      </c>
    </row>
    <row r="3" spans="1:13" ht="34.5" thickBot="1">
      <c r="A3" s="384" t="s">
        <v>110</v>
      </c>
      <c r="B3" s="391" t="s">
        <v>243</v>
      </c>
      <c r="C3" s="391" t="s">
        <v>698</v>
      </c>
      <c r="D3" s="392" t="s">
        <v>699</v>
      </c>
      <c r="E3" s="391" t="s">
        <v>696</v>
      </c>
      <c r="F3" s="392" t="s">
        <v>697</v>
      </c>
      <c r="G3" s="385" t="s">
        <v>666</v>
      </c>
      <c r="H3" s="393" t="s">
        <v>692</v>
      </c>
      <c r="L3" s="361"/>
      <c r="M3" s="361"/>
    </row>
    <row r="4" spans="1:13" ht="12.75">
      <c r="A4" s="387">
        <v>1992</v>
      </c>
      <c r="B4" s="430">
        <v>9899.442</v>
      </c>
      <c r="C4" s="388"/>
      <c r="D4" s="388"/>
      <c r="E4" s="388"/>
      <c r="F4" s="431"/>
      <c r="G4" s="388"/>
      <c r="H4" s="410">
        <v>1</v>
      </c>
      <c r="J4" s="414" t="s">
        <v>644</v>
      </c>
      <c r="K4" s="362"/>
      <c r="L4" s="363"/>
      <c r="M4" s="363"/>
    </row>
    <row r="5" spans="1:13" ht="11.25" customHeight="1">
      <c r="A5" s="387"/>
      <c r="B5" s="435"/>
      <c r="C5" s="388"/>
      <c r="D5" s="431"/>
      <c r="E5" s="431"/>
      <c r="F5" s="388"/>
      <c r="G5" s="388"/>
      <c r="H5" s="388"/>
      <c r="J5" s="364" t="s">
        <v>645</v>
      </c>
      <c r="K5" s="364"/>
      <c r="M5" s="404">
        <v>0.8023071761522437</v>
      </c>
    </row>
    <row r="6" spans="1:13" ht="12.75">
      <c r="A6" s="387">
        <v>1993</v>
      </c>
      <c r="B6" s="431">
        <v>7144.536</v>
      </c>
      <c r="C6" s="431"/>
      <c r="D6" s="388"/>
      <c r="E6" s="388"/>
      <c r="F6" s="431"/>
      <c r="G6" s="388"/>
      <c r="H6" s="388">
        <v>2</v>
      </c>
      <c r="J6" s="364" t="s">
        <v>646</v>
      </c>
      <c r="K6" s="364"/>
      <c r="M6" s="404">
        <v>0.6436968049053873</v>
      </c>
    </row>
    <row r="7" spans="1:13" ht="12.75">
      <c r="A7" s="387"/>
      <c r="B7" s="435"/>
      <c r="C7" s="388"/>
      <c r="D7" s="431">
        <f>C10/4</f>
        <v>10918.35875</v>
      </c>
      <c r="E7" s="431"/>
      <c r="F7" s="388"/>
      <c r="G7" s="388"/>
      <c r="H7" s="388"/>
      <c r="J7" s="364" t="s">
        <v>647</v>
      </c>
      <c r="K7" s="364"/>
      <c r="M7" s="404">
        <v>0.608066485395926</v>
      </c>
    </row>
    <row r="8" spans="1:13" ht="12.75">
      <c r="A8" s="387">
        <v>1994</v>
      </c>
      <c r="B8" s="431">
        <v>13832.948</v>
      </c>
      <c r="C8" s="431"/>
      <c r="D8" s="388"/>
      <c r="E8" s="388"/>
      <c r="F8" s="431">
        <f>E9/2</f>
        <v>12061.07375</v>
      </c>
      <c r="G8" s="445">
        <f>B8/F8</f>
        <v>1.1469084997511105</v>
      </c>
      <c r="H8" s="388">
        <v>3</v>
      </c>
      <c r="J8" s="364" t="s">
        <v>648</v>
      </c>
      <c r="K8" s="364"/>
      <c r="M8" s="404">
        <v>2691.3313729197125</v>
      </c>
    </row>
    <row r="9" spans="1:13" ht="13.5" thickBot="1">
      <c r="A9" s="387"/>
      <c r="B9" s="435"/>
      <c r="C9" s="388"/>
      <c r="D9" s="431">
        <f>C12/4</f>
        <v>13203.78875</v>
      </c>
      <c r="E9" s="431">
        <f>D7+D9</f>
        <v>24122.1475</v>
      </c>
      <c r="F9" s="388"/>
      <c r="G9" s="445"/>
      <c r="H9" s="388"/>
      <c r="J9" s="365" t="s">
        <v>649</v>
      </c>
      <c r="K9" s="365"/>
      <c r="L9" s="361"/>
      <c r="M9" s="365">
        <v>12</v>
      </c>
    </row>
    <row r="10" spans="1:8" ht="12.75">
      <c r="A10" s="387">
        <v>1995</v>
      </c>
      <c r="B10" s="431">
        <v>12796.509</v>
      </c>
      <c r="C10" s="431">
        <f>B4+B6+B8+B10</f>
        <v>43673.435</v>
      </c>
      <c r="D10" s="388"/>
      <c r="E10" s="388"/>
      <c r="F10" s="431">
        <f>E11/2</f>
        <v>14529.075375</v>
      </c>
      <c r="G10" s="445">
        <f>B10/F10</f>
        <v>0.8807517801180104</v>
      </c>
      <c r="H10" s="388">
        <v>4</v>
      </c>
    </row>
    <row r="11" spans="1:10" ht="13.5" thickBot="1">
      <c r="A11" s="387"/>
      <c r="B11" s="431"/>
      <c r="C11" s="388"/>
      <c r="D11" s="431">
        <f>C14/4</f>
        <v>15854.362</v>
      </c>
      <c r="E11" s="431">
        <f>D9+D11</f>
        <v>29058.15075</v>
      </c>
      <c r="F11" s="388"/>
      <c r="G11" s="445"/>
      <c r="H11" s="388"/>
      <c r="J11" s="51" t="s">
        <v>672</v>
      </c>
    </row>
    <row r="12" spans="1:15" ht="12.75">
      <c r="A12" s="387">
        <v>1996</v>
      </c>
      <c r="B12" s="431">
        <v>19041.161999999997</v>
      </c>
      <c r="C12" s="431">
        <f>B6+B8+B10+B12</f>
        <v>52815.155</v>
      </c>
      <c r="D12" s="388"/>
      <c r="E12" s="388"/>
      <c r="F12" s="431">
        <f>E13/2</f>
        <v>16918.1985</v>
      </c>
      <c r="G12" s="445">
        <f>B12/F12</f>
        <v>1.1254840165162974</v>
      </c>
      <c r="H12" s="388">
        <v>1</v>
      </c>
      <c r="J12" s="413"/>
      <c r="K12" s="413" t="s">
        <v>675</v>
      </c>
      <c r="L12" s="413" t="s">
        <v>676</v>
      </c>
      <c r="M12" s="412" t="s">
        <v>677</v>
      </c>
      <c r="N12" s="413" t="s">
        <v>678</v>
      </c>
      <c r="O12" s="413" t="s">
        <v>679</v>
      </c>
    </row>
    <row r="13" spans="1:15" ht="12.75">
      <c r="A13" s="387"/>
      <c r="B13" s="431"/>
      <c r="C13" s="388"/>
      <c r="D13" s="431">
        <f>C16/4</f>
        <v>17982.034999999996</v>
      </c>
      <c r="E13" s="431">
        <f>D11+D13</f>
        <v>33836.397</v>
      </c>
      <c r="F13" s="388"/>
      <c r="G13" s="445"/>
      <c r="H13" s="388"/>
      <c r="J13" s="364" t="s">
        <v>673</v>
      </c>
      <c r="K13" s="364">
        <v>1</v>
      </c>
      <c r="L13" s="405">
        <v>130856706.24945606</v>
      </c>
      <c r="M13" s="405">
        <v>130856706.24945606</v>
      </c>
      <c r="N13" s="404">
        <v>18.065984638012022</v>
      </c>
      <c r="O13" s="416">
        <v>0.0016884121492906448</v>
      </c>
    </row>
    <row r="14" spans="1:15" ht="12.75">
      <c r="A14" s="387">
        <v>1997</v>
      </c>
      <c r="B14" s="431">
        <v>17746.828999999998</v>
      </c>
      <c r="C14" s="431">
        <f>B8+B10+B12+B14</f>
        <v>63417.448</v>
      </c>
      <c r="D14" s="388"/>
      <c r="E14" s="388"/>
      <c r="F14" s="431">
        <f>E15/2</f>
        <v>18192.530124999997</v>
      </c>
      <c r="G14" s="445">
        <f>B14/F14</f>
        <v>0.9755008719547194</v>
      </c>
      <c r="H14" s="388">
        <v>2</v>
      </c>
      <c r="J14" s="364" t="s">
        <v>674</v>
      </c>
      <c r="K14" s="364">
        <v>10</v>
      </c>
      <c r="L14" s="405">
        <v>72432645.58861904</v>
      </c>
      <c r="M14" s="405">
        <v>7243264.558861904</v>
      </c>
      <c r="N14" s="364"/>
      <c r="O14" s="364"/>
    </row>
    <row r="15" spans="1:15" ht="13.5" thickBot="1">
      <c r="A15" s="387"/>
      <c r="B15" s="431"/>
      <c r="C15" s="388"/>
      <c r="D15" s="431">
        <f>C18/4</f>
        <v>18403.02525</v>
      </c>
      <c r="E15" s="431">
        <f>D13+D15</f>
        <v>36385.060249999995</v>
      </c>
      <c r="F15" s="388"/>
      <c r="G15" s="445"/>
      <c r="H15" s="388"/>
      <c r="J15" s="365" t="s">
        <v>69</v>
      </c>
      <c r="K15" s="365">
        <v>11</v>
      </c>
      <c r="L15" s="406">
        <v>203289351.8380751</v>
      </c>
      <c r="M15" s="365"/>
      <c r="N15" s="365"/>
      <c r="O15" s="365"/>
    </row>
    <row r="16" spans="1:8" ht="13.5" thickBot="1">
      <c r="A16" s="387">
        <v>1998</v>
      </c>
      <c r="B16" s="431">
        <v>22343.64</v>
      </c>
      <c r="C16" s="431">
        <f>B10+B12+B14+B16</f>
        <v>71928.13999999998</v>
      </c>
      <c r="D16" s="388"/>
      <c r="E16" s="388"/>
      <c r="F16" s="431">
        <f>E17/2</f>
        <v>18204.963</v>
      </c>
      <c r="G16" s="445">
        <f>B16/F16</f>
        <v>1.2273378418841059</v>
      </c>
      <c r="H16" s="388">
        <v>3</v>
      </c>
    </row>
    <row r="17" spans="1:18" ht="12.75">
      <c r="A17" s="387"/>
      <c r="B17" s="435"/>
      <c r="C17" s="388"/>
      <c r="D17" s="431">
        <f>C20/4</f>
        <v>18006.90075</v>
      </c>
      <c r="E17" s="431">
        <f>D15+D17</f>
        <v>36409.926</v>
      </c>
      <c r="F17" s="388"/>
      <c r="G17" s="445"/>
      <c r="H17" s="388"/>
      <c r="J17" s="366"/>
      <c r="K17" s="413" t="s">
        <v>651</v>
      </c>
      <c r="L17" s="413" t="s">
        <v>648</v>
      </c>
      <c r="M17" s="413" t="s">
        <v>680</v>
      </c>
      <c r="N17" s="413" t="s">
        <v>681</v>
      </c>
      <c r="O17" s="413" t="s">
        <v>682</v>
      </c>
      <c r="P17" s="413" t="s">
        <v>683</v>
      </c>
      <c r="Q17" s="413" t="s">
        <v>684</v>
      </c>
      <c r="R17" s="413" t="s">
        <v>685</v>
      </c>
    </row>
    <row r="18" spans="1:18" ht="12.75">
      <c r="A18" s="387">
        <v>1999</v>
      </c>
      <c r="B18" s="431">
        <v>14480.47</v>
      </c>
      <c r="C18" s="431">
        <f>B12+B14+B16+B18</f>
        <v>73612.101</v>
      </c>
      <c r="D18" s="388"/>
      <c r="E18" s="388"/>
      <c r="F18" s="431">
        <f>E19/2</f>
        <v>17793.502500000002</v>
      </c>
      <c r="G18" s="445">
        <f>B18/F18</f>
        <v>0.8138066128352188</v>
      </c>
      <c r="H18" s="388">
        <v>4</v>
      </c>
      <c r="J18" s="364" t="s">
        <v>650</v>
      </c>
      <c r="K18" s="404">
        <v>9545.885916386022</v>
      </c>
      <c r="L18" s="404">
        <v>1656.39995706071</v>
      </c>
      <c r="M18" s="404">
        <v>5.763031975275611</v>
      </c>
      <c r="N18" s="417">
        <v>0.00018189866403931122</v>
      </c>
      <c r="O18" s="404">
        <v>5855.196178968119</v>
      </c>
      <c r="P18" s="404">
        <v>13236.575653803924</v>
      </c>
      <c r="Q18" s="404">
        <v>5855.196178968119</v>
      </c>
      <c r="R18" s="404">
        <v>13236.575653803924</v>
      </c>
    </row>
    <row r="19" spans="1:18" ht="13.5" thickBot="1">
      <c r="A19" s="387"/>
      <c r="B19" s="435"/>
      <c r="C19" s="388"/>
      <c r="D19" s="431">
        <f>C22/4</f>
        <v>17580.10425</v>
      </c>
      <c r="E19" s="431">
        <f>D17+D19</f>
        <v>35587.005000000005</v>
      </c>
      <c r="F19" s="388"/>
      <c r="G19" s="445"/>
      <c r="H19" s="388"/>
      <c r="J19" s="365" t="s">
        <v>652</v>
      </c>
      <c r="K19" s="506">
        <v>956.5991124208244</v>
      </c>
      <c r="L19" s="506">
        <v>225.06043568855236</v>
      </c>
      <c r="M19" s="506">
        <v>4.250409937642726</v>
      </c>
      <c r="N19" s="455">
        <v>0.0016884121492906409</v>
      </c>
      <c r="O19" s="506">
        <v>455.1331248410517</v>
      </c>
      <c r="P19" s="506">
        <v>1458.065100000597</v>
      </c>
      <c r="Q19" s="506">
        <v>455.1331248410517</v>
      </c>
      <c r="R19" s="506">
        <v>1458.065100000597</v>
      </c>
    </row>
    <row r="20" spans="1:8" ht="12.75">
      <c r="A20" s="387">
        <v>2000</v>
      </c>
      <c r="B20" s="431">
        <v>17456.663999999997</v>
      </c>
      <c r="C20" s="431">
        <f>B14+B16+B18+B20</f>
        <v>72027.603</v>
      </c>
      <c r="D20" s="388"/>
      <c r="E20" s="388"/>
      <c r="F20" s="431">
        <f>E21/2</f>
        <v>17292.6725</v>
      </c>
      <c r="G20" s="445">
        <f>B20/F20</f>
        <v>1.0094832941524796</v>
      </c>
      <c r="H20" s="388">
        <v>1</v>
      </c>
    </row>
    <row r="21" spans="1:8" ht="12.75">
      <c r="A21" s="387"/>
      <c r="B21" s="431"/>
      <c r="C21" s="388"/>
      <c r="D21" s="431">
        <f>C24/4</f>
        <v>17005.24075</v>
      </c>
      <c r="E21" s="431">
        <f>D19+D21</f>
        <v>34585.345</v>
      </c>
      <c r="F21" s="388"/>
      <c r="G21" s="445"/>
      <c r="H21" s="388"/>
    </row>
    <row r="22" spans="1:10" ht="12.75">
      <c r="A22" s="387">
        <v>2001</v>
      </c>
      <c r="B22" s="431">
        <v>16039.643</v>
      </c>
      <c r="C22" s="431">
        <f>B16+B18+B20+B22</f>
        <v>70320.417</v>
      </c>
      <c r="D22" s="388"/>
      <c r="E22" s="388"/>
      <c r="F22" s="431">
        <f>E23/2</f>
        <v>17605.344125000003</v>
      </c>
      <c r="G22" s="445">
        <f>B22/F22</f>
        <v>0.9110667128183725</v>
      </c>
      <c r="H22" s="388">
        <v>2</v>
      </c>
      <c r="J22" s="358" t="s">
        <v>659</v>
      </c>
    </row>
    <row r="23" spans="1:8" ht="12.75">
      <c r="A23" s="387"/>
      <c r="B23" s="431"/>
      <c r="C23" s="388"/>
      <c r="D23" s="431">
        <f>C26/4</f>
        <v>18205.447500000002</v>
      </c>
      <c r="E23" s="431">
        <f>D21+D23</f>
        <v>35210.68825000001</v>
      </c>
      <c r="F23" s="388"/>
      <c r="G23" s="445"/>
      <c r="H23" s="388"/>
    </row>
    <row r="24" spans="1:10" ht="15">
      <c r="A24" s="387">
        <v>2002</v>
      </c>
      <c r="B24" s="431">
        <v>20044.185999999998</v>
      </c>
      <c r="C24" s="431">
        <f>B18+B20+B22+B24</f>
        <v>68020.963</v>
      </c>
      <c r="D24" s="388"/>
      <c r="E24" s="388"/>
      <c r="F24" s="388"/>
      <c r="G24" s="445"/>
      <c r="H24" s="388">
        <v>3</v>
      </c>
      <c r="J24" s="367" t="s">
        <v>721</v>
      </c>
    </row>
    <row r="25" spans="1:8" ht="12.75">
      <c r="A25" s="387"/>
      <c r="B25" s="431"/>
      <c r="C25" s="388"/>
      <c r="D25" s="388"/>
      <c r="E25" s="388"/>
      <c r="F25" s="388"/>
      <c r="G25" s="445"/>
      <c r="H25" s="388"/>
    </row>
    <row r="26" spans="1:10" ht="13.5" thickBot="1">
      <c r="A26" s="389">
        <v>2003</v>
      </c>
      <c r="B26" s="439">
        <v>19281.297000000002</v>
      </c>
      <c r="C26" s="439">
        <f>B20+B22+B24+B26</f>
        <v>72821.79000000001</v>
      </c>
      <c r="D26" s="390"/>
      <c r="E26" s="390"/>
      <c r="F26" s="390"/>
      <c r="G26" s="454"/>
      <c r="H26" s="390">
        <v>4</v>
      </c>
      <c r="J26" s="1" t="s">
        <v>742</v>
      </c>
    </row>
    <row r="27" spans="1:10" ht="12.75">
      <c r="A27" s="394" t="s">
        <v>667</v>
      </c>
      <c r="B27" s="325"/>
      <c r="G27" s="1" t="s">
        <v>744</v>
      </c>
      <c r="J27" s="1" t="s">
        <v>741</v>
      </c>
    </row>
    <row r="28" ht="12.75">
      <c r="B28" s="325"/>
    </row>
    <row r="33" spans="3:4" ht="12.75">
      <c r="C33" s="444"/>
      <c r="D33" s="56"/>
    </row>
    <row r="34" spans="3:4" ht="12.75">
      <c r="C34" s="444"/>
      <c r="D34" s="56"/>
    </row>
    <row r="35" spans="3:4" ht="12.75">
      <c r="C35" s="444"/>
      <c r="D35" s="382"/>
    </row>
    <row r="36" spans="3:4" ht="12.75">
      <c r="C36" s="444"/>
      <c r="D36" s="382"/>
    </row>
    <row r="37" spans="3:4" ht="12.75">
      <c r="C37" s="444"/>
      <c r="D37" s="382"/>
    </row>
    <row r="38" spans="3:4" ht="12.75">
      <c r="C38" s="382"/>
      <c r="D38" s="382"/>
    </row>
    <row r="39" spans="3:4" ht="12.75">
      <c r="C39" s="444"/>
      <c r="D39" s="382"/>
    </row>
    <row r="40" spans="3:4" ht="12.75">
      <c r="C40" s="444"/>
      <c r="D40" s="382"/>
    </row>
    <row r="41" spans="3:4" ht="12.75">
      <c r="C41" s="444"/>
      <c r="D41" s="382"/>
    </row>
    <row r="42" spans="3:4" ht="12.75">
      <c r="C42" s="382"/>
      <c r="D42" s="382"/>
    </row>
    <row r="43" ht="12.75">
      <c r="B43" s="326" t="s">
        <v>700</v>
      </c>
    </row>
    <row r="44" ht="12.75">
      <c r="B44" s="326" t="s">
        <v>708</v>
      </c>
    </row>
    <row r="46" spans="2:3" ht="12.75">
      <c r="B46" s="327"/>
      <c r="C46" s="328"/>
    </row>
    <row r="47" spans="1:8" ht="13.5" thickBot="1">
      <c r="A47" s="630" t="s">
        <v>668</v>
      </c>
      <c r="B47" s="630"/>
      <c r="C47" s="630"/>
      <c r="D47" s="630"/>
      <c r="E47" s="630"/>
      <c r="F47" s="630"/>
      <c r="G47" s="630"/>
      <c r="H47" s="630"/>
    </row>
    <row r="48" spans="1:8" ht="13.5" thickBot="1">
      <c r="A48" s="329" t="s">
        <v>655</v>
      </c>
      <c r="B48" s="330"/>
      <c r="C48" s="631" t="s">
        <v>656</v>
      </c>
      <c r="D48" s="632"/>
      <c r="E48" s="631" t="s">
        <v>657</v>
      </c>
      <c r="F48" s="632"/>
      <c r="G48" s="631" t="s">
        <v>662</v>
      </c>
      <c r="H48" s="632"/>
    </row>
    <row r="49" spans="1:8" ht="26.25" thickBot="1">
      <c r="A49" s="331" t="s">
        <v>110</v>
      </c>
      <c r="B49" s="332" t="s">
        <v>653</v>
      </c>
      <c r="C49" s="331" t="s">
        <v>110</v>
      </c>
      <c r="D49" s="318" t="s">
        <v>653</v>
      </c>
      <c r="E49" s="331" t="s">
        <v>110</v>
      </c>
      <c r="F49" s="332" t="s">
        <v>653</v>
      </c>
      <c r="G49" s="331" t="s">
        <v>110</v>
      </c>
      <c r="H49" s="332" t="s">
        <v>653</v>
      </c>
    </row>
    <row r="50" spans="1:8" ht="12.75">
      <c r="A50" s="333">
        <v>1996</v>
      </c>
      <c r="B50" s="334">
        <v>1.1254840165162974</v>
      </c>
      <c r="C50" s="335">
        <v>1997</v>
      </c>
      <c r="D50" s="336">
        <v>0.9755008719547194</v>
      </c>
      <c r="E50" s="333">
        <v>1994</v>
      </c>
      <c r="F50" s="337">
        <v>1.1469084997511105</v>
      </c>
      <c r="G50" s="333">
        <v>1995</v>
      </c>
      <c r="H50" s="338">
        <v>0.8807517801180104</v>
      </c>
    </row>
    <row r="51" spans="1:8" ht="12.75">
      <c r="A51" s="333">
        <v>2000</v>
      </c>
      <c r="B51" s="339">
        <v>1.0094832941524796</v>
      </c>
      <c r="C51" s="340">
        <v>2001</v>
      </c>
      <c r="D51" s="342">
        <v>0.9110667128183725</v>
      </c>
      <c r="E51" s="333">
        <v>1998</v>
      </c>
      <c r="F51" s="343">
        <v>1.2273378418841059</v>
      </c>
      <c r="G51" s="333">
        <v>1999</v>
      </c>
      <c r="H51" s="344">
        <v>0.8138066128352188</v>
      </c>
    </row>
    <row r="52" spans="1:8" ht="12.75">
      <c r="A52" s="333"/>
      <c r="B52" s="339"/>
      <c r="C52" s="340"/>
      <c r="D52" s="342"/>
      <c r="E52" s="333"/>
      <c r="F52" s="343"/>
      <c r="G52" s="333"/>
      <c r="H52" s="344"/>
    </row>
    <row r="53" spans="1:8" ht="12.75">
      <c r="A53" s="333"/>
      <c r="B53" s="339"/>
      <c r="C53" s="340"/>
      <c r="D53" s="342"/>
      <c r="E53" s="333"/>
      <c r="F53" s="343"/>
      <c r="G53" s="333"/>
      <c r="H53" s="343"/>
    </row>
    <row r="54" spans="1:8" ht="12.75">
      <c r="A54" s="333" t="s">
        <v>664</v>
      </c>
      <c r="B54" s="339">
        <f>SUM(B50:B53)</f>
        <v>2.134967310668777</v>
      </c>
      <c r="C54" s="340" t="s">
        <v>664</v>
      </c>
      <c r="D54" s="342">
        <f>SUM(D50:D53)</f>
        <v>1.8865675847730918</v>
      </c>
      <c r="E54" s="333" t="s">
        <v>664</v>
      </c>
      <c r="F54" s="343">
        <f>SUM(F50:F53)</f>
        <v>2.3742463416352164</v>
      </c>
      <c r="G54" s="333" t="s">
        <v>664</v>
      </c>
      <c r="H54" s="343">
        <f>SUM(H50:H53)</f>
        <v>1.6945583929532293</v>
      </c>
    </row>
    <row r="55" spans="1:8" ht="13.5" thickBot="1">
      <c r="A55" s="345" t="s">
        <v>654</v>
      </c>
      <c r="B55" s="346">
        <f>B54/2</f>
        <v>1.0674836553343885</v>
      </c>
      <c r="C55" s="347" t="s">
        <v>654</v>
      </c>
      <c r="D55" s="348">
        <f>D54/2</f>
        <v>0.9432837923865459</v>
      </c>
      <c r="E55" s="345" t="s">
        <v>654</v>
      </c>
      <c r="F55" s="349">
        <f>F54/2</f>
        <v>1.1871231708176082</v>
      </c>
      <c r="G55" s="345" t="s">
        <v>654</v>
      </c>
      <c r="H55" s="349">
        <f>H54/2</f>
        <v>0.8472791964766146</v>
      </c>
    </row>
    <row r="56" spans="1:4" ht="12.75">
      <c r="A56" s="1" t="s">
        <v>669</v>
      </c>
      <c r="B56" s="351"/>
      <c r="C56" s="350"/>
      <c r="D56" s="352"/>
    </row>
    <row r="57" spans="1:4" ht="12.75">
      <c r="A57" s="1" t="s">
        <v>741</v>
      </c>
      <c r="B57" s="351"/>
      <c r="C57" s="350"/>
      <c r="D57" s="352"/>
    </row>
    <row r="58" spans="3:7" ht="13.5" thickBot="1">
      <c r="C58" s="628" t="s">
        <v>686</v>
      </c>
      <c r="D58" s="628"/>
      <c r="E58" s="628"/>
      <c r="F58" s="628"/>
      <c r="G58" s="628"/>
    </row>
    <row r="59" spans="3:7" ht="34.5" customHeight="1" thickBot="1">
      <c r="C59" s="400" t="s">
        <v>162</v>
      </c>
      <c r="D59" s="393" t="s">
        <v>729</v>
      </c>
      <c r="E59" s="401" t="s">
        <v>730</v>
      </c>
      <c r="F59" s="393" t="s">
        <v>731</v>
      </c>
      <c r="G59" s="447" t="s">
        <v>732</v>
      </c>
    </row>
    <row r="60" spans="3:7" ht="12.75">
      <c r="C60" s="387">
        <v>1992</v>
      </c>
      <c r="D60" s="410">
        <v>1</v>
      </c>
      <c r="E60" s="430">
        <v>9899.442</v>
      </c>
      <c r="F60" s="453">
        <v>1.0674836553343885</v>
      </c>
      <c r="G60" s="430">
        <f>E60/F60</f>
        <v>9273.623957173382</v>
      </c>
    </row>
    <row r="61" spans="3:7" ht="12.75">
      <c r="C61" s="387">
        <v>1993</v>
      </c>
      <c r="D61" s="388">
        <v>2</v>
      </c>
      <c r="E61" s="431">
        <v>7144.536</v>
      </c>
      <c r="F61" s="445">
        <v>0.9432837923865459</v>
      </c>
      <c r="G61" s="431">
        <f aca="true" t="shared" si="0" ref="G61:G71">E61/F61</f>
        <v>7574.110843062444</v>
      </c>
    </row>
    <row r="62" spans="3:7" ht="12.75">
      <c r="C62" s="387">
        <v>1994</v>
      </c>
      <c r="D62" s="388">
        <v>3</v>
      </c>
      <c r="E62" s="431">
        <v>13832.948</v>
      </c>
      <c r="F62" s="445">
        <v>1.1871231708176082</v>
      </c>
      <c r="G62" s="431">
        <f t="shared" si="0"/>
        <v>11652.496000455305</v>
      </c>
    </row>
    <row r="63" spans="3:7" ht="12.75">
      <c r="C63" s="387">
        <v>1995</v>
      </c>
      <c r="D63" s="388">
        <v>4</v>
      </c>
      <c r="E63" s="431">
        <v>12796.509</v>
      </c>
      <c r="F63" s="445">
        <v>0.8472791964766146</v>
      </c>
      <c r="G63" s="431">
        <f t="shared" si="0"/>
        <v>15103.060541571069</v>
      </c>
    </row>
    <row r="64" spans="3:7" ht="12.75">
      <c r="C64" s="387">
        <v>1996</v>
      </c>
      <c r="D64" s="388">
        <v>5</v>
      </c>
      <c r="E64" s="431">
        <v>19041.161999999997</v>
      </c>
      <c r="F64" s="445">
        <v>1.0674836553343885</v>
      </c>
      <c r="G64" s="431">
        <f t="shared" si="0"/>
        <v>17837.42721010128</v>
      </c>
    </row>
    <row r="65" spans="3:7" ht="12.75">
      <c r="C65" s="387">
        <v>1997</v>
      </c>
      <c r="D65" s="388">
        <v>6</v>
      </c>
      <c r="E65" s="431">
        <v>17746.828999999998</v>
      </c>
      <c r="F65" s="445">
        <v>0.9432837923865459</v>
      </c>
      <c r="G65" s="431">
        <f t="shared" si="0"/>
        <v>18813.880979657042</v>
      </c>
    </row>
    <row r="66" spans="3:7" ht="12.75">
      <c r="C66" s="387">
        <v>1998</v>
      </c>
      <c r="D66" s="388">
        <v>7</v>
      </c>
      <c r="E66" s="431">
        <v>22343.64</v>
      </c>
      <c r="F66" s="445">
        <v>1.1871231708176082</v>
      </c>
      <c r="G66" s="431">
        <f t="shared" si="0"/>
        <v>18821.66951944106</v>
      </c>
    </row>
    <row r="67" spans="3:7" ht="12.75">
      <c r="C67" s="387">
        <v>1999</v>
      </c>
      <c r="D67" s="388">
        <v>8</v>
      </c>
      <c r="E67" s="431">
        <v>14480.47</v>
      </c>
      <c r="F67" s="445">
        <v>0.8472791964766146</v>
      </c>
      <c r="G67" s="431">
        <f t="shared" si="0"/>
        <v>17090.552984443148</v>
      </c>
    </row>
    <row r="68" spans="3:7" ht="12.75">
      <c r="C68" s="387">
        <v>2000</v>
      </c>
      <c r="D68" s="388">
        <v>9</v>
      </c>
      <c r="E68" s="431">
        <v>17456.663999999997</v>
      </c>
      <c r="F68" s="445">
        <v>1.0674836553343885</v>
      </c>
      <c r="G68" s="431">
        <f t="shared" si="0"/>
        <v>16353.097223330984</v>
      </c>
    </row>
    <row r="69" spans="3:7" ht="12.75">
      <c r="C69" s="387">
        <v>2001</v>
      </c>
      <c r="D69" s="388">
        <v>10</v>
      </c>
      <c r="E69" s="431">
        <v>16039.643</v>
      </c>
      <c r="F69" s="445">
        <v>0.9432837923865459</v>
      </c>
      <c r="G69" s="431">
        <f t="shared" si="0"/>
        <v>17004.048123650104</v>
      </c>
    </row>
    <row r="70" spans="3:7" ht="12.75">
      <c r="C70" s="387">
        <v>2002</v>
      </c>
      <c r="D70" s="388">
        <v>11</v>
      </c>
      <c r="E70" s="431">
        <v>20044.185999999998</v>
      </c>
      <c r="F70" s="445">
        <v>1.1871231708176082</v>
      </c>
      <c r="G70" s="431">
        <f t="shared" si="0"/>
        <v>16884.67253671323</v>
      </c>
    </row>
    <row r="71" spans="3:7" ht="13.5" thickBot="1">
      <c r="C71" s="389">
        <v>2003</v>
      </c>
      <c r="D71" s="390">
        <v>12</v>
      </c>
      <c r="E71" s="439">
        <v>19281.297000000002</v>
      </c>
      <c r="F71" s="454">
        <v>0.8472791964766146</v>
      </c>
      <c r="G71" s="439">
        <f t="shared" si="0"/>
        <v>22756.721845857544</v>
      </c>
    </row>
    <row r="72" ht="12.75">
      <c r="C72" s="1" t="s">
        <v>741</v>
      </c>
    </row>
    <row r="75" spans="3:4" ht="12.75">
      <c r="C75" s="444"/>
      <c r="D75" s="382"/>
    </row>
    <row r="76" spans="3:4" ht="12.75">
      <c r="C76" s="444"/>
      <c r="D76" s="382"/>
    </row>
    <row r="77" spans="3:4" ht="12.75">
      <c r="C77" s="444"/>
      <c r="D77" s="382"/>
    </row>
    <row r="78" spans="3:4" ht="12.75">
      <c r="C78" s="444"/>
      <c r="D78" s="382"/>
    </row>
    <row r="79" spans="3:4" ht="12.75">
      <c r="C79" s="444"/>
      <c r="D79" s="382"/>
    </row>
    <row r="80" spans="3:4" ht="12.75">
      <c r="C80" s="382"/>
      <c r="D80" s="382"/>
    </row>
    <row r="81" spans="3:4" ht="12.75">
      <c r="C81" s="444"/>
      <c r="D81" s="382"/>
    </row>
    <row r="82" spans="3:4" ht="12.75">
      <c r="C82" s="444"/>
      <c r="D82" s="382"/>
    </row>
    <row r="83" spans="3:4" ht="12.75">
      <c r="C83" s="444"/>
      <c r="D83" s="382"/>
    </row>
    <row r="84" spans="3:4" ht="12.75">
      <c r="C84" s="382"/>
      <c r="D84" s="382"/>
    </row>
    <row r="85" ht="12.75">
      <c r="B85" s="51" t="s">
        <v>734</v>
      </c>
    </row>
    <row r="86" ht="12.75">
      <c r="B86" s="51" t="s">
        <v>735</v>
      </c>
    </row>
    <row r="87" spans="1:3" ht="12.75">
      <c r="A87" s="322" t="s">
        <v>695</v>
      </c>
      <c r="B87" s="56"/>
      <c r="C87" s="325"/>
    </row>
    <row r="88" spans="1:3" ht="12.75">
      <c r="A88" s="56"/>
      <c r="B88" s="56"/>
      <c r="C88" s="325"/>
    </row>
    <row r="89" spans="1:2" ht="15">
      <c r="A89" s="322"/>
      <c r="B89" s="354" t="s">
        <v>715</v>
      </c>
    </row>
    <row r="90" ht="12.75">
      <c r="A90" s="322"/>
    </row>
    <row r="91" ht="12.75">
      <c r="A91" s="355" t="s">
        <v>689</v>
      </c>
    </row>
    <row r="92" spans="1:2" ht="15">
      <c r="A92" s="322"/>
      <c r="B92" s="356" t="s">
        <v>720</v>
      </c>
    </row>
    <row r="93" ht="12.75">
      <c r="A93" s="322"/>
    </row>
    <row r="94" spans="1:2" ht="15">
      <c r="A94" s="322"/>
      <c r="B94" s="357" t="s">
        <v>690</v>
      </c>
    </row>
    <row r="95" ht="12.75">
      <c r="A95" s="322"/>
    </row>
    <row r="96" spans="1:2" ht="15">
      <c r="A96" s="322"/>
      <c r="B96" s="357" t="s">
        <v>717</v>
      </c>
    </row>
    <row r="97" ht="12.75">
      <c r="A97" s="322"/>
    </row>
    <row r="98" spans="1:2" ht="12.75">
      <c r="A98" s="322"/>
      <c r="B98" s="51" t="s">
        <v>691</v>
      </c>
    </row>
    <row r="99" spans="1:5" ht="12.75">
      <c r="A99" s="322"/>
      <c r="E99" s="358" t="s">
        <v>663</v>
      </c>
    </row>
    <row r="100" ht="13.5" thickBot="1"/>
    <row r="101" spans="5:6" ht="15.75" thickBot="1">
      <c r="E101" s="329" t="s">
        <v>688</v>
      </c>
      <c r="F101" s="359" t="s">
        <v>718</v>
      </c>
    </row>
    <row r="102" spans="5:6" ht="12.75">
      <c r="E102" s="398">
        <v>1</v>
      </c>
      <c r="F102" s="434">
        <v>9273.623957173382</v>
      </c>
    </row>
    <row r="103" spans="5:6" ht="12.75">
      <c r="E103" s="397">
        <v>2</v>
      </c>
      <c r="F103" s="435">
        <v>7574.110843062444</v>
      </c>
    </row>
    <row r="104" spans="5:6" ht="12.75">
      <c r="E104" s="397">
        <v>3</v>
      </c>
      <c r="F104" s="435">
        <v>11652.496000455305</v>
      </c>
    </row>
    <row r="105" spans="5:6" ht="12.75">
      <c r="E105" s="397">
        <v>4</v>
      </c>
      <c r="F105" s="435">
        <v>15103.060541571069</v>
      </c>
    </row>
    <row r="106" spans="5:6" ht="12.75">
      <c r="E106" s="397">
        <v>5</v>
      </c>
      <c r="F106" s="435">
        <v>17837.42721010128</v>
      </c>
    </row>
    <row r="107" spans="5:6" ht="12.75">
      <c r="E107" s="397">
        <v>6</v>
      </c>
      <c r="F107" s="435">
        <v>18813.880979657042</v>
      </c>
    </row>
    <row r="108" spans="5:6" ht="12.75">
      <c r="E108" s="397">
        <v>7</v>
      </c>
      <c r="F108" s="435">
        <v>18821.66951944106</v>
      </c>
    </row>
    <row r="109" spans="5:6" ht="12.75">
      <c r="E109" s="397">
        <v>8</v>
      </c>
      <c r="F109" s="435">
        <v>17090.552984443148</v>
      </c>
    </row>
    <row r="110" spans="5:6" ht="12.75">
      <c r="E110" s="397">
        <v>9</v>
      </c>
      <c r="F110" s="435">
        <v>16353.097223330984</v>
      </c>
    </row>
    <row r="111" spans="5:6" ht="12.75">
      <c r="E111" s="397">
        <v>10</v>
      </c>
      <c r="F111" s="435">
        <v>17004.048123650104</v>
      </c>
    </row>
    <row r="112" spans="2:6" ht="12.75">
      <c r="B112" s="1" t="s">
        <v>741</v>
      </c>
      <c r="E112" s="397">
        <v>11</v>
      </c>
      <c r="F112" s="435">
        <v>16884.67253671323</v>
      </c>
    </row>
    <row r="113" spans="5:6" ht="13.5" thickBot="1">
      <c r="E113" s="399">
        <v>12</v>
      </c>
      <c r="F113" s="452">
        <v>22756.721845857544</v>
      </c>
    </row>
    <row r="118" ht="12.75">
      <c r="A118" s="322" t="s">
        <v>707</v>
      </c>
    </row>
    <row r="119" ht="12.75">
      <c r="A119" s="322"/>
    </row>
    <row r="120" spans="1:4" ht="12.75">
      <c r="A120" s="1"/>
      <c r="B120" s="408"/>
      <c r="C120" s="409" t="s">
        <v>661</v>
      </c>
      <c r="D120" s="409" t="s">
        <v>704</v>
      </c>
    </row>
    <row r="121" spans="1:4" ht="12.75">
      <c r="A121" s="1"/>
      <c r="B121" s="409" t="s">
        <v>693</v>
      </c>
      <c r="C121" s="409" t="s">
        <v>660</v>
      </c>
      <c r="D121" s="409" t="s">
        <v>705</v>
      </c>
    </row>
    <row r="122" spans="1:4" ht="13.5" thickBot="1">
      <c r="A122" s="409" t="s">
        <v>226</v>
      </c>
      <c r="B122" s="409" t="s">
        <v>694</v>
      </c>
      <c r="C122" s="408" t="s">
        <v>670</v>
      </c>
      <c r="D122" s="409" t="s">
        <v>706</v>
      </c>
    </row>
    <row r="123" spans="1:6" ht="12.75">
      <c r="A123" s="398">
        <v>1</v>
      </c>
      <c r="B123" s="434">
        <v>9273.623957173382</v>
      </c>
      <c r="C123" s="436">
        <v>1.0674836553343885</v>
      </c>
      <c r="D123" s="430">
        <f>B123*C123</f>
        <v>9899.442</v>
      </c>
      <c r="F123" s="1" t="s">
        <v>602</v>
      </c>
    </row>
    <row r="124" spans="1:4" ht="12.75">
      <c r="A124" s="397">
        <v>2</v>
      </c>
      <c r="B124" s="435">
        <v>7574.110843062444</v>
      </c>
      <c r="C124" s="437">
        <v>0.9432837923865459</v>
      </c>
      <c r="D124" s="431">
        <f aca="true" t="shared" si="1" ref="D124:D144">B124*C124</f>
        <v>7144.536</v>
      </c>
    </row>
    <row r="125" spans="1:4" ht="12.75">
      <c r="A125" s="397">
        <v>3</v>
      </c>
      <c r="B125" s="435">
        <v>11652.496000455305</v>
      </c>
      <c r="C125" s="437">
        <v>1.1871231708176082</v>
      </c>
      <c r="D125" s="431">
        <f t="shared" si="1"/>
        <v>13832.948</v>
      </c>
    </row>
    <row r="126" spans="1:4" ht="12.75">
      <c r="A126" s="397">
        <v>4</v>
      </c>
      <c r="B126" s="435">
        <v>15103.060541571069</v>
      </c>
      <c r="C126" s="437">
        <v>0.8472791964766146</v>
      </c>
      <c r="D126" s="431">
        <f t="shared" si="1"/>
        <v>12796.509</v>
      </c>
    </row>
    <row r="127" spans="1:4" ht="12.75">
      <c r="A127" s="397">
        <v>5</v>
      </c>
      <c r="B127" s="435">
        <v>17837.42721010128</v>
      </c>
      <c r="C127" s="437">
        <v>1.0674836553343885</v>
      </c>
      <c r="D127" s="431">
        <f t="shared" si="1"/>
        <v>19041.161999999997</v>
      </c>
    </row>
    <row r="128" spans="1:4" ht="12.75">
      <c r="A128" s="397">
        <v>6</v>
      </c>
      <c r="B128" s="435">
        <v>18813.880979657042</v>
      </c>
      <c r="C128" s="437">
        <v>0.9432837923865459</v>
      </c>
      <c r="D128" s="431">
        <f t="shared" si="1"/>
        <v>17746.828999999998</v>
      </c>
    </row>
    <row r="129" spans="1:4" ht="12.75">
      <c r="A129" s="397">
        <v>7</v>
      </c>
      <c r="B129" s="435">
        <v>18821.66951944106</v>
      </c>
      <c r="C129" s="437">
        <v>1.1871231708176082</v>
      </c>
      <c r="D129" s="431">
        <f t="shared" si="1"/>
        <v>22343.64</v>
      </c>
    </row>
    <row r="130" spans="1:4" ht="12.75">
      <c r="A130" s="397">
        <v>8</v>
      </c>
      <c r="B130" s="435">
        <v>17090.552984443148</v>
      </c>
      <c r="C130" s="437">
        <v>0.8472791964766146</v>
      </c>
      <c r="D130" s="431">
        <f t="shared" si="1"/>
        <v>14480.47</v>
      </c>
    </row>
    <row r="131" spans="1:4" ht="12.75">
      <c r="A131" s="397">
        <v>9</v>
      </c>
      <c r="B131" s="435">
        <v>16353.097223330984</v>
      </c>
      <c r="C131" s="437">
        <v>1.0674836553343885</v>
      </c>
      <c r="D131" s="431">
        <f t="shared" si="1"/>
        <v>17456.663999999997</v>
      </c>
    </row>
    <row r="132" spans="1:4" ht="12.75">
      <c r="A132" s="397">
        <v>10</v>
      </c>
      <c r="B132" s="435">
        <v>17004.048123650104</v>
      </c>
      <c r="C132" s="437">
        <v>0.9432837923865459</v>
      </c>
      <c r="D132" s="431">
        <f t="shared" si="1"/>
        <v>16039.643</v>
      </c>
    </row>
    <row r="133" spans="1:4" ht="12.75">
      <c r="A133" s="397">
        <v>11</v>
      </c>
      <c r="B133" s="435">
        <v>16884.67253671323</v>
      </c>
      <c r="C133" s="437">
        <v>1.1871231708176082</v>
      </c>
      <c r="D133" s="431">
        <f t="shared" si="1"/>
        <v>20044.185999999998</v>
      </c>
    </row>
    <row r="134" spans="1:4" ht="12.75">
      <c r="A134" s="397">
        <v>12</v>
      </c>
      <c r="B134" s="435">
        <v>22756.721845857544</v>
      </c>
      <c r="C134" s="437">
        <v>0.8472791964766146</v>
      </c>
      <c r="D134" s="431">
        <f t="shared" si="1"/>
        <v>19281.297000000002</v>
      </c>
    </row>
    <row r="135" spans="1:4" ht="12.75">
      <c r="A135" s="448">
        <v>13</v>
      </c>
      <c r="B135" s="432">
        <v>21981.67437785674</v>
      </c>
      <c r="C135" s="449">
        <v>1.0674836553343885</v>
      </c>
      <c r="D135" s="432">
        <f t="shared" si="1"/>
        <v>23465.07811524478</v>
      </c>
    </row>
    <row r="136" spans="1:4" ht="12.75">
      <c r="A136" s="448">
        <v>14</v>
      </c>
      <c r="B136" s="432">
        <v>22938.273490277563</v>
      </c>
      <c r="C136" s="449">
        <v>0.9432837923865459</v>
      </c>
      <c r="D136" s="432">
        <f t="shared" si="1"/>
        <v>21637.30160870879</v>
      </c>
    </row>
    <row r="137" spans="1:4" ht="12.75">
      <c r="A137" s="448">
        <v>15</v>
      </c>
      <c r="B137" s="432">
        <v>23894.872602698386</v>
      </c>
      <c r="C137" s="449">
        <v>1.1871231708176082</v>
      </c>
      <c r="D137" s="432">
        <f t="shared" si="1"/>
        <v>28366.1569303981</v>
      </c>
    </row>
    <row r="138" spans="1:4" ht="12.75">
      <c r="A138" s="448">
        <v>16</v>
      </c>
      <c r="B138" s="432">
        <v>24851.471715119213</v>
      </c>
      <c r="C138" s="449">
        <v>0.8472791964766146</v>
      </c>
      <c r="D138" s="432">
        <f t="shared" si="1"/>
        <v>21056.134986047524</v>
      </c>
    </row>
    <row r="139" spans="1:4" ht="12.75">
      <c r="A139" s="448">
        <v>17</v>
      </c>
      <c r="B139" s="432">
        <v>25808.07082754004</v>
      </c>
      <c r="C139" s="449">
        <v>1.0674836553343885</v>
      </c>
      <c r="D139" s="432">
        <f t="shared" si="1"/>
        <v>27549.693784111238</v>
      </c>
    </row>
    <row r="140" spans="1:4" ht="12.75">
      <c r="A140" s="448">
        <v>18</v>
      </c>
      <c r="B140" s="432">
        <v>26764.669939960862</v>
      </c>
      <c r="C140" s="449">
        <v>0.9432837923865459</v>
      </c>
      <c r="D140" s="432">
        <f t="shared" si="1"/>
        <v>25246.679362940467</v>
      </c>
    </row>
    <row r="141" spans="1:4" ht="12.75">
      <c r="A141" s="448">
        <v>19</v>
      </c>
      <c r="B141" s="432">
        <v>27721.269052381685</v>
      </c>
      <c r="C141" s="449">
        <v>1.1871231708176082</v>
      </c>
      <c r="D141" s="432">
        <f t="shared" si="1"/>
        <v>32908.56081655138</v>
      </c>
    </row>
    <row r="142" spans="1:10" ht="12.75">
      <c r="A142" s="448">
        <v>20</v>
      </c>
      <c r="B142" s="432">
        <v>28677.868164802512</v>
      </c>
      <c r="C142" s="449">
        <v>0.8472791964766146</v>
      </c>
      <c r="D142" s="432">
        <f t="shared" si="1"/>
        <v>24298.16109533616</v>
      </c>
      <c r="E142" s="2" t="s">
        <v>725</v>
      </c>
      <c r="F142" s="321"/>
      <c r="G142" s="321"/>
      <c r="H142" s="321"/>
      <c r="I142" s="321"/>
      <c r="J142" s="321"/>
    </row>
    <row r="143" spans="1:10" ht="12.75">
      <c r="A143" s="448">
        <v>21</v>
      </c>
      <c r="B143" s="432">
        <v>29634.467277223335</v>
      </c>
      <c r="C143" s="449">
        <v>1.0674836553343885</v>
      </c>
      <c r="D143" s="432">
        <f t="shared" si="1"/>
        <v>31634.30945297769</v>
      </c>
      <c r="E143" s="2" t="s">
        <v>736</v>
      </c>
      <c r="F143" s="321"/>
      <c r="G143" s="321"/>
      <c r="H143" s="321"/>
      <c r="I143" s="321"/>
      <c r="J143" s="321"/>
    </row>
    <row r="144" spans="1:4" ht="13.5" thickBot="1">
      <c r="A144" s="450">
        <v>22</v>
      </c>
      <c r="B144" s="433">
        <v>30591.06638964416</v>
      </c>
      <c r="C144" s="451">
        <v>0.9432837923865459</v>
      </c>
      <c r="D144" s="433">
        <f t="shared" si="1"/>
        <v>28856.057117172142</v>
      </c>
    </row>
    <row r="145" ht="12.75">
      <c r="A145" s="488" t="s">
        <v>741</v>
      </c>
    </row>
  </sheetData>
  <mergeCells count="6">
    <mergeCell ref="A2:H2"/>
    <mergeCell ref="A47:H47"/>
    <mergeCell ref="C58:G58"/>
    <mergeCell ref="C48:D48"/>
    <mergeCell ref="E48:F48"/>
    <mergeCell ref="G48:H48"/>
  </mergeCells>
  <printOptions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8"/>
  <sheetViews>
    <sheetView workbookViewId="0" topLeftCell="A1">
      <selection activeCell="D2" sqref="D2"/>
    </sheetView>
  </sheetViews>
  <sheetFormatPr defaultColWidth="11.421875" defaultRowHeight="12.75"/>
  <cols>
    <col min="1" max="2" width="11.57421875" style="102" customWidth="1"/>
    <col min="3" max="3" width="11.8515625" style="102" customWidth="1"/>
    <col min="4" max="4" width="12.421875" style="102" customWidth="1"/>
    <col min="5" max="5" width="11.57421875" style="102" customWidth="1"/>
    <col min="6" max="6" width="10.57421875" style="102" customWidth="1"/>
    <col min="7" max="16384" width="11.57421875" style="102" customWidth="1"/>
  </cols>
  <sheetData>
    <row r="1" spans="1:4" ht="12.75">
      <c r="A1" s="51" t="s">
        <v>749</v>
      </c>
      <c r="B1"/>
      <c r="C1"/>
      <c r="D1"/>
    </row>
    <row r="2" spans="1:4" ht="12.75">
      <c r="A2" s="51"/>
      <c r="B2"/>
      <c r="C2"/>
      <c r="D2"/>
    </row>
    <row r="3" spans="1:4" ht="12.75">
      <c r="A3" s="51"/>
      <c r="B3"/>
      <c r="C3"/>
      <c r="D3"/>
    </row>
    <row r="4" spans="1:6" ht="13.5" thickBot="1">
      <c r="A4" s="628" t="s">
        <v>665</v>
      </c>
      <c r="B4" s="628"/>
      <c r="C4" s="628"/>
      <c r="D4" s="628"/>
      <c r="E4" s="628"/>
      <c r="F4" s="628"/>
    </row>
    <row r="5" spans="1:6" ht="23.25" thickBot="1">
      <c r="A5" s="384" t="s">
        <v>110</v>
      </c>
      <c r="B5" s="391" t="s">
        <v>243</v>
      </c>
      <c r="C5" s="391" t="s">
        <v>709</v>
      </c>
      <c r="D5" s="392" t="s">
        <v>710</v>
      </c>
      <c r="E5" s="385" t="s">
        <v>666</v>
      </c>
      <c r="F5" s="402" t="s">
        <v>692</v>
      </c>
    </row>
    <row r="6" spans="1:6" ht="12.75">
      <c r="A6" s="388">
        <v>1991</v>
      </c>
      <c r="B6" s="430">
        <v>13821.441999999992</v>
      </c>
      <c r="C6" s="456"/>
      <c r="D6" s="434"/>
      <c r="E6" s="458"/>
      <c r="F6" s="410">
        <v>1</v>
      </c>
    </row>
    <row r="7" spans="1:6" ht="12" customHeight="1">
      <c r="A7" s="388">
        <v>1992</v>
      </c>
      <c r="B7" s="431">
        <v>8658.932999999999</v>
      </c>
      <c r="C7" s="457"/>
      <c r="D7" s="435"/>
      <c r="E7" s="387"/>
      <c r="F7" s="388">
        <v>2</v>
      </c>
    </row>
    <row r="8" spans="1:6" ht="12.75">
      <c r="A8" s="388">
        <v>1993</v>
      </c>
      <c r="B8" s="431">
        <v>13013.479000000001</v>
      </c>
      <c r="C8" s="457"/>
      <c r="D8" s="435">
        <f aca="true" t="shared" si="0" ref="D8:D16">C10/5</f>
        <v>14708.0114</v>
      </c>
      <c r="E8" s="459">
        <f aca="true" t="shared" si="1" ref="E8:E16">B8/D8</f>
        <v>0.8847884765713468</v>
      </c>
      <c r="F8" s="388">
        <v>3</v>
      </c>
    </row>
    <row r="9" spans="1:6" ht="12.75">
      <c r="A9" s="388">
        <v>1994</v>
      </c>
      <c r="B9" s="431">
        <v>19962.214000000004</v>
      </c>
      <c r="C9" s="457"/>
      <c r="D9" s="435">
        <f t="shared" si="0"/>
        <v>14383.8756</v>
      </c>
      <c r="E9" s="459">
        <f t="shared" si="1"/>
        <v>1.3878188712922408</v>
      </c>
      <c r="F9" s="388">
        <v>4</v>
      </c>
    </row>
    <row r="10" spans="1:6" ht="12.75">
      <c r="A10" s="388">
        <v>1995</v>
      </c>
      <c r="B10" s="431">
        <v>18083.988999999994</v>
      </c>
      <c r="C10" s="431">
        <f aca="true" t="shared" si="2" ref="C10:C18">B6+B7+B8+B9+B10</f>
        <v>73540.057</v>
      </c>
      <c r="D10" s="435">
        <f t="shared" si="0"/>
        <v>14458.454399999999</v>
      </c>
      <c r="E10" s="459">
        <f t="shared" si="1"/>
        <v>1.2507553366146795</v>
      </c>
      <c r="F10" s="388">
        <v>5</v>
      </c>
    </row>
    <row r="11" spans="1:6" ht="12.75">
      <c r="A11" s="388">
        <v>1996</v>
      </c>
      <c r="B11" s="431">
        <v>12200.763</v>
      </c>
      <c r="C11" s="431">
        <f t="shared" si="2"/>
        <v>71919.378</v>
      </c>
      <c r="D11" s="435">
        <f t="shared" si="0"/>
        <v>14730.9476</v>
      </c>
      <c r="E11" s="459">
        <f t="shared" si="1"/>
        <v>0.8282402009223087</v>
      </c>
      <c r="F11" s="388">
        <v>1</v>
      </c>
    </row>
    <row r="12" spans="1:6" ht="12.75">
      <c r="A12" s="388">
        <v>1997</v>
      </c>
      <c r="B12" s="431">
        <v>9031.827000000003</v>
      </c>
      <c r="C12" s="431">
        <f t="shared" si="2"/>
        <v>72292.272</v>
      </c>
      <c r="D12" s="435">
        <f t="shared" si="0"/>
        <v>14578.945200000002</v>
      </c>
      <c r="E12" s="459">
        <f t="shared" si="1"/>
        <v>0.6195116914219556</v>
      </c>
      <c r="F12" s="388">
        <v>2</v>
      </c>
    </row>
    <row r="13" spans="1:6" ht="12.75">
      <c r="A13" s="388">
        <v>1998</v>
      </c>
      <c r="B13" s="431">
        <v>14375.945000000005</v>
      </c>
      <c r="C13" s="431">
        <f t="shared" si="2"/>
        <v>73654.738</v>
      </c>
      <c r="D13" s="435">
        <f t="shared" si="0"/>
        <v>14080.213200000004</v>
      </c>
      <c r="E13" s="459">
        <f t="shared" si="1"/>
        <v>1.0210033609434268</v>
      </c>
      <c r="F13" s="388">
        <v>3</v>
      </c>
    </row>
    <row r="14" spans="1:6" ht="12.75">
      <c r="A14" s="388">
        <v>1999</v>
      </c>
      <c r="B14" s="431">
        <v>19202.202000000005</v>
      </c>
      <c r="C14" s="431">
        <f t="shared" si="2"/>
        <v>72894.72600000001</v>
      </c>
      <c r="D14" s="435">
        <f t="shared" si="0"/>
        <v>14447.812600000005</v>
      </c>
      <c r="E14" s="459">
        <f t="shared" si="1"/>
        <v>1.3290733020720382</v>
      </c>
      <c r="F14" s="388">
        <v>4</v>
      </c>
    </row>
    <row r="15" spans="1:6" ht="12.75">
      <c r="A15" s="388">
        <v>2000</v>
      </c>
      <c r="B15" s="431">
        <v>15590.329000000009</v>
      </c>
      <c r="C15" s="431">
        <f t="shared" si="2"/>
        <v>70401.06600000002</v>
      </c>
      <c r="D15" s="435">
        <f t="shared" si="0"/>
        <v>15107.915200000007</v>
      </c>
      <c r="E15" s="459">
        <f t="shared" si="1"/>
        <v>1.0319311959071626</v>
      </c>
      <c r="F15" s="388">
        <v>5</v>
      </c>
    </row>
    <row r="16" spans="1:6" ht="12.75">
      <c r="A16" s="388">
        <v>2001</v>
      </c>
      <c r="B16" s="431">
        <v>14038.76</v>
      </c>
      <c r="C16" s="431">
        <f t="shared" si="2"/>
        <v>72239.06300000002</v>
      </c>
      <c r="D16" s="435">
        <f t="shared" si="0"/>
        <v>15723.518600000005</v>
      </c>
      <c r="E16" s="459">
        <f t="shared" si="1"/>
        <v>0.8928510441676837</v>
      </c>
      <c r="F16" s="388">
        <v>1</v>
      </c>
    </row>
    <row r="17" spans="1:6" ht="12.75">
      <c r="A17" s="388">
        <v>2002</v>
      </c>
      <c r="B17" s="431">
        <v>12332.34</v>
      </c>
      <c r="C17" s="431">
        <f t="shared" si="2"/>
        <v>75539.57600000003</v>
      </c>
      <c r="D17" s="435"/>
      <c r="E17" s="387"/>
      <c r="F17" s="388">
        <v>2</v>
      </c>
    </row>
    <row r="18" spans="1:6" ht="13.5" thickBot="1">
      <c r="A18" s="390">
        <v>2003</v>
      </c>
      <c r="B18" s="439">
        <v>17453.962000000007</v>
      </c>
      <c r="C18" s="439">
        <f t="shared" si="2"/>
        <v>78617.59300000002</v>
      </c>
      <c r="D18" s="452"/>
      <c r="E18" s="389"/>
      <c r="F18" s="390">
        <v>3</v>
      </c>
    </row>
    <row r="19" ht="12.75">
      <c r="A19" s="394" t="s">
        <v>667</v>
      </c>
    </row>
    <row r="21" ht="12.75">
      <c r="A21" s="107" t="s">
        <v>745</v>
      </c>
    </row>
    <row r="22" spans="1:6" ht="12.75">
      <c r="A22" s="107" t="s">
        <v>741</v>
      </c>
      <c r="C22" s="370"/>
      <c r="D22" s="325"/>
      <c r="F22" s="115"/>
    </row>
    <row r="23" spans="3:6" ht="12.75">
      <c r="C23" s="370"/>
      <c r="D23" s="325"/>
      <c r="F23" s="115"/>
    </row>
    <row r="24" spans="3:4" ht="12.75">
      <c r="C24" s="370"/>
      <c r="D24" s="325"/>
    </row>
    <row r="25" spans="3:4" ht="12.75">
      <c r="C25" s="370"/>
      <c r="D25" s="325"/>
    </row>
    <row r="26" spans="3:4" ht="12.75">
      <c r="C26" s="382"/>
      <c r="D26" s="325"/>
    </row>
    <row r="27" ht="12.75">
      <c r="C27" s="382"/>
    </row>
    <row r="28" spans="3:4" ht="12.75">
      <c r="C28" s="382"/>
      <c r="D28" s="325"/>
    </row>
    <row r="29" spans="3:4" ht="12.75">
      <c r="C29" s="382"/>
      <c r="D29" s="325"/>
    </row>
    <row r="30" spans="3:4" ht="12.75">
      <c r="C30" s="382"/>
      <c r="D30" s="325"/>
    </row>
    <row r="31" spans="3:4" ht="12.75">
      <c r="C31" s="382"/>
      <c r="D31" s="325"/>
    </row>
    <row r="32" spans="3:4" ht="12.75">
      <c r="C32" s="382"/>
      <c r="D32" s="325"/>
    </row>
    <row r="33" spans="3:4" ht="12.75">
      <c r="C33" s="382"/>
      <c r="D33" s="325"/>
    </row>
    <row r="34" spans="3:4" ht="12.75">
      <c r="C34" s="382"/>
      <c r="D34" s="325"/>
    </row>
    <row r="35" spans="3:4" ht="12.75">
      <c r="C35" s="382"/>
      <c r="D35" s="325"/>
    </row>
    <row r="36" ht="12.75">
      <c r="F36" s="298"/>
    </row>
    <row r="37" ht="12.75">
      <c r="F37" s="298"/>
    </row>
    <row r="39" spans="3:4" ht="12.75">
      <c r="C39" s="382"/>
      <c r="D39" s="325"/>
    </row>
    <row r="40" spans="3:4" ht="12.75">
      <c r="C40" s="382"/>
      <c r="D40" s="325"/>
    </row>
    <row r="41" spans="1:5" ht="12.75">
      <c r="A41" s="460" t="s">
        <v>737</v>
      </c>
      <c r="B41" s="298"/>
      <c r="C41" s="298"/>
      <c r="D41" s="298"/>
      <c r="E41" s="298"/>
    </row>
    <row r="42" spans="1:5" ht="12.75">
      <c r="A42" s="460" t="s">
        <v>738</v>
      </c>
      <c r="B42" s="298"/>
      <c r="C42" s="298"/>
      <c r="D42" s="298"/>
      <c r="E42" s="298"/>
    </row>
    <row r="43" spans="3:4" ht="12.75">
      <c r="C43" s="382"/>
      <c r="D43" s="325"/>
    </row>
    <row r="44" spans="3:4" ht="12.75">
      <c r="C44" s="382"/>
      <c r="D44" s="325"/>
    </row>
    <row r="45" spans="3:4" ht="12.75">
      <c r="C45" s="382"/>
      <c r="D45" s="325"/>
    </row>
    <row r="46" spans="1:6" ht="12.75">
      <c r="A46" s="630" t="s">
        <v>668</v>
      </c>
      <c r="B46" s="630"/>
      <c r="C46" s="630"/>
      <c r="D46" s="630"/>
      <c r="E46" s="630"/>
      <c r="F46" s="630"/>
    </row>
    <row r="47" spans="1:6" ht="13.5" thickBot="1">
      <c r="A47"/>
      <c r="B47"/>
      <c r="C47"/>
      <c r="D47"/>
      <c r="E47"/>
      <c r="F47"/>
    </row>
    <row r="48" spans="1:6" ht="13.5" thickBot="1">
      <c r="A48" s="631" t="s">
        <v>655</v>
      </c>
      <c r="B48" s="634"/>
      <c r="C48" s="631" t="s">
        <v>656</v>
      </c>
      <c r="D48" s="632"/>
      <c r="E48" s="631" t="s">
        <v>657</v>
      </c>
      <c r="F48" s="632"/>
    </row>
    <row r="49" spans="1:6" ht="26.25" thickBot="1">
      <c r="A49" s="331" t="s">
        <v>110</v>
      </c>
      <c r="B49" s="318" t="s">
        <v>653</v>
      </c>
      <c r="C49" s="331" t="s">
        <v>110</v>
      </c>
      <c r="D49" s="332" t="s">
        <v>653</v>
      </c>
      <c r="E49" s="331" t="s">
        <v>110</v>
      </c>
      <c r="F49" s="332" t="s">
        <v>653</v>
      </c>
    </row>
    <row r="50" spans="1:6" ht="12.75">
      <c r="A50" s="335">
        <v>1996</v>
      </c>
      <c r="B50" s="372">
        <v>0.8282402009223087</v>
      </c>
      <c r="C50" s="333">
        <v>1997</v>
      </c>
      <c r="D50" s="337">
        <v>0.6195116914219556</v>
      </c>
      <c r="E50" s="333">
        <v>1993</v>
      </c>
      <c r="F50" s="323">
        <v>0.8847884765713468</v>
      </c>
    </row>
    <row r="51" spans="1:6" ht="12.75">
      <c r="A51" s="340">
        <v>2001</v>
      </c>
      <c r="B51" s="373">
        <v>0.8928510441676837</v>
      </c>
      <c r="C51" s="333"/>
      <c r="D51" s="343"/>
      <c r="E51" s="333">
        <v>1998</v>
      </c>
      <c r="F51" s="343">
        <v>1.0210033609434268</v>
      </c>
    </row>
    <row r="52" spans="1:6" ht="12.75">
      <c r="A52" s="340"/>
      <c r="B52" s="373"/>
      <c r="C52" s="333"/>
      <c r="D52" s="343"/>
      <c r="E52" s="333"/>
      <c r="F52" s="343"/>
    </row>
    <row r="53" spans="1:6" ht="12.75">
      <c r="A53" s="340" t="s">
        <v>664</v>
      </c>
      <c r="B53" s="373">
        <f>SUM(B50:B52)</f>
        <v>1.7210912450899922</v>
      </c>
      <c r="C53" s="333" t="s">
        <v>664</v>
      </c>
      <c r="D53" s="343">
        <f>SUM(D50:D52)</f>
        <v>0.6195116914219556</v>
      </c>
      <c r="E53" s="333" t="s">
        <v>664</v>
      </c>
      <c r="F53" s="343">
        <f>SUM(F50:F52)</f>
        <v>1.9057918375147738</v>
      </c>
    </row>
    <row r="54" spans="1:6" ht="13.5" thickBot="1">
      <c r="A54" s="347" t="s">
        <v>654</v>
      </c>
      <c r="B54" s="374">
        <f>B53/2</f>
        <v>0.8605456225449961</v>
      </c>
      <c r="C54" s="345" t="s">
        <v>654</v>
      </c>
      <c r="D54" s="349">
        <f>D53/1</f>
        <v>0.6195116914219556</v>
      </c>
      <c r="E54" s="345" t="s">
        <v>654</v>
      </c>
      <c r="F54" s="349">
        <f>F53/2</f>
        <v>0.9528959187573869</v>
      </c>
    </row>
    <row r="55" spans="1:6" ht="12.75">
      <c r="A55" s="350"/>
      <c r="B55" s="351"/>
      <c r="C55" s="350"/>
      <c r="D55" s="352"/>
      <c r="E55" s="350"/>
      <c r="F55" s="352"/>
    </row>
    <row r="56" spans="1:6" ht="13.5" thickBot="1">
      <c r="A56"/>
      <c r="B56"/>
      <c r="C56"/>
      <c r="D56"/>
      <c r="E56"/>
      <c r="F56"/>
    </row>
    <row r="57" spans="2:6" ht="13.5" thickBot="1">
      <c r="B57" s="329" t="s">
        <v>662</v>
      </c>
      <c r="C57" s="330"/>
      <c r="D57" s="329" t="s">
        <v>711</v>
      </c>
      <c r="E57" s="330"/>
      <c r="F57"/>
    </row>
    <row r="58" spans="2:6" ht="26.25" thickBot="1">
      <c r="B58" s="331" t="s">
        <v>110</v>
      </c>
      <c r="C58" s="318" t="s">
        <v>653</v>
      </c>
      <c r="D58" s="331" t="s">
        <v>110</v>
      </c>
      <c r="E58" s="318" t="s">
        <v>653</v>
      </c>
      <c r="F58"/>
    </row>
    <row r="59" spans="2:6" ht="12.75">
      <c r="B59" s="333">
        <v>1994</v>
      </c>
      <c r="C59" s="375">
        <v>1.3878188712922408</v>
      </c>
      <c r="D59" s="333">
        <v>1995</v>
      </c>
      <c r="E59" s="375">
        <v>1.2507553366146795</v>
      </c>
      <c r="F59"/>
    </row>
    <row r="60" spans="2:6" ht="12.75">
      <c r="B60" s="333">
        <v>1999</v>
      </c>
      <c r="C60" s="375">
        <v>1.3290733020720382</v>
      </c>
      <c r="D60" s="333">
        <v>2000</v>
      </c>
      <c r="E60" s="375">
        <v>1.0319311959071626</v>
      </c>
      <c r="F60"/>
    </row>
    <row r="61" spans="2:6" ht="12.75">
      <c r="B61" s="333"/>
      <c r="C61" s="375"/>
      <c r="D61" s="333"/>
      <c r="E61" s="375"/>
      <c r="F61"/>
    </row>
    <row r="62" spans="2:6" ht="12.75">
      <c r="B62" s="333" t="s">
        <v>664</v>
      </c>
      <c r="C62" s="375">
        <f>SUM(C59:C61)</f>
        <v>2.716892173364279</v>
      </c>
      <c r="D62" s="333" t="s">
        <v>664</v>
      </c>
      <c r="E62" s="375">
        <f>SUM(E59:E61)</f>
        <v>2.282686532521842</v>
      </c>
      <c r="F62"/>
    </row>
    <row r="63" spans="2:6" ht="13.5" thickBot="1">
      <c r="B63" s="345" t="s">
        <v>654</v>
      </c>
      <c r="C63" s="376">
        <f>C62/2</f>
        <v>1.3584460866821395</v>
      </c>
      <c r="D63" s="345" t="s">
        <v>654</v>
      </c>
      <c r="E63" s="376">
        <f>E62/2</f>
        <v>1.141343266260921</v>
      </c>
      <c r="F63"/>
    </row>
    <row r="65" spans="2:5" ht="12.75">
      <c r="B65" s="1" t="s">
        <v>669</v>
      </c>
      <c r="C65" s="1"/>
      <c r="D65"/>
      <c r="E65"/>
    </row>
    <row r="66" spans="1:4" ht="12.75">
      <c r="A66"/>
      <c r="B66" s="1"/>
      <c r="C66" s="1"/>
      <c r="D66"/>
    </row>
    <row r="67" spans="1:4" ht="12.75">
      <c r="A67"/>
      <c r="B67" s="1" t="s">
        <v>741</v>
      </c>
      <c r="C67" s="1"/>
      <c r="D67"/>
    </row>
    <row r="68" spans="2:4" ht="12.75">
      <c r="B68"/>
      <c r="C68"/>
      <c r="D68"/>
    </row>
    <row r="69" spans="1:5" ht="13.5" thickBot="1">
      <c r="A69" s="628" t="s">
        <v>686</v>
      </c>
      <c r="B69" s="628"/>
      <c r="C69" s="628"/>
      <c r="D69" s="628"/>
      <c r="E69" s="628"/>
    </row>
    <row r="70" spans="1:5" ht="34.5" thickBot="1">
      <c r="A70" s="400" t="s">
        <v>162</v>
      </c>
      <c r="B70" s="393" t="s">
        <v>687</v>
      </c>
      <c r="C70" s="461" t="s">
        <v>703</v>
      </c>
      <c r="D70" s="402" t="s">
        <v>671</v>
      </c>
      <c r="E70" s="403" t="s">
        <v>702</v>
      </c>
    </row>
    <row r="71" spans="1:5" ht="12.75">
      <c r="A71" s="462">
        <v>1991</v>
      </c>
      <c r="B71" s="463">
        <v>1</v>
      </c>
      <c r="C71" s="468">
        <v>13821.441999999992</v>
      </c>
      <c r="D71" s="471">
        <v>0.8605456225449961</v>
      </c>
      <c r="E71" s="475">
        <f aca="true" t="shared" si="3" ref="E71:E83">C71/D71</f>
        <v>16061.254206516282</v>
      </c>
    </row>
    <row r="72" spans="1:5" ht="12.75">
      <c r="A72" s="464">
        <v>1992</v>
      </c>
      <c r="B72" s="465">
        <v>2</v>
      </c>
      <c r="C72" s="469">
        <v>8658.932999999999</v>
      </c>
      <c r="D72" s="472">
        <v>0.6195116914219556</v>
      </c>
      <c r="E72" s="476">
        <f t="shared" si="3"/>
        <v>13977.029198795723</v>
      </c>
    </row>
    <row r="73" spans="1:5" ht="12.75">
      <c r="A73" s="464">
        <v>1993</v>
      </c>
      <c r="B73" s="465">
        <v>3</v>
      </c>
      <c r="C73" s="469">
        <v>13013.479000000001</v>
      </c>
      <c r="D73" s="472">
        <v>0.9528959187573869</v>
      </c>
      <c r="E73" s="476">
        <f t="shared" si="3"/>
        <v>13656.76853456365</v>
      </c>
    </row>
    <row r="74" spans="1:5" ht="12.75">
      <c r="A74" s="464">
        <v>1994</v>
      </c>
      <c r="B74" s="465">
        <v>4</v>
      </c>
      <c r="C74" s="469">
        <v>19962.214000000004</v>
      </c>
      <c r="D74" s="472">
        <v>1.3584460866821395</v>
      </c>
      <c r="E74" s="476">
        <f t="shared" si="3"/>
        <v>14694.888664117392</v>
      </c>
    </row>
    <row r="75" spans="1:5" ht="12.75">
      <c r="A75" s="464">
        <v>1995</v>
      </c>
      <c r="B75" s="465">
        <v>5</v>
      </c>
      <c r="C75" s="469">
        <v>18083.988999999994</v>
      </c>
      <c r="D75" s="472">
        <v>1.141343266260921</v>
      </c>
      <c r="E75" s="476">
        <f t="shared" si="3"/>
        <v>15844.478637214683</v>
      </c>
    </row>
    <row r="76" spans="1:5" ht="12.75">
      <c r="A76" s="464">
        <v>1996</v>
      </c>
      <c r="B76" s="465">
        <v>6</v>
      </c>
      <c r="C76" s="469">
        <v>12200.763</v>
      </c>
      <c r="D76" s="473">
        <v>0.8605456225449961</v>
      </c>
      <c r="E76" s="476">
        <f t="shared" si="3"/>
        <v>14177.938601229767</v>
      </c>
    </row>
    <row r="77" spans="1:5" ht="12.75">
      <c r="A77" s="464">
        <v>1997</v>
      </c>
      <c r="B77" s="465">
        <v>7</v>
      </c>
      <c r="C77" s="469">
        <v>9031.827000000003</v>
      </c>
      <c r="D77" s="472">
        <v>0.6195116914219556</v>
      </c>
      <c r="E77" s="476">
        <f t="shared" si="3"/>
        <v>14578.945200000004</v>
      </c>
    </row>
    <row r="78" spans="1:5" ht="12.75">
      <c r="A78" s="464">
        <v>1998</v>
      </c>
      <c r="B78" s="465">
        <v>8</v>
      </c>
      <c r="C78" s="469">
        <v>14375.945000000005</v>
      </c>
      <c r="D78" s="472">
        <v>0.9528959187573869</v>
      </c>
      <c r="E78" s="476">
        <f t="shared" si="3"/>
        <v>15086.584711945028</v>
      </c>
    </row>
    <row r="79" spans="1:5" ht="12.75">
      <c r="A79" s="464">
        <v>1999</v>
      </c>
      <c r="B79" s="465">
        <v>9</v>
      </c>
      <c r="C79" s="469">
        <v>19202.202000000005</v>
      </c>
      <c r="D79" s="472">
        <v>1.3584460866821395</v>
      </c>
      <c r="E79" s="476">
        <f t="shared" si="3"/>
        <v>14135.417068261682</v>
      </c>
    </row>
    <row r="80" spans="1:5" ht="12.75">
      <c r="A80" s="464">
        <v>2000</v>
      </c>
      <c r="B80" s="465">
        <v>10</v>
      </c>
      <c r="C80" s="469">
        <v>15590.329000000009</v>
      </c>
      <c r="D80" s="472">
        <v>1.141343266260921</v>
      </c>
      <c r="E80" s="476">
        <f t="shared" si="3"/>
        <v>13659.631997544831</v>
      </c>
    </row>
    <row r="81" spans="1:5" ht="12.75">
      <c r="A81" s="464">
        <v>2001</v>
      </c>
      <c r="B81" s="465">
        <v>11</v>
      </c>
      <c r="C81" s="469">
        <v>14038.76</v>
      </c>
      <c r="D81" s="473">
        <v>0.8605456225449961</v>
      </c>
      <c r="E81" s="476">
        <f t="shared" si="3"/>
        <v>16313.789335748952</v>
      </c>
    </row>
    <row r="82" spans="1:5" ht="12.75">
      <c r="A82" s="464">
        <v>2002</v>
      </c>
      <c r="B82" s="465">
        <v>12</v>
      </c>
      <c r="C82" s="469">
        <v>12332.34</v>
      </c>
      <c r="D82" s="472">
        <v>0.6195116914219556</v>
      </c>
      <c r="E82" s="476">
        <f t="shared" si="3"/>
        <v>19906.54925606613</v>
      </c>
    </row>
    <row r="83" spans="1:5" ht="13.5" thickBot="1">
      <c r="A83" s="466">
        <v>2003</v>
      </c>
      <c r="B83" s="467">
        <v>13</v>
      </c>
      <c r="C83" s="470">
        <v>17453.962000000007</v>
      </c>
      <c r="D83" s="474">
        <v>0.9528959187573869</v>
      </c>
      <c r="E83" s="477">
        <f t="shared" si="3"/>
        <v>18316.755960882536</v>
      </c>
    </row>
    <row r="84" ht="12.75">
      <c r="A84" s="107" t="s">
        <v>741</v>
      </c>
    </row>
    <row r="86" spans="3:4" ht="12.75">
      <c r="C86" s="382"/>
      <c r="D86" s="381"/>
    </row>
    <row r="87" spans="3:4" ht="12.75">
      <c r="C87" s="382"/>
      <c r="D87" s="381"/>
    </row>
    <row r="88" spans="3:4" ht="12.75">
      <c r="C88" s="382"/>
      <c r="D88" s="381"/>
    </row>
    <row r="89" spans="3:4" ht="12.75">
      <c r="C89" s="382"/>
      <c r="D89" s="381"/>
    </row>
    <row r="90" spans="3:4" ht="12.75">
      <c r="C90" s="382"/>
      <c r="D90" s="381"/>
    </row>
    <row r="91" spans="3:4" ht="12.75">
      <c r="C91" s="382"/>
      <c r="D91" s="381"/>
    </row>
    <row r="92" spans="3:4" ht="12.75">
      <c r="C92" s="382"/>
      <c r="D92" s="381"/>
    </row>
    <row r="93" spans="3:4" ht="12.75">
      <c r="C93" s="382"/>
      <c r="D93" s="381"/>
    </row>
    <row r="94" spans="3:4" ht="12.75">
      <c r="C94" s="382"/>
      <c r="D94" s="381"/>
    </row>
    <row r="95" spans="3:4" ht="12.75">
      <c r="C95" s="382"/>
      <c r="D95" s="381"/>
    </row>
    <row r="96" spans="3:4" ht="12.75">
      <c r="C96" s="382"/>
      <c r="D96" s="381"/>
    </row>
    <row r="97" spans="3:4" ht="12.75">
      <c r="C97" s="382"/>
      <c r="D97" s="381"/>
    </row>
    <row r="98" spans="3:4" ht="12.75">
      <c r="C98" s="382"/>
      <c r="D98" s="381"/>
    </row>
    <row r="102" ht="12.75">
      <c r="A102" s="51" t="s">
        <v>700</v>
      </c>
    </row>
    <row r="103" ht="12.75">
      <c r="A103" s="51" t="s">
        <v>712</v>
      </c>
    </row>
    <row r="106" spans="1:3" ht="12.75">
      <c r="A106" s="322" t="s">
        <v>695</v>
      </c>
      <c r="B106" s="56"/>
      <c r="C106" s="325"/>
    </row>
    <row r="107" spans="1:3" ht="12.75">
      <c r="A107" s="56"/>
      <c r="B107" s="56"/>
      <c r="C107" s="325"/>
    </row>
    <row r="108" spans="1:3" ht="15">
      <c r="A108" s="322"/>
      <c r="B108" s="354" t="s">
        <v>715</v>
      </c>
      <c r="C108"/>
    </row>
    <row r="109" spans="1:3" ht="12.75">
      <c r="A109" s="355" t="s">
        <v>689</v>
      </c>
      <c r="B109"/>
      <c r="C109"/>
    </row>
    <row r="110" spans="1:3" ht="15">
      <c r="A110" s="356" t="s">
        <v>739</v>
      </c>
      <c r="C110"/>
    </row>
    <row r="111" spans="1:3" ht="12.75">
      <c r="A111" s="478" t="s">
        <v>740</v>
      </c>
      <c r="C111"/>
    </row>
    <row r="112" spans="1:3" ht="15">
      <c r="A112" s="357" t="s">
        <v>690</v>
      </c>
      <c r="C112"/>
    </row>
    <row r="113" spans="1:3" ht="15">
      <c r="A113" s="357" t="s">
        <v>717</v>
      </c>
      <c r="C113"/>
    </row>
    <row r="114" spans="1:5" ht="12.75">
      <c r="A114" s="51" t="s">
        <v>691</v>
      </c>
      <c r="C114"/>
      <c r="D114" s="358" t="s">
        <v>663</v>
      </c>
      <c r="E114"/>
    </row>
    <row r="115" spans="1:3" ht="13.5" thickBot="1">
      <c r="A115" s="322"/>
      <c r="B115"/>
      <c r="C115"/>
    </row>
    <row r="116" spans="1:5" ht="15.75" thickBot="1">
      <c r="A116"/>
      <c r="B116"/>
      <c r="C116"/>
      <c r="D116" s="329" t="s">
        <v>688</v>
      </c>
      <c r="E116" s="359" t="s">
        <v>718</v>
      </c>
    </row>
    <row r="117" spans="4:5" ht="12.75">
      <c r="D117" s="410">
        <v>1</v>
      </c>
      <c r="E117" s="479">
        <v>16061.254206516282</v>
      </c>
    </row>
    <row r="118" spans="4:5" ht="12.75">
      <c r="D118" s="388">
        <v>2</v>
      </c>
      <c r="E118" s="480">
        <v>13977.029198795723</v>
      </c>
    </row>
    <row r="119" spans="4:5" ht="12.75">
      <c r="D119" s="388">
        <v>3</v>
      </c>
      <c r="E119" s="480">
        <v>13656.76853456365</v>
      </c>
    </row>
    <row r="120" spans="4:5" ht="12.75">
      <c r="D120" s="388">
        <v>4</v>
      </c>
      <c r="E120" s="480">
        <v>14694.888664117392</v>
      </c>
    </row>
    <row r="121" spans="4:5" ht="12.75">
      <c r="D121" s="388">
        <v>5</v>
      </c>
      <c r="E121" s="480">
        <v>15844.478637214683</v>
      </c>
    </row>
    <row r="122" spans="4:5" ht="12.75">
      <c r="D122" s="388">
        <v>6</v>
      </c>
      <c r="E122" s="480">
        <v>14177.938601229767</v>
      </c>
    </row>
    <row r="123" spans="4:5" ht="12.75">
      <c r="D123" s="388">
        <v>7</v>
      </c>
      <c r="E123" s="480">
        <v>14578.945200000004</v>
      </c>
    </row>
    <row r="124" spans="4:5" ht="12.75">
      <c r="D124" s="388">
        <v>8</v>
      </c>
      <c r="E124" s="480">
        <v>15086.584711945028</v>
      </c>
    </row>
    <row r="125" spans="4:5" ht="12.75">
      <c r="D125" s="388">
        <v>9</v>
      </c>
      <c r="E125" s="480">
        <v>14135.417068261682</v>
      </c>
    </row>
    <row r="126" spans="4:5" ht="12.75">
      <c r="D126" s="388">
        <v>10</v>
      </c>
      <c r="E126" s="480">
        <v>13659.631997544831</v>
      </c>
    </row>
    <row r="127" spans="2:5" ht="12.75">
      <c r="B127" s="102" t="s">
        <v>746</v>
      </c>
      <c r="D127" s="388">
        <v>11</v>
      </c>
      <c r="E127" s="480">
        <v>16313.789335748952</v>
      </c>
    </row>
    <row r="128" spans="4:5" ht="12.75">
      <c r="D128" s="388">
        <v>12</v>
      </c>
      <c r="E128" s="480">
        <v>19906.54925606613</v>
      </c>
    </row>
    <row r="129" spans="4:5" ht="13.5" thickBot="1">
      <c r="D129" s="390">
        <v>13</v>
      </c>
      <c r="E129" s="509">
        <v>18316.755960882536</v>
      </c>
    </row>
    <row r="158" spans="1:4" ht="12.75">
      <c r="A158" s="56"/>
      <c r="B158" s="56"/>
      <c r="C158" s="56"/>
      <c r="D158" s="56"/>
    </row>
    <row r="159" spans="1:4" ht="12.75">
      <c r="A159" s="56"/>
      <c r="B159" s="56"/>
      <c r="C159" s="56"/>
      <c r="D159" s="56"/>
    </row>
    <row r="160" spans="1:4" ht="12.75">
      <c r="A160" s="56"/>
      <c r="B160" s="56"/>
      <c r="C160" s="56"/>
      <c r="D160" s="56"/>
    </row>
    <row r="161" spans="1:4" ht="12.75">
      <c r="A161" s="491"/>
      <c r="B161" s="56"/>
      <c r="C161" s="56"/>
      <c r="D161" s="56"/>
    </row>
    <row r="163" spans="2:5" ht="12.75">
      <c r="B163" s="107"/>
      <c r="C163" s="107"/>
      <c r="D163" s="107"/>
      <c r="E163" s="107"/>
    </row>
    <row r="164" spans="2:5" ht="12.75">
      <c r="B164" s="21"/>
      <c r="C164" s="500"/>
      <c r="D164" s="501"/>
      <c r="E164" s="501"/>
    </row>
    <row r="165" spans="2:5" ht="12.75">
      <c r="B165" s="21"/>
      <c r="C165" s="501"/>
      <c r="D165" s="501"/>
      <c r="E165" s="501"/>
    </row>
    <row r="166" spans="2:5" ht="12.75">
      <c r="B166" s="501"/>
      <c r="C166" s="501"/>
      <c r="D166" s="500"/>
      <c r="E166" s="501"/>
    </row>
    <row r="167" spans="2:5" ht="12.75">
      <c r="B167" s="54"/>
      <c r="C167" s="502"/>
      <c r="D167" s="503"/>
      <c r="E167" s="504"/>
    </row>
    <row r="168" spans="2:5" ht="12.75">
      <c r="B168" s="54"/>
      <c r="C168" s="502"/>
      <c r="D168" s="505"/>
      <c r="E168" s="504"/>
    </row>
    <row r="169" spans="2:5" ht="12.75">
      <c r="B169" s="54"/>
      <c r="C169" s="502"/>
      <c r="D169" s="505"/>
      <c r="E169" s="504"/>
    </row>
    <row r="170" spans="2:5" ht="12.75">
      <c r="B170" s="54"/>
      <c r="C170" s="502"/>
      <c r="D170" s="505"/>
      <c r="E170" s="504"/>
    </row>
    <row r="171" spans="2:5" ht="12.75">
      <c r="B171" s="54"/>
      <c r="C171" s="502"/>
      <c r="D171" s="505"/>
      <c r="E171" s="504"/>
    </row>
    <row r="172" spans="2:5" ht="12.75">
      <c r="B172" s="54"/>
      <c r="C172" s="502"/>
      <c r="D172" s="503"/>
      <c r="E172" s="504"/>
    </row>
    <row r="173" spans="2:5" ht="12.75">
      <c r="B173" s="54"/>
      <c r="C173" s="502"/>
      <c r="D173" s="505"/>
      <c r="E173" s="504"/>
    </row>
    <row r="174" spans="2:5" ht="12.75">
      <c r="B174" s="54"/>
      <c r="C174" s="502"/>
      <c r="D174" s="505"/>
      <c r="E174" s="504"/>
    </row>
    <row r="175" spans="2:5" ht="12.75">
      <c r="B175" s="54"/>
      <c r="C175" s="502"/>
      <c r="D175" s="505"/>
      <c r="E175" s="504"/>
    </row>
    <row r="176" spans="2:5" ht="12.75">
      <c r="B176" s="54"/>
      <c r="C176" s="502"/>
      <c r="D176" s="505"/>
      <c r="E176" s="504"/>
    </row>
    <row r="177" spans="2:5" ht="12.75">
      <c r="B177" s="54"/>
      <c r="C177" s="502"/>
      <c r="D177" s="503"/>
      <c r="E177" s="504"/>
    </row>
    <row r="178" spans="2:5" ht="12.75">
      <c r="B178" s="54"/>
      <c r="C178" s="502"/>
      <c r="D178" s="505"/>
      <c r="E178" s="504"/>
    </row>
    <row r="179" spans="2:5" ht="12.75">
      <c r="B179" s="190"/>
      <c r="C179" s="502"/>
      <c r="D179" s="505"/>
      <c r="E179" s="504"/>
    </row>
    <row r="180" spans="2:5" ht="12.75">
      <c r="B180" s="190"/>
      <c r="C180" s="303"/>
      <c r="D180" s="514"/>
      <c r="E180" s="303"/>
    </row>
    <row r="181" spans="2:5" ht="12.75">
      <c r="B181" s="190"/>
      <c r="C181" s="303"/>
      <c r="D181" s="514"/>
      <c r="E181" s="303"/>
    </row>
    <row r="182" spans="2:5" ht="12.75">
      <c r="B182" s="190"/>
      <c r="C182" s="303"/>
      <c r="D182" s="503"/>
      <c r="E182" s="303"/>
    </row>
    <row r="183" spans="2:5" ht="12.75">
      <c r="B183" s="190"/>
      <c r="C183" s="303"/>
      <c r="D183" s="514"/>
      <c r="E183" s="303"/>
    </row>
    <row r="184" spans="2:5" ht="12.75">
      <c r="B184" s="190"/>
      <c r="C184" s="303"/>
      <c r="D184" s="514"/>
      <c r="E184" s="303"/>
    </row>
    <row r="185" spans="2:5" ht="12.75">
      <c r="B185" s="190"/>
      <c r="C185" s="303"/>
      <c r="D185" s="514"/>
      <c r="E185" s="303"/>
    </row>
    <row r="186" spans="2:5" ht="12.75">
      <c r="B186" s="190"/>
      <c r="C186" s="303"/>
      <c r="D186" s="514"/>
      <c r="E186" s="303"/>
    </row>
    <row r="187" spans="2:5" ht="12.75">
      <c r="B187" s="190"/>
      <c r="C187" s="303"/>
      <c r="D187" s="503"/>
      <c r="E187" s="303"/>
    </row>
    <row r="188" spans="2:5" ht="12.75">
      <c r="B188" s="190"/>
      <c r="C188" s="303"/>
      <c r="D188" s="514"/>
      <c r="E188" s="303"/>
    </row>
    <row r="189" spans="2:5" ht="12.75">
      <c r="B189" s="190"/>
      <c r="C189" s="303"/>
      <c r="D189" s="514"/>
      <c r="E189" s="303"/>
    </row>
    <row r="190" spans="2:4" ht="12.75">
      <c r="B190" s="368"/>
      <c r="D190" s="493"/>
    </row>
    <row r="191" ht="12.75">
      <c r="D191" s="380"/>
    </row>
    <row r="211" ht="12.75">
      <c r="B211" s="88"/>
    </row>
    <row r="212" ht="12.75">
      <c r="B212" s="88"/>
    </row>
    <row r="228" spans="1:4" ht="18">
      <c r="A228" s="109"/>
      <c r="B228" s="56"/>
      <c r="C228" s="56"/>
      <c r="D228" s="56"/>
    </row>
    <row r="229" spans="1:4" ht="12.75">
      <c r="A229" s="56"/>
      <c r="B229" s="56"/>
      <c r="C229" s="56"/>
      <c r="D229" s="56"/>
    </row>
    <row r="230" spans="1:4" ht="12.75">
      <c r="A230" s="56"/>
      <c r="B230" s="633"/>
      <c r="C230" s="633"/>
      <c r="D230" s="56"/>
    </row>
    <row r="231" spans="1:4" ht="12.75">
      <c r="A231" s="56"/>
      <c r="B231" s="489"/>
      <c r="C231" s="489"/>
      <c r="D231" s="56"/>
    </row>
    <row r="232" spans="1:4" ht="12.75">
      <c r="A232" s="56"/>
      <c r="B232" s="490"/>
      <c r="C232" s="382"/>
      <c r="D232" s="56"/>
    </row>
    <row r="233" spans="1:4" ht="12.75">
      <c r="A233" s="56"/>
      <c r="B233" s="370"/>
      <c r="C233" s="382"/>
      <c r="D233" s="56"/>
    </row>
    <row r="234" spans="1:4" ht="12.75">
      <c r="A234" s="56"/>
      <c r="B234" s="370"/>
      <c r="C234" s="382"/>
      <c r="D234" s="56"/>
    </row>
    <row r="235" spans="1:4" ht="12.75">
      <c r="A235" s="56"/>
      <c r="B235" s="370"/>
      <c r="C235" s="382"/>
      <c r="D235" s="56"/>
    </row>
    <row r="236" spans="1:4" ht="12.75">
      <c r="A236" s="56"/>
      <c r="B236" s="370"/>
      <c r="C236" s="382"/>
      <c r="D236" s="56"/>
    </row>
    <row r="237" spans="1:4" ht="12.75">
      <c r="A237" s="56"/>
      <c r="B237" s="370"/>
      <c r="C237" s="382"/>
      <c r="D237" s="56"/>
    </row>
    <row r="238" spans="1:6" ht="12.75">
      <c r="A238" s="56"/>
      <c r="B238" s="370"/>
      <c r="C238" s="382"/>
      <c r="D238" s="56"/>
      <c r="E238" s="369"/>
      <c r="F238" s="369"/>
    </row>
    <row r="239" spans="1:6" ht="12.75">
      <c r="A239" s="56"/>
      <c r="B239" s="370"/>
      <c r="C239" s="382"/>
      <c r="D239" s="56"/>
      <c r="E239" s="364"/>
      <c r="F239" s="364"/>
    </row>
    <row r="240" spans="1:6" ht="12.75">
      <c r="A240" s="56"/>
      <c r="B240" s="370"/>
      <c r="C240" s="382"/>
      <c r="D240" s="56"/>
      <c r="E240" s="364"/>
      <c r="F240" s="364"/>
    </row>
    <row r="241" spans="1:6" ht="12.75">
      <c r="A241" s="56"/>
      <c r="B241" s="370"/>
      <c r="C241" s="382"/>
      <c r="D241" s="56"/>
      <c r="E241" s="364"/>
      <c r="F241" s="364"/>
    </row>
    <row r="242" spans="1:4" ht="12.75">
      <c r="A242" s="56"/>
      <c r="B242" s="370"/>
      <c r="C242" s="382"/>
      <c r="D242" s="56"/>
    </row>
    <row r="243" spans="1:9" ht="12.75">
      <c r="A243" s="56"/>
      <c r="B243" s="370"/>
      <c r="C243" s="382"/>
      <c r="D243" s="56"/>
      <c r="E243" s="369"/>
      <c r="F243" s="369"/>
      <c r="G243" s="369"/>
      <c r="H243" s="369"/>
      <c r="I243" s="369"/>
    </row>
    <row r="244" spans="1:9" ht="12.75">
      <c r="A244" s="56"/>
      <c r="B244" s="370"/>
      <c r="C244" s="382"/>
      <c r="D244" s="56"/>
      <c r="E244" s="364"/>
      <c r="F244" s="364"/>
      <c r="G244" s="364"/>
      <c r="H244" s="364"/>
      <c r="I244" s="364"/>
    </row>
    <row r="245" spans="1:9" ht="12.75">
      <c r="A245" s="56"/>
      <c r="B245" s="110"/>
      <c r="C245" s="56"/>
      <c r="D245" s="56"/>
      <c r="E245" s="364"/>
      <c r="F245" s="364"/>
      <c r="G245" s="364"/>
      <c r="H245" s="364"/>
      <c r="I245" s="364"/>
    </row>
    <row r="246" spans="1:4" ht="12.75">
      <c r="A246" s="56"/>
      <c r="B246" s="110"/>
      <c r="C246" s="56"/>
      <c r="D246" s="56"/>
    </row>
    <row r="248" spans="3:4" ht="12.75">
      <c r="C248" s="370"/>
      <c r="D248" s="325"/>
    </row>
    <row r="249" spans="1:6" ht="12.75">
      <c r="A249" s="491"/>
      <c r="B249" s="56"/>
      <c r="C249" s="56"/>
      <c r="D249" s="56"/>
      <c r="E249" s="56"/>
      <c r="F249" s="56"/>
    </row>
    <row r="250" spans="1:7" ht="15">
      <c r="A250" s="56"/>
      <c r="B250" s="56"/>
      <c r="C250" s="56"/>
      <c r="D250" s="56"/>
      <c r="E250" s="56"/>
      <c r="F250" s="56"/>
      <c r="G250" s="371"/>
    </row>
    <row r="251" spans="1:6" ht="12.75">
      <c r="A251" s="489"/>
      <c r="B251" s="489"/>
      <c r="C251" s="489"/>
      <c r="D251" s="489"/>
      <c r="E251" s="489"/>
      <c r="F251" s="492"/>
    </row>
    <row r="252" spans="1:7" ht="12.75">
      <c r="A252" s="115"/>
      <c r="B252" s="382"/>
      <c r="C252" s="370"/>
      <c r="D252" s="325"/>
      <c r="F252" s="115"/>
      <c r="G252" s="364"/>
    </row>
    <row r="253" spans="1:7" ht="12.75">
      <c r="A253" s="115"/>
      <c r="B253" s="382"/>
      <c r="C253" s="370"/>
      <c r="D253" s="325"/>
      <c r="F253" s="115"/>
      <c r="G253" s="364"/>
    </row>
    <row r="254" spans="1:6" ht="12.75">
      <c r="A254" s="115"/>
      <c r="B254" s="382"/>
      <c r="C254" s="370"/>
      <c r="D254" s="325"/>
      <c r="E254" s="493"/>
      <c r="F254" s="115"/>
    </row>
    <row r="255" spans="1:6" ht="12.75">
      <c r="A255" s="115"/>
      <c r="B255" s="382"/>
      <c r="C255" s="370"/>
      <c r="D255" s="325"/>
      <c r="E255" s="493"/>
      <c r="F255" s="115"/>
    </row>
    <row r="256" spans="1:6" ht="12.75">
      <c r="A256" s="115"/>
      <c r="B256" s="382"/>
      <c r="C256" s="382"/>
      <c r="D256" s="325"/>
      <c r="E256" s="493"/>
      <c r="F256" s="115"/>
    </row>
    <row r="257" spans="1:6" ht="12.75">
      <c r="A257" s="115"/>
      <c r="B257" s="382"/>
      <c r="C257" s="382"/>
      <c r="D257" s="325"/>
      <c r="E257" s="493"/>
      <c r="F257" s="115"/>
    </row>
    <row r="258" spans="1:6" ht="12.75">
      <c r="A258" s="115"/>
      <c r="B258" s="382"/>
      <c r="C258" s="382"/>
      <c r="D258" s="325"/>
      <c r="E258" s="493"/>
      <c r="F258" s="115"/>
    </row>
    <row r="259" spans="1:6" ht="12.75">
      <c r="A259" s="115"/>
      <c r="B259" s="382"/>
      <c r="C259" s="382"/>
      <c r="D259" s="325"/>
      <c r="E259" s="493"/>
      <c r="F259" s="115"/>
    </row>
    <row r="260" spans="1:6" ht="12.75">
      <c r="A260" s="115"/>
      <c r="B260" s="382"/>
      <c r="C260" s="382"/>
      <c r="D260" s="325"/>
      <c r="E260" s="493"/>
      <c r="F260" s="115"/>
    </row>
    <row r="261" spans="1:6" ht="12.75">
      <c r="A261" s="115"/>
      <c r="B261" s="382"/>
      <c r="C261" s="382"/>
      <c r="D261" s="325"/>
      <c r="E261" s="493"/>
      <c r="F261" s="115"/>
    </row>
    <row r="262" spans="1:6" ht="12.75">
      <c r="A262" s="115"/>
      <c r="B262" s="382"/>
      <c r="C262" s="382"/>
      <c r="D262" s="325"/>
      <c r="E262" s="493"/>
      <c r="F262" s="115"/>
    </row>
    <row r="263" spans="1:6" ht="12.75">
      <c r="A263" s="115"/>
      <c r="B263" s="382"/>
      <c r="C263" s="382"/>
      <c r="D263" s="325"/>
      <c r="F263" s="115"/>
    </row>
    <row r="264" spans="1:6" ht="12.75">
      <c r="A264" s="115"/>
      <c r="B264" s="382"/>
      <c r="C264" s="382"/>
      <c r="D264" s="325"/>
      <c r="F264" s="115"/>
    </row>
    <row r="265" spans="3:6" ht="12.75">
      <c r="C265" s="370"/>
      <c r="D265" s="325"/>
      <c r="F265" s="115"/>
    </row>
    <row r="266" spans="1:6" ht="12.75">
      <c r="A266" s="494"/>
      <c r="C266" s="370"/>
      <c r="D266" s="325"/>
      <c r="F266" s="115"/>
    </row>
    <row r="267" spans="3:4" ht="12.75">
      <c r="C267" s="370"/>
      <c r="D267" s="325"/>
    </row>
    <row r="268" spans="3:4" ht="12.75">
      <c r="C268" s="370"/>
      <c r="D268" s="325"/>
    </row>
    <row r="269" spans="3:4" ht="12.75">
      <c r="C269" s="382"/>
      <c r="D269" s="325"/>
    </row>
    <row r="270" ht="12.75">
      <c r="C270" s="382"/>
    </row>
    <row r="271" spans="3:4" ht="12.75">
      <c r="C271" s="382"/>
      <c r="D271" s="325"/>
    </row>
    <row r="272" spans="3:4" ht="12.75">
      <c r="C272" s="382"/>
      <c r="D272" s="325"/>
    </row>
    <row r="273" spans="3:4" ht="12.75">
      <c r="C273" s="382"/>
      <c r="D273" s="325"/>
    </row>
    <row r="274" spans="3:4" ht="12.75">
      <c r="C274" s="382"/>
      <c r="D274" s="325"/>
    </row>
    <row r="275" spans="3:4" ht="12.75">
      <c r="C275" s="382"/>
      <c r="D275" s="325"/>
    </row>
    <row r="276" spans="3:4" ht="12.75">
      <c r="C276" s="382"/>
      <c r="D276" s="325"/>
    </row>
    <row r="277" spans="3:4" ht="12.75">
      <c r="C277" s="382"/>
      <c r="D277" s="325"/>
    </row>
    <row r="278" spans="3:4" ht="12.75">
      <c r="C278" s="382"/>
      <c r="D278" s="325"/>
    </row>
    <row r="279" spans="3:4" ht="12.75">
      <c r="C279" s="382"/>
      <c r="D279" s="325"/>
    </row>
    <row r="280" ht="12.75">
      <c r="C280" s="382"/>
    </row>
    <row r="281" ht="12.75">
      <c r="C281" s="382"/>
    </row>
    <row r="286" ht="12.75">
      <c r="B286" s="495"/>
    </row>
    <row r="287" ht="12.75">
      <c r="B287" s="495"/>
    </row>
    <row r="290" spans="1:6" ht="12.75">
      <c r="A290" s="491"/>
      <c r="B290" s="325"/>
      <c r="C290" s="382"/>
      <c r="D290" s="56"/>
      <c r="E290" s="56"/>
      <c r="F290" s="56"/>
    </row>
    <row r="291" spans="1:6" ht="12.75">
      <c r="A291" s="115"/>
      <c r="B291" s="325"/>
      <c r="C291" s="382"/>
      <c r="D291" s="56"/>
      <c r="E291" s="56"/>
      <c r="F291" s="56"/>
    </row>
    <row r="292" spans="1:6" ht="12.75">
      <c r="A292" s="56"/>
      <c r="B292" s="56"/>
      <c r="C292" s="56"/>
      <c r="D292" s="56"/>
      <c r="E292" s="56"/>
      <c r="F292" s="56"/>
    </row>
    <row r="293" spans="1:6" ht="12.75">
      <c r="A293" s="633"/>
      <c r="B293" s="633"/>
      <c r="C293" s="633"/>
      <c r="D293" s="633"/>
      <c r="E293" s="633"/>
      <c r="F293" s="633"/>
    </row>
    <row r="294" spans="1:6" ht="12.75">
      <c r="A294" s="489"/>
      <c r="B294" s="489"/>
      <c r="C294" s="489"/>
      <c r="D294" s="489"/>
      <c r="E294" s="489"/>
      <c r="F294" s="489"/>
    </row>
    <row r="295" spans="1:6" ht="12.75">
      <c r="A295" s="88"/>
      <c r="B295" s="496"/>
      <c r="C295" s="88"/>
      <c r="D295" s="497"/>
      <c r="E295" s="88"/>
      <c r="F295" s="56"/>
    </row>
    <row r="296" spans="1:6" ht="12.75">
      <c r="A296" s="88"/>
      <c r="B296" s="496"/>
      <c r="C296" s="88"/>
      <c r="D296" s="497"/>
      <c r="E296" s="88"/>
      <c r="F296" s="497"/>
    </row>
    <row r="297" spans="1:6" ht="12.75">
      <c r="A297" s="88"/>
      <c r="B297" s="496"/>
      <c r="C297" s="88"/>
      <c r="D297" s="497"/>
      <c r="E297" s="88"/>
      <c r="F297" s="497"/>
    </row>
    <row r="298" spans="1:6" ht="12.75">
      <c r="A298" s="88"/>
      <c r="B298" s="496"/>
      <c r="C298" s="88"/>
      <c r="D298" s="497"/>
      <c r="E298" s="88"/>
      <c r="F298" s="497"/>
    </row>
    <row r="299" spans="1:6" ht="12.75">
      <c r="A299" s="350"/>
      <c r="B299" s="351"/>
      <c r="C299" s="350"/>
      <c r="D299" s="352"/>
      <c r="E299" s="350"/>
      <c r="F299" s="352"/>
    </row>
    <row r="300" spans="1:6" ht="12.75">
      <c r="A300" s="350"/>
      <c r="B300" s="351"/>
      <c r="C300" s="350"/>
      <c r="D300" s="352"/>
      <c r="E300" s="350"/>
      <c r="F300" s="352"/>
    </row>
    <row r="301" spans="1:6" ht="12.75">
      <c r="A301" s="56"/>
      <c r="B301" s="56"/>
      <c r="C301" s="56"/>
      <c r="D301" s="56"/>
      <c r="E301" s="56"/>
      <c r="F301" s="56"/>
    </row>
    <row r="302" spans="1:6" ht="12.75">
      <c r="A302" s="633"/>
      <c r="B302" s="633"/>
      <c r="C302" s="633"/>
      <c r="D302" s="633"/>
      <c r="E302" s="56"/>
      <c r="F302" s="56"/>
    </row>
    <row r="303" spans="1:6" ht="12.75">
      <c r="A303" s="489"/>
      <c r="B303" s="489"/>
      <c r="C303" s="489"/>
      <c r="D303" s="489"/>
      <c r="E303" s="56"/>
      <c r="F303" s="56"/>
    </row>
    <row r="304" spans="1:6" ht="12.75">
      <c r="A304" s="88"/>
      <c r="B304" s="497"/>
      <c r="C304" s="88"/>
      <c r="D304" s="497"/>
      <c r="E304" s="56"/>
      <c r="F304" s="56"/>
    </row>
    <row r="305" spans="1:6" ht="12.75">
      <c r="A305" s="88"/>
      <c r="B305" s="497"/>
      <c r="C305" s="88"/>
      <c r="D305" s="497"/>
      <c r="E305" s="56"/>
      <c r="F305" s="56"/>
    </row>
    <row r="306" spans="1:6" ht="12.75">
      <c r="A306" s="88"/>
      <c r="B306" s="497"/>
      <c r="C306" s="88"/>
      <c r="D306" s="497"/>
      <c r="E306" s="56"/>
      <c r="F306" s="56"/>
    </row>
    <row r="307" spans="1:6" ht="12.75">
      <c r="A307" s="88"/>
      <c r="B307" s="497"/>
      <c r="C307" s="88"/>
      <c r="D307" s="497"/>
      <c r="E307" s="56"/>
      <c r="F307" s="56"/>
    </row>
    <row r="308" spans="1:6" ht="12.75">
      <c r="A308" s="350"/>
      <c r="B308" s="352"/>
      <c r="C308" s="350"/>
      <c r="D308" s="352"/>
      <c r="E308" s="56"/>
      <c r="F308" s="56"/>
    </row>
    <row r="310" spans="1:4" ht="12.75">
      <c r="A310" s="56"/>
      <c r="B310" s="56"/>
      <c r="C310" s="56"/>
      <c r="D310" s="56"/>
    </row>
    <row r="311" spans="1:4" ht="12.75">
      <c r="A311" s="56"/>
      <c r="B311" s="56"/>
      <c r="C311" s="56"/>
      <c r="D311" s="56"/>
    </row>
    <row r="312" spans="1:4" ht="12.75">
      <c r="A312" s="56"/>
      <c r="B312" s="56"/>
      <c r="C312" s="56"/>
      <c r="D312" s="56"/>
    </row>
    <row r="313" spans="1:4" ht="12.75">
      <c r="A313" s="491"/>
      <c r="B313" s="56"/>
      <c r="C313" s="56"/>
      <c r="D313" s="56"/>
    </row>
    <row r="314" spans="1:4" ht="12.75">
      <c r="A314" s="491"/>
      <c r="B314" s="56"/>
      <c r="C314" s="56"/>
      <c r="D314" s="56"/>
    </row>
    <row r="315" spans="1:5" ht="12.75">
      <c r="A315" s="492"/>
      <c r="B315" s="492"/>
      <c r="C315" s="492"/>
      <c r="D315" s="492"/>
      <c r="E315" s="492"/>
    </row>
    <row r="316" spans="1:5" ht="12.75">
      <c r="A316" s="498"/>
      <c r="B316" s="115"/>
      <c r="C316" s="382"/>
      <c r="D316" s="499"/>
      <c r="E316" s="381"/>
    </row>
    <row r="317" spans="1:5" ht="12.75">
      <c r="A317" s="370"/>
      <c r="B317" s="115"/>
      <c r="C317" s="382"/>
      <c r="D317" s="380"/>
      <c r="E317" s="381"/>
    </row>
    <row r="318" spans="1:5" ht="12.75">
      <c r="A318" s="370"/>
      <c r="B318" s="115"/>
      <c r="C318" s="382"/>
      <c r="D318" s="380"/>
      <c r="E318" s="381"/>
    </row>
    <row r="319" spans="1:5" ht="12.75">
      <c r="A319" s="370"/>
      <c r="B319" s="115"/>
      <c r="C319" s="382"/>
      <c r="D319" s="380"/>
      <c r="E319" s="381"/>
    </row>
    <row r="320" spans="1:5" ht="12.75">
      <c r="A320" s="370"/>
      <c r="B320" s="115"/>
      <c r="C320" s="382"/>
      <c r="D320" s="380"/>
      <c r="E320" s="381"/>
    </row>
    <row r="321" spans="1:5" ht="12.75">
      <c r="A321" s="370"/>
      <c r="B321" s="115"/>
      <c r="C321" s="382"/>
      <c r="D321" s="499"/>
      <c r="E321" s="381"/>
    </row>
    <row r="322" spans="1:5" ht="12.75">
      <c r="A322" s="370"/>
      <c r="B322" s="115"/>
      <c r="C322" s="382"/>
      <c r="D322" s="380"/>
      <c r="E322" s="381"/>
    </row>
    <row r="323" spans="1:5" ht="12.75">
      <c r="A323" s="370"/>
      <c r="B323" s="115"/>
      <c r="C323" s="382"/>
      <c r="D323" s="380"/>
      <c r="E323" s="381"/>
    </row>
    <row r="324" spans="1:5" ht="12.75">
      <c r="A324" s="370"/>
      <c r="B324" s="115"/>
      <c r="C324" s="382"/>
      <c r="D324" s="380"/>
      <c r="E324" s="381"/>
    </row>
    <row r="325" spans="1:5" ht="12.75">
      <c r="A325" s="370"/>
      <c r="B325" s="115"/>
      <c r="C325" s="382"/>
      <c r="D325" s="380"/>
      <c r="E325" s="381"/>
    </row>
    <row r="326" spans="1:5" ht="12.75">
      <c r="A326" s="370"/>
      <c r="B326" s="115"/>
      <c r="C326" s="382"/>
      <c r="D326" s="499"/>
      <c r="E326" s="381"/>
    </row>
    <row r="327" spans="1:5" ht="12.75">
      <c r="A327" s="370"/>
      <c r="B327" s="115"/>
      <c r="C327" s="382"/>
      <c r="D327" s="380"/>
      <c r="E327" s="381"/>
    </row>
    <row r="328" spans="1:5" ht="12.75">
      <c r="A328" s="370"/>
      <c r="B328" s="115"/>
      <c r="C328" s="382"/>
      <c r="D328" s="380"/>
      <c r="E328" s="381"/>
    </row>
  </sheetData>
  <mergeCells count="12">
    <mergeCell ref="A48:B48"/>
    <mergeCell ref="C48:D48"/>
    <mergeCell ref="A302:B302"/>
    <mergeCell ref="C302:D302"/>
    <mergeCell ref="A4:F4"/>
    <mergeCell ref="B230:C230"/>
    <mergeCell ref="A293:B293"/>
    <mergeCell ref="C293:D293"/>
    <mergeCell ref="E293:F293"/>
    <mergeCell ref="E48:F48"/>
    <mergeCell ref="A46:F46"/>
    <mergeCell ref="A69:E69"/>
  </mergeCells>
  <printOptions horizontalCentered="1" verticalCentered="1"/>
  <pageMargins left="1.3779527559055118" right="1.3779527559055118" top="1.7716535433070868" bottom="1.7716535433070868" header="0" footer="0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37">
      <selection activeCell="E34" sqref="E34"/>
    </sheetView>
  </sheetViews>
  <sheetFormatPr defaultColWidth="11.421875" defaultRowHeight="12.75"/>
  <cols>
    <col min="1" max="1" width="10.57421875" style="0" customWidth="1"/>
    <col min="2" max="2" width="10.8515625" style="0" customWidth="1"/>
    <col min="3" max="3" width="12.57421875" style="0" customWidth="1"/>
    <col min="4" max="4" width="12.7109375" style="0" customWidth="1"/>
  </cols>
  <sheetData>
    <row r="1" spans="1:10" ht="12.75">
      <c r="A1" s="360" t="s">
        <v>658</v>
      </c>
      <c r="J1" s="102"/>
    </row>
    <row r="2" spans="3:10" ht="13.5" thickBot="1">
      <c r="C2" s="361"/>
      <c r="D2" s="361"/>
      <c r="J2" s="102"/>
    </row>
    <row r="3" spans="1:10" ht="13.5" thickBot="1">
      <c r="A3" s="362" t="s">
        <v>644</v>
      </c>
      <c r="B3" s="362"/>
      <c r="C3" s="363"/>
      <c r="D3" s="363"/>
      <c r="J3" s="102"/>
    </row>
    <row r="4" spans="1:12" ht="12.75">
      <c r="A4" s="364" t="s">
        <v>645</v>
      </c>
      <c r="B4" s="364"/>
      <c r="D4" s="417">
        <v>0.546445869880387</v>
      </c>
      <c r="J4" s="102"/>
      <c r="K4" s="353">
        <v>13821.441999999992</v>
      </c>
      <c r="L4" s="377">
        <v>16061.254206516282</v>
      </c>
    </row>
    <row r="5" spans="1:12" ht="12.75">
      <c r="A5" s="364" t="s">
        <v>646</v>
      </c>
      <c r="B5" s="364"/>
      <c r="D5" s="417">
        <v>0.29860308870933283</v>
      </c>
      <c r="J5" s="102"/>
      <c r="K5" s="319">
        <v>8658.932999999999</v>
      </c>
      <c r="L5" s="378">
        <v>13977.029198795723</v>
      </c>
    </row>
    <row r="6" spans="1:12" ht="12.75">
      <c r="A6" s="364" t="s">
        <v>647</v>
      </c>
      <c r="B6" s="364"/>
      <c r="D6" s="417">
        <v>0.234839733137454</v>
      </c>
      <c r="J6" s="102"/>
      <c r="K6" s="319">
        <v>13013.479000000001</v>
      </c>
      <c r="L6" s="378">
        <v>13656.76853456365</v>
      </c>
    </row>
    <row r="7" spans="1:12" ht="12.75">
      <c r="A7" s="364" t="s">
        <v>648</v>
      </c>
      <c r="B7" s="364"/>
      <c r="D7" s="417">
        <v>1650.7858212470837</v>
      </c>
      <c r="J7" s="102"/>
      <c r="K7" s="319">
        <v>19962.214000000004</v>
      </c>
      <c r="L7" s="378">
        <v>14694.888664117392</v>
      </c>
    </row>
    <row r="8" spans="1:12" ht="13.5" thickBot="1">
      <c r="A8" s="365" t="s">
        <v>649</v>
      </c>
      <c r="B8" s="365"/>
      <c r="C8" s="361"/>
      <c r="D8" s="365">
        <v>13</v>
      </c>
      <c r="J8" s="102"/>
      <c r="K8" s="319">
        <v>18083.988999999994</v>
      </c>
      <c r="L8" s="378">
        <v>15844.478637214683</v>
      </c>
    </row>
    <row r="9" spans="10:12" ht="12.75">
      <c r="J9" s="102"/>
      <c r="K9" s="319">
        <v>12200.763</v>
      </c>
      <c r="L9" s="378">
        <v>14177.938601229767</v>
      </c>
    </row>
    <row r="10" spans="1:12" ht="13.5" thickBot="1">
      <c r="A10" t="s">
        <v>672</v>
      </c>
      <c r="J10" s="102"/>
      <c r="K10" s="319">
        <v>9031.827000000003</v>
      </c>
      <c r="L10" s="378">
        <v>14578.945200000004</v>
      </c>
    </row>
    <row r="11" spans="1:12" ht="12.75">
      <c r="A11" s="366"/>
      <c r="B11" s="413" t="s">
        <v>675</v>
      </c>
      <c r="C11" s="413" t="s">
        <v>676</v>
      </c>
      <c r="D11" s="413" t="s">
        <v>677</v>
      </c>
      <c r="E11" s="413" t="s">
        <v>678</v>
      </c>
      <c r="F11" s="413" t="s">
        <v>679</v>
      </c>
      <c r="J11" s="102"/>
      <c r="K11" s="319">
        <v>14375.945000000005</v>
      </c>
      <c r="L11" s="378">
        <v>15086.584711945028</v>
      </c>
    </row>
    <row r="12" spans="1:12" ht="12.75">
      <c r="A12" s="364" t="s">
        <v>673</v>
      </c>
      <c r="B12" s="364">
        <v>1</v>
      </c>
      <c r="C12" s="364">
        <v>12761584.246235132</v>
      </c>
      <c r="D12" s="364">
        <v>12761584.246235132</v>
      </c>
      <c r="E12" s="511">
        <v>4.682988936689899</v>
      </c>
      <c r="F12" s="511">
        <v>0.053329577240358035</v>
      </c>
      <c r="J12" s="102"/>
      <c r="K12" s="319">
        <v>19202.202000000005</v>
      </c>
      <c r="L12" s="378">
        <v>14135.417068261682</v>
      </c>
    </row>
    <row r="13" spans="1:12" ht="12.75">
      <c r="A13" s="364" t="s">
        <v>674</v>
      </c>
      <c r="B13" s="364">
        <v>11</v>
      </c>
      <c r="C13" s="364">
        <v>29976032.10393449</v>
      </c>
      <c r="D13" s="364">
        <v>2725093.827630408</v>
      </c>
      <c r="E13" s="364"/>
      <c r="F13" s="364"/>
      <c r="J13" s="102"/>
      <c r="K13" s="319">
        <v>15590.329000000009</v>
      </c>
      <c r="L13" s="378">
        <v>13659.631997544831</v>
      </c>
    </row>
    <row r="14" spans="1:12" ht="13.5" thickBot="1">
      <c r="A14" s="365" t="s">
        <v>69</v>
      </c>
      <c r="B14" s="365">
        <v>12</v>
      </c>
      <c r="C14" s="365">
        <v>42737616.35016962</v>
      </c>
      <c r="D14" s="365"/>
      <c r="E14" s="365"/>
      <c r="F14" s="365"/>
      <c r="J14" s="102"/>
      <c r="K14" s="319">
        <v>14038.76</v>
      </c>
      <c r="L14" s="378">
        <v>16313.789335748952</v>
      </c>
    </row>
    <row r="15" spans="10:12" ht="13.5" thickBot="1">
      <c r="J15" s="102"/>
      <c r="K15" s="319">
        <v>12332.34</v>
      </c>
      <c r="L15" s="378"/>
    </row>
    <row r="16" spans="1:12" ht="13.5" thickBot="1">
      <c r="A16" s="366"/>
      <c r="B16" s="413" t="s">
        <v>651</v>
      </c>
      <c r="C16" s="413" t="s">
        <v>648</v>
      </c>
      <c r="D16" s="413" t="s">
        <v>680</v>
      </c>
      <c r="E16" s="413" t="s">
        <v>681</v>
      </c>
      <c r="F16" s="413" t="s">
        <v>682</v>
      </c>
      <c r="G16" s="413" t="s">
        <v>683</v>
      </c>
      <c r="H16" s="413" t="s">
        <v>684</v>
      </c>
      <c r="I16" s="413" t="s">
        <v>685</v>
      </c>
      <c r="J16" s="102"/>
      <c r="K16" s="320">
        <v>17453.962000000007</v>
      </c>
      <c r="L16" s="379"/>
    </row>
    <row r="17" spans="1:10" ht="12.75">
      <c r="A17" s="364" t="s">
        <v>650</v>
      </c>
      <c r="B17" s="404">
        <v>13562.562144438112</v>
      </c>
      <c r="C17" s="404">
        <v>971.2372056116735</v>
      </c>
      <c r="D17" s="404">
        <v>13.964211900116176</v>
      </c>
      <c r="E17" s="513">
        <v>2.4145419815353035E-08</v>
      </c>
      <c r="F17" s="404">
        <v>11424.882386829267</v>
      </c>
      <c r="G17" s="404">
        <v>15700.241902046957</v>
      </c>
      <c r="H17" s="404">
        <v>11424.882386829267</v>
      </c>
      <c r="I17" s="404">
        <v>15700.241902046957</v>
      </c>
      <c r="J17" s="102"/>
    </row>
    <row r="18" spans="1:10" ht="13.5" thickBot="1">
      <c r="A18" s="365" t="s">
        <v>652</v>
      </c>
      <c r="B18" s="506">
        <v>264.7991592878153</v>
      </c>
      <c r="C18" s="506">
        <v>122.36438619532355</v>
      </c>
      <c r="D18" s="506">
        <v>2.164021473250648</v>
      </c>
      <c r="E18" s="512">
        <v>0.05332957724035787</v>
      </c>
      <c r="F18" s="506">
        <v>-4.523175061224549</v>
      </c>
      <c r="G18" s="506">
        <v>534.1214936368551</v>
      </c>
      <c r="H18" s="506">
        <v>-4.523175061224549</v>
      </c>
      <c r="I18" s="506">
        <v>534.1214936368551</v>
      </c>
      <c r="J18" s="102"/>
    </row>
    <row r="19" ht="12.75">
      <c r="J19" s="102"/>
    </row>
    <row r="20" ht="12.75">
      <c r="J20" s="102"/>
    </row>
    <row r="21" spans="1:10" ht="12.75">
      <c r="A21" s="358" t="s">
        <v>659</v>
      </c>
      <c r="J21" s="102"/>
    </row>
    <row r="22" spans="5:10" ht="12.75">
      <c r="E22" s="102"/>
      <c r="F22" s="102"/>
      <c r="G22" s="102"/>
      <c r="H22" s="102"/>
      <c r="I22" s="102"/>
      <c r="J22" s="102"/>
    </row>
    <row r="23" spans="1:10" ht="15">
      <c r="A23" s="367" t="s">
        <v>722</v>
      </c>
      <c r="E23" s="102"/>
      <c r="F23" s="102"/>
      <c r="G23" s="102"/>
      <c r="H23" s="102"/>
      <c r="I23" s="102"/>
      <c r="J23" s="102"/>
    </row>
    <row r="25" ht="12.75">
      <c r="A25" s="1" t="s">
        <v>748</v>
      </c>
    </row>
    <row r="26" ht="12.75">
      <c r="A26" s="1" t="s">
        <v>741</v>
      </c>
    </row>
    <row r="28" spans="1:11" ht="12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12.75">
      <c r="A29" s="102"/>
      <c r="B29" s="102"/>
      <c r="E29" s="102"/>
      <c r="F29" s="102"/>
      <c r="G29" s="102"/>
      <c r="H29" s="102"/>
      <c r="I29" s="102"/>
      <c r="J29" s="102"/>
      <c r="K29" s="102"/>
    </row>
    <row r="30" spans="1:11" ht="12.75">
      <c r="A30" s="102"/>
      <c r="B30" s="102"/>
      <c r="E30" s="102"/>
      <c r="F30" s="102"/>
      <c r="G30" s="102"/>
      <c r="H30" s="102"/>
      <c r="I30" s="102"/>
      <c r="J30" s="102"/>
      <c r="K30" s="102"/>
    </row>
    <row r="31" spans="1:11" ht="12.75">
      <c r="A31" s="322" t="s">
        <v>707</v>
      </c>
      <c r="E31" s="102"/>
      <c r="F31" s="102"/>
      <c r="G31" s="102"/>
      <c r="H31" s="102"/>
      <c r="I31" s="102"/>
      <c r="J31" s="102"/>
      <c r="K31" s="102"/>
    </row>
    <row r="32" spans="1:11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12.75">
      <c r="A33" s="1"/>
      <c r="B33" s="408"/>
      <c r="C33" s="409" t="s">
        <v>661</v>
      </c>
      <c r="D33" s="409" t="s">
        <v>704</v>
      </c>
      <c r="F33" s="102"/>
      <c r="G33" s="102"/>
      <c r="H33" s="102"/>
      <c r="I33" s="102"/>
      <c r="J33" s="102"/>
      <c r="K33" s="102"/>
    </row>
    <row r="34" spans="1:11" ht="12.75">
      <c r="A34" s="1"/>
      <c r="B34" s="409" t="s">
        <v>693</v>
      </c>
      <c r="C34" s="409" t="s">
        <v>660</v>
      </c>
      <c r="D34" s="409" t="s">
        <v>705</v>
      </c>
      <c r="F34" s="102"/>
      <c r="G34" s="102"/>
      <c r="H34" s="102"/>
      <c r="I34" s="102"/>
      <c r="J34" s="102"/>
      <c r="K34" s="102"/>
    </row>
    <row r="35" spans="1:11" ht="13.5" thickBot="1">
      <c r="A35" s="409" t="s">
        <v>226</v>
      </c>
      <c r="B35" s="409" t="s">
        <v>694</v>
      </c>
      <c r="C35" s="408" t="s">
        <v>670</v>
      </c>
      <c r="D35" s="409" t="s">
        <v>706</v>
      </c>
      <c r="F35" s="102"/>
      <c r="G35" s="102"/>
      <c r="H35" s="102"/>
      <c r="I35" s="102"/>
      <c r="J35" s="102"/>
      <c r="K35" s="102"/>
    </row>
    <row r="36" spans="1:11" ht="12.75">
      <c r="A36" s="410">
        <v>1</v>
      </c>
      <c r="B36" s="481">
        <v>16061.254206516282</v>
      </c>
      <c r="C36" s="483">
        <v>0.8605456225449961</v>
      </c>
      <c r="D36" s="430">
        <f aca="true" t="shared" si="0" ref="D36:D58">B36*C36</f>
        <v>13821.441999999992</v>
      </c>
      <c r="F36" s="107" t="s">
        <v>597</v>
      </c>
      <c r="G36" s="102"/>
      <c r="H36" s="102"/>
      <c r="I36" s="102"/>
      <c r="J36" s="102"/>
      <c r="K36" s="102"/>
    </row>
    <row r="37" spans="1:11" ht="12.75">
      <c r="A37" s="388">
        <v>2</v>
      </c>
      <c r="B37" s="482">
        <v>13977.029198795723</v>
      </c>
      <c r="C37" s="437">
        <v>0.6195116914219556</v>
      </c>
      <c r="D37" s="431">
        <f t="shared" si="0"/>
        <v>8658.932999999999</v>
      </c>
      <c r="F37" s="102"/>
      <c r="G37" s="102"/>
      <c r="H37" s="102"/>
      <c r="I37" s="102"/>
      <c r="J37" s="102"/>
      <c r="K37" s="102"/>
    </row>
    <row r="38" spans="1:11" ht="12.75">
      <c r="A38" s="388">
        <v>3</v>
      </c>
      <c r="B38" s="482">
        <v>13656.76853456365</v>
      </c>
      <c r="C38" s="437">
        <v>0.9528959187573869</v>
      </c>
      <c r="D38" s="431">
        <f t="shared" si="0"/>
        <v>13013.479000000001</v>
      </c>
      <c r="F38" s="102"/>
      <c r="G38" s="102"/>
      <c r="H38" s="102"/>
      <c r="I38" s="102"/>
      <c r="J38" s="102"/>
      <c r="K38" s="102"/>
    </row>
    <row r="39" spans="1:11" ht="12.75">
      <c r="A39" s="388">
        <v>4</v>
      </c>
      <c r="B39" s="482">
        <v>14694.888664117392</v>
      </c>
      <c r="C39" s="437">
        <v>1.3584460866821395</v>
      </c>
      <c r="D39" s="431">
        <f t="shared" si="0"/>
        <v>19962.214000000004</v>
      </c>
      <c r="F39" s="102"/>
      <c r="G39" s="102"/>
      <c r="H39" s="102"/>
      <c r="I39" s="102"/>
      <c r="J39" s="102"/>
      <c r="K39" s="102"/>
    </row>
    <row r="40" spans="1:11" ht="12.75">
      <c r="A40" s="388">
        <v>5</v>
      </c>
      <c r="B40" s="482">
        <v>15844.478637214683</v>
      </c>
      <c r="C40" s="437">
        <v>1.141343266260921</v>
      </c>
      <c r="D40" s="431">
        <f t="shared" si="0"/>
        <v>18083.988999999994</v>
      </c>
      <c r="F40" s="102"/>
      <c r="G40" s="102"/>
      <c r="H40" s="102"/>
      <c r="I40" s="102"/>
      <c r="J40" s="102"/>
      <c r="K40" s="102"/>
    </row>
    <row r="41" spans="1:11" ht="12.75">
      <c r="A41" s="388">
        <v>6</v>
      </c>
      <c r="B41" s="482">
        <v>14177.938601229767</v>
      </c>
      <c r="C41" s="484">
        <v>0.8605456225449961</v>
      </c>
      <c r="D41" s="431">
        <f t="shared" si="0"/>
        <v>12200.763</v>
      </c>
      <c r="F41" s="102"/>
      <c r="G41" s="102"/>
      <c r="H41" s="102"/>
      <c r="I41" s="102"/>
      <c r="J41" s="102"/>
      <c r="K41" s="102"/>
    </row>
    <row r="42" spans="1:11" ht="12.75">
      <c r="A42" s="388">
        <v>7</v>
      </c>
      <c r="B42" s="482">
        <v>14578.945200000004</v>
      </c>
      <c r="C42" s="437">
        <v>0.6195116914219556</v>
      </c>
      <c r="D42" s="431">
        <f t="shared" si="0"/>
        <v>9031.827000000003</v>
      </c>
      <c r="F42" s="102"/>
      <c r="G42" s="102"/>
      <c r="H42" s="102"/>
      <c r="I42" s="102"/>
      <c r="J42" s="102"/>
      <c r="K42" s="102"/>
    </row>
    <row r="43" spans="1:11" ht="12.75">
      <c r="A43" s="388">
        <v>8</v>
      </c>
      <c r="B43" s="482">
        <v>15086.584711945028</v>
      </c>
      <c r="C43" s="437">
        <v>0.9528959187573869</v>
      </c>
      <c r="D43" s="431">
        <f t="shared" si="0"/>
        <v>14375.945000000005</v>
      </c>
      <c r="F43" s="102"/>
      <c r="G43" s="102"/>
      <c r="H43" s="102"/>
      <c r="I43" s="102"/>
      <c r="J43" s="102"/>
      <c r="K43" s="102"/>
    </row>
    <row r="44" spans="1:11" ht="12.75">
      <c r="A44" s="388">
        <v>9</v>
      </c>
      <c r="B44" s="482">
        <v>14135.417068261682</v>
      </c>
      <c r="C44" s="437">
        <v>1.3584460866821395</v>
      </c>
      <c r="D44" s="431">
        <f t="shared" si="0"/>
        <v>19202.202000000005</v>
      </c>
      <c r="F44" s="102"/>
      <c r="G44" s="102"/>
      <c r="H44" s="102"/>
      <c r="I44" s="102"/>
      <c r="J44" s="102"/>
      <c r="K44" s="102"/>
    </row>
    <row r="45" spans="1:11" ht="12.75">
      <c r="A45" s="388">
        <v>10</v>
      </c>
      <c r="B45" s="482">
        <v>13659.631997544831</v>
      </c>
      <c r="C45" s="437">
        <v>1.141343266260921</v>
      </c>
      <c r="D45" s="431">
        <f t="shared" si="0"/>
        <v>15590.329000000007</v>
      </c>
      <c r="F45" s="102"/>
      <c r="G45" s="102"/>
      <c r="H45" s="102"/>
      <c r="I45" s="102"/>
      <c r="J45" s="102"/>
      <c r="K45" s="102"/>
    </row>
    <row r="46" spans="1:11" ht="12.75">
      <c r="A46" s="388">
        <v>11</v>
      </c>
      <c r="B46" s="482">
        <v>16313.789335748952</v>
      </c>
      <c r="C46" s="484">
        <v>0.8605456225449961</v>
      </c>
      <c r="D46" s="431">
        <f t="shared" si="0"/>
        <v>14038.76</v>
      </c>
      <c r="F46" s="102"/>
      <c r="G46" s="102"/>
      <c r="H46" s="102"/>
      <c r="I46" s="102"/>
      <c r="J46" s="102"/>
      <c r="K46" s="102"/>
    </row>
    <row r="47" spans="1:11" ht="12.75">
      <c r="A47" s="388">
        <v>12</v>
      </c>
      <c r="B47" s="482">
        <v>19906.54925606613</v>
      </c>
      <c r="C47" s="437">
        <v>0.6195116914219556</v>
      </c>
      <c r="D47" s="431">
        <f t="shared" si="0"/>
        <v>12332.34</v>
      </c>
      <c r="F47" s="102"/>
      <c r="G47" s="102"/>
      <c r="H47" s="102"/>
      <c r="I47" s="102"/>
      <c r="J47" s="102"/>
      <c r="K47" s="102"/>
    </row>
    <row r="48" spans="1:11" ht="12.75">
      <c r="A48" s="457">
        <v>13</v>
      </c>
      <c r="B48" s="482">
        <v>18316.755960882536</v>
      </c>
      <c r="C48" s="437">
        <v>0.9528959187573869</v>
      </c>
      <c r="D48" s="431">
        <f t="shared" si="0"/>
        <v>17453.962000000007</v>
      </c>
      <c r="F48" s="102"/>
      <c r="G48" s="102"/>
      <c r="H48" s="102"/>
      <c r="I48" s="102"/>
      <c r="J48" s="102"/>
      <c r="K48" s="102"/>
    </row>
    <row r="49" spans="1:11" ht="12.75">
      <c r="A49" s="423">
        <v>14</v>
      </c>
      <c r="B49" s="485">
        <v>17269.750374467527</v>
      </c>
      <c r="C49" s="449">
        <v>1.3584460866821395</v>
      </c>
      <c r="D49" s="432">
        <f t="shared" si="0"/>
        <v>23460.024814172826</v>
      </c>
      <c r="F49" s="102"/>
      <c r="G49" s="102"/>
      <c r="H49" s="102"/>
      <c r="I49" s="102"/>
      <c r="J49" s="102"/>
      <c r="K49" s="102"/>
    </row>
    <row r="50" spans="1:11" ht="12.75">
      <c r="A50" s="423">
        <v>15</v>
      </c>
      <c r="B50" s="485">
        <v>17534.549533755344</v>
      </c>
      <c r="C50" s="449">
        <v>1.141343266260921</v>
      </c>
      <c r="D50" s="432">
        <f t="shared" si="0"/>
        <v>20012.940037270237</v>
      </c>
      <c r="F50" s="102"/>
      <c r="G50" s="102"/>
      <c r="H50" s="102"/>
      <c r="I50" s="102"/>
      <c r="J50" s="102"/>
      <c r="K50" s="102"/>
    </row>
    <row r="51" spans="1:11" ht="12.75">
      <c r="A51" s="423">
        <v>16</v>
      </c>
      <c r="B51" s="485">
        <v>17799.348693043157</v>
      </c>
      <c r="C51" s="486">
        <v>0.8605456225449961</v>
      </c>
      <c r="D51" s="432">
        <f t="shared" si="0"/>
        <v>15317.151601950287</v>
      </c>
      <c r="F51" s="102"/>
      <c r="G51" s="102"/>
      <c r="H51" s="102"/>
      <c r="I51" s="102"/>
      <c r="J51" s="102"/>
      <c r="K51" s="102"/>
    </row>
    <row r="52" spans="1:11" ht="12.75">
      <c r="A52" s="423">
        <v>17</v>
      </c>
      <c r="B52" s="485">
        <v>18064.14785233097</v>
      </c>
      <c r="C52" s="449">
        <v>0.6195116914219556</v>
      </c>
      <c r="D52" s="432">
        <f t="shared" si="0"/>
        <v>11190.950790093846</v>
      </c>
      <c r="F52" s="102"/>
      <c r="G52" s="102"/>
      <c r="H52" s="102"/>
      <c r="I52" s="102"/>
      <c r="J52" s="102"/>
      <c r="K52" s="102"/>
    </row>
    <row r="53" spans="1:11" ht="12.75">
      <c r="A53" s="423">
        <v>18</v>
      </c>
      <c r="B53" s="485">
        <v>18328.947011618788</v>
      </c>
      <c r="C53" s="449">
        <v>0.9528959187573869</v>
      </c>
      <c r="D53" s="432">
        <f t="shared" si="0"/>
        <v>17465.578802491946</v>
      </c>
      <c r="F53" s="102"/>
      <c r="G53" s="102"/>
      <c r="H53" s="102"/>
      <c r="I53" s="102"/>
      <c r="J53" s="102"/>
      <c r="K53" s="102"/>
    </row>
    <row r="54" spans="1:11" ht="12.75">
      <c r="A54" s="423">
        <v>19</v>
      </c>
      <c r="B54" s="485">
        <v>18593.746170906605</v>
      </c>
      <c r="C54" s="449">
        <v>1.3584460866821395</v>
      </c>
      <c r="D54" s="432">
        <f t="shared" si="0"/>
        <v>25258.601722629093</v>
      </c>
      <c r="F54" s="102"/>
      <c r="G54" s="102"/>
      <c r="H54" s="102"/>
      <c r="I54" s="102"/>
      <c r="J54" s="102"/>
      <c r="K54" s="102"/>
    </row>
    <row r="55" spans="1:11" ht="12.75">
      <c r="A55" s="423">
        <v>20</v>
      </c>
      <c r="B55" s="485">
        <v>18858.545330194418</v>
      </c>
      <c r="C55" s="449">
        <v>1.141343266260921</v>
      </c>
      <c r="D55" s="432">
        <f t="shared" si="0"/>
        <v>21524.073724093738</v>
      </c>
      <c r="E55" s="2" t="s">
        <v>747</v>
      </c>
      <c r="F55" s="102"/>
      <c r="G55" s="102"/>
      <c r="H55" s="102"/>
      <c r="I55" s="102"/>
      <c r="J55" s="102"/>
      <c r="K55" s="102"/>
    </row>
    <row r="56" spans="1:11" ht="12.75">
      <c r="A56" s="423">
        <v>21</v>
      </c>
      <c r="B56" s="485">
        <v>19123.344489482235</v>
      </c>
      <c r="C56" s="486">
        <v>0.8605456225449961</v>
      </c>
      <c r="D56" s="432">
        <f t="shared" si="0"/>
        <v>16456.51038884391</v>
      </c>
      <c r="E56" s="2" t="s">
        <v>750</v>
      </c>
      <c r="F56" s="102"/>
      <c r="G56" s="102"/>
      <c r="H56" s="102"/>
      <c r="I56" s="102"/>
      <c r="J56" s="102"/>
      <c r="K56" s="102"/>
    </row>
    <row r="57" spans="1:11" ht="12.75">
      <c r="A57" s="423">
        <v>22</v>
      </c>
      <c r="B57" s="485">
        <v>19388.14364877005</v>
      </c>
      <c r="C57" s="449">
        <v>0.6195116914219556</v>
      </c>
      <c r="D57" s="432">
        <f t="shared" si="0"/>
        <v>12011.181665381378</v>
      </c>
      <c r="F57" s="102"/>
      <c r="G57" s="102"/>
      <c r="H57" s="102"/>
      <c r="I57" s="102"/>
      <c r="J57" s="102"/>
      <c r="K57" s="102"/>
    </row>
    <row r="58" spans="1:11" ht="13.5" thickBot="1">
      <c r="A58" s="424">
        <v>23</v>
      </c>
      <c r="B58" s="487">
        <v>19652.942808057865</v>
      </c>
      <c r="C58" s="451">
        <v>0.9528959187573869</v>
      </c>
      <c r="D58" s="433">
        <f t="shared" si="0"/>
        <v>18727.208993370677</v>
      </c>
      <c r="F58" s="102"/>
      <c r="G58" s="102"/>
      <c r="H58" s="102"/>
      <c r="I58" s="102"/>
      <c r="J58" s="102"/>
      <c r="K58" s="102"/>
    </row>
    <row r="59" spans="1:11" ht="12.75">
      <c r="A59" s="488" t="s">
        <v>741</v>
      </c>
      <c r="B59" s="102"/>
      <c r="C59" s="380"/>
      <c r="D59" s="102"/>
      <c r="F59" s="102"/>
      <c r="G59" s="102"/>
      <c r="H59" s="102"/>
      <c r="I59" s="102"/>
      <c r="J59" s="102"/>
      <c r="K59" s="102"/>
    </row>
    <row r="60" spans="1:11" ht="12.75">
      <c r="A60" s="102"/>
      <c r="B60" s="102"/>
      <c r="C60" s="102"/>
      <c r="D60" s="380"/>
      <c r="E60" s="102"/>
      <c r="F60" s="102"/>
      <c r="G60" s="102"/>
      <c r="H60" s="102"/>
      <c r="I60" s="102"/>
      <c r="J60" s="102"/>
      <c r="K60" s="102"/>
    </row>
    <row r="61" spans="1:11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2.7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ht="12.7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11" ht="12.7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ht="12.7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2.7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1" ht="12.7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1" ht="12.7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ht="12.7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1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ht="12.7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1:11" ht="12.7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1:11" ht="12.7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12.7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ht="12.7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1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1:11" ht="12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1:11" ht="12.75">
      <c r="A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1" ht="12.75">
      <c r="A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1:11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1:11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1:11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1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</sheetData>
  <printOptions horizontalCentered="1" verticalCentered="1"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C117" sqref="C117"/>
    </sheetView>
  </sheetViews>
  <sheetFormatPr defaultColWidth="11.421875" defaultRowHeight="12.75"/>
  <cols>
    <col min="1" max="1" width="11.57421875" style="56" customWidth="1"/>
    <col min="2" max="2" width="12.421875" style="56" customWidth="1"/>
    <col min="3" max="3" width="13.00390625" style="56" customWidth="1"/>
    <col min="4" max="4" width="12.57421875" style="56" customWidth="1"/>
    <col min="5" max="5" width="11.421875" style="56" customWidth="1"/>
    <col min="6" max="6" width="9.421875" style="56" customWidth="1"/>
    <col min="7" max="16384" width="11.57421875" style="56" customWidth="1"/>
  </cols>
  <sheetData>
    <row r="1" spans="1:3" ht="12.75">
      <c r="A1" s="51" t="s">
        <v>756</v>
      </c>
      <c r="B1"/>
      <c r="C1"/>
    </row>
    <row r="2" spans="1:3" ht="12.75">
      <c r="A2"/>
      <c r="B2"/>
      <c r="C2"/>
    </row>
    <row r="3" spans="3:4" ht="13.5" thickBot="1">
      <c r="C3" s="115"/>
      <c r="D3" s="381"/>
    </row>
    <row r="4" spans="1:12" ht="13.5" thickBot="1">
      <c r="A4" s="628" t="s">
        <v>665</v>
      </c>
      <c r="B4" s="628"/>
      <c r="C4" s="628"/>
      <c r="D4" s="628"/>
      <c r="E4" s="628"/>
      <c r="F4" s="628"/>
      <c r="I4" s="353">
        <v>2416.1720000000005</v>
      </c>
      <c r="K4" s="353">
        <v>2416.1720000000005</v>
      </c>
      <c r="L4" s="377">
        <v>3521.890402523176</v>
      </c>
    </row>
    <row r="5" spans="1:12" ht="23.25" thickBot="1">
      <c r="A5" s="384" t="s">
        <v>110</v>
      </c>
      <c r="B5" s="391" t="s">
        <v>243</v>
      </c>
      <c r="C5" s="391" t="s">
        <v>713</v>
      </c>
      <c r="D5" s="392" t="s">
        <v>714</v>
      </c>
      <c r="E5" s="385" t="s">
        <v>666</v>
      </c>
      <c r="F5" s="393" t="s">
        <v>692</v>
      </c>
      <c r="I5" s="324">
        <v>7588.805000000002</v>
      </c>
      <c r="J5" s="56">
        <v>6339.021333333333</v>
      </c>
      <c r="K5" s="324">
        <v>7588.805000000002</v>
      </c>
      <c r="L5" s="378">
        <v>6513.147726088366</v>
      </c>
    </row>
    <row r="6" spans="1:12" ht="12.75">
      <c r="A6" s="410">
        <v>1990</v>
      </c>
      <c r="B6" s="430">
        <v>2416.1720000000005</v>
      </c>
      <c r="C6" s="410"/>
      <c r="D6" s="479"/>
      <c r="E6" s="410"/>
      <c r="F6" s="515">
        <v>1</v>
      </c>
      <c r="I6" s="319">
        <v>9012.086999999998</v>
      </c>
      <c r="J6" s="56">
        <v>6996.729666666667</v>
      </c>
      <c r="K6" s="319">
        <v>9012.086999999998</v>
      </c>
      <c r="L6" s="378">
        <v>7545.225754340635</v>
      </c>
    </row>
    <row r="7" spans="1:12" ht="15">
      <c r="A7" s="388">
        <v>1991</v>
      </c>
      <c r="B7" s="431">
        <v>7588.805000000002</v>
      </c>
      <c r="C7" s="388"/>
      <c r="D7" s="480">
        <f aca="true" t="shared" si="0" ref="D7:D18">C8/3</f>
        <v>6339.021333333333</v>
      </c>
      <c r="E7" s="445">
        <f aca="true" t="shared" si="1" ref="E7:E18">B7/D7</f>
        <v>1.1971571952431777</v>
      </c>
      <c r="F7" s="516">
        <v>2</v>
      </c>
      <c r="G7" s="371"/>
      <c r="I7" s="319">
        <v>4389.297000000001</v>
      </c>
      <c r="J7" s="56">
        <v>7689.169333333331</v>
      </c>
      <c r="K7" s="319">
        <v>4389.297000000001</v>
      </c>
      <c r="L7" s="378">
        <v>6397.981177715729</v>
      </c>
    </row>
    <row r="8" spans="1:12" ht="12.75">
      <c r="A8" s="388">
        <v>1992</v>
      </c>
      <c r="B8" s="431">
        <v>9012.086999999998</v>
      </c>
      <c r="C8" s="431">
        <f aca="true" t="shared" si="2" ref="C8:C19">B6+B7+B8</f>
        <v>19017.064</v>
      </c>
      <c r="D8" s="480">
        <f t="shared" si="0"/>
        <v>6996.729666666667</v>
      </c>
      <c r="E8" s="445">
        <f t="shared" si="1"/>
        <v>1.2880427613110101</v>
      </c>
      <c r="F8" s="516">
        <v>3</v>
      </c>
      <c r="H8" s="382"/>
      <c r="I8" s="319">
        <v>9666.123999999998</v>
      </c>
      <c r="J8" s="56">
        <v>8307.621666666666</v>
      </c>
      <c r="K8" s="319">
        <v>9666.123999999998</v>
      </c>
      <c r="L8" s="378">
        <v>8296.022041769178</v>
      </c>
    </row>
    <row r="9" spans="1:12" ht="12.75">
      <c r="A9" s="388">
        <v>1993</v>
      </c>
      <c r="B9" s="431">
        <v>4389.297000000001</v>
      </c>
      <c r="C9" s="431">
        <f t="shared" si="2"/>
        <v>20990.189000000002</v>
      </c>
      <c r="D9" s="480">
        <f t="shared" si="0"/>
        <v>7689.169333333331</v>
      </c>
      <c r="E9" s="445">
        <f t="shared" si="1"/>
        <v>0.5708415057231153</v>
      </c>
      <c r="F9" s="516">
        <v>1</v>
      </c>
      <c r="G9" s="364"/>
      <c r="H9" s="364"/>
      <c r="I9" s="324">
        <v>10867.444</v>
      </c>
      <c r="J9" s="56">
        <v>9021.923</v>
      </c>
      <c r="K9" s="324">
        <v>10867.444</v>
      </c>
      <c r="L9" s="378">
        <v>9098.59373890361</v>
      </c>
    </row>
    <row r="10" spans="1:12" ht="12.75">
      <c r="A10" s="388">
        <v>1994</v>
      </c>
      <c r="B10" s="431">
        <v>9666.123999999998</v>
      </c>
      <c r="C10" s="431">
        <f t="shared" si="2"/>
        <v>23067.507999999994</v>
      </c>
      <c r="D10" s="480">
        <f t="shared" si="0"/>
        <v>8307.621666666666</v>
      </c>
      <c r="E10" s="445">
        <f t="shared" si="1"/>
        <v>1.1635248194780172</v>
      </c>
      <c r="F10" s="516">
        <v>2</v>
      </c>
      <c r="G10" s="364"/>
      <c r="H10" s="364"/>
      <c r="I10" s="319">
        <v>6532.200999999999</v>
      </c>
      <c r="J10" s="56">
        <v>9526.796999999997</v>
      </c>
      <c r="K10" s="319">
        <v>6532.200999999999</v>
      </c>
      <c r="L10" s="378">
        <v>9521.547310891892</v>
      </c>
    </row>
    <row r="11" spans="1:12" ht="12.75">
      <c r="A11" s="388">
        <v>1995</v>
      </c>
      <c r="B11" s="431">
        <v>10867.444</v>
      </c>
      <c r="C11" s="431">
        <f t="shared" si="2"/>
        <v>24922.864999999998</v>
      </c>
      <c r="D11" s="480">
        <f t="shared" si="0"/>
        <v>9021.923</v>
      </c>
      <c r="E11" s="445">
        <f t="shared" si="1"/>
        <v>1.2045596044213633</v>
      </c>
      <c r="F11" s="516">
        <v>3</v>
      </c>
      <c r="I11" s="319">
        <v>11180.745999999996</v>
      </c>
      <c r="J11" s="56">
        <v>9249.139333333333</v>
      </c>
      <c r="K11" s="319">
        <v>11180.745999999996</v>
      </c>
      <c r="L11" s="378">
        <v>9595.957517141573</v>
      </c>
    </row>
    <row r="12" spans="1:12" ht="12.75">
      <c r="A12" s="388">
        <v>1996</v>
      </c>
      <c r="B12" s="431">
        <v>6532.200999999999</v>
      </c>
      <c r="C12" s="431">
        <f t="shared" si="2"/>
        <v>27065.769</v>
      </c>
      <c r="D12" s="480">
        <f t="shared" si="0"/>
        <v>9526.796999999997</v>
      </c>
      <c r="E12" s="445">
        <f t="shared" si="1"/>
        <v>0.6856660218539349</v>
      </c>
      <c r="F12" s="516">
        <v>1</v>
      </c>
      <c r="I12" s="319">
        <v>10034.471000000003</v>
      </c>
      <c r="J12" s="56">
        <v>9253.701</v>
      </c>
      <c r="K12" s="319">
        <v>10034.471000000003</v>
      </c>
      <c r="L12" s="378">
        <v>8401.200412333377</v>
      </c>
    </row>
    <row r="13" spans="1:12" ht="12.75">
      <c r="A13" s="388">
        <v>1997</v>
      </c>
      <c r="B13" s="431">
        <v>11180.745999999996</v>
      </c>
      <c r="C13" s="431">
        <f t="shared" si="2"/>
        <v>28580.390999999992</v>
      </c>
      <c r="D13" s="480">
        <f t="shared" si="0"/>
        <v>9249.139333333333</v>
      </c>
      <c r="E13" s="445">
        <f t="shared" si="1"/>
        <v>1.2088417740346142</v>
      </c>
      <c r="F13" s="516">
        <v>2</v>
      </c>
      <c r="I13" s="319">
        <v>6545.886000000002</v>
      </c>
      <c r="J13" s="56">
        <v>8516.580666666669</v>
      </c>
      <c r="K13" s="319">
        <v>6545.886000000002</v>
      </c>
      <c r="L13" s="378">
        <v>9541.4950092174</v>
      </c>
    </row>
    <row r="14" spans="1:12" ht="12.75">
      <c r="A14" s="388">
        <v>1998</v>
      </c>
      <c r="B14" s="431">
        <v>10034.471000000003</v>
      </c>
      <c r="C14" s="431">
        <f t="shared" si="2"/>
        <v>27747.417999999998</v>
      </c>
      <c r="D14" s="480">
        <f t="shared" si="0"/>
        <v>9253.701</v>
      </c>
      <c r="E14" s="445">
        <f t="shared" si="1"/>
        <v>1.0843738089225061</v>
      </c>
      <c r="F14" s="516">
        <v>3</v>
      </c>
      <c r="I14" s="319">
        <v>8969.385</v>
      </c>
      <c r="J14" s="56">
        <v>8220.626333333334</v>
      </c>
      <c r="K14" s="319">
        <v>8969.385</v>
      </c>
      <c r="L14" s="378">
        <v>7698.040668743114</v>
      </c>
    </row>
    <row r="15" spans="1:12" ht="12.75">
      <c r="A15" s="388">
        <v>1999</v>
      </c>
      <c r="B15" s="431">
        <v>6545.886000000002</v>
      </c>
      <c r="C15" s="431">
        <f t="shared" si="2"/>
        <v>27761.103</v>
      </c>
      <c r="D15" s="480">
        <f t="shared" si="0"/>
        <v>8516.580666666669</v>
      </c>
      <c r="E15" s="445">
        <f t="shared" si="1"/>
        <v>0.7686049432514819</v>
      </c>
      <c r="F15" s="516">
        <v>1</v>
      </c>
      <c r="I15" s="319">
        <v>9146.607999999998</v>
      </c>
      <c r="J15" s="56">
        <v>7617.979666666666</v>
      </c>
      <c r="K15" s="319">
        <v>9146.607999999998</v>
      </c>
      <c r="L15" s="378">
        <v>7657.851310851536</v>
      </c>
    </row>
    <row r="16" spans="1:12" ht="12.75">
      <c r="A16" s="388">
        <v>2000</v>
      </c>
      <c r="B16" s="431">
        <v>8969.385</v>
      </c>
      <c r="C16" s="431">
        <f t="shared" si="2"/>
        <v>25549.742000000006</v>
      </c>
      <c r="D16" s="480">
        <f t="shared" si="0"/>
        <v>8220.626333333334</v>
      </c>
      <c r="E16" s="445">
        <f t="shared" si="1"/>
        <v>1.091082921946053</v>
      </c>
      <c r="F16" s="516">
        <v>2</v>
      </c>
      <c r="I16" s="319">
        <v>4737.945999999998</v>
      </c>
      <c r="J16" s="56">
        <v>6589.048333333332</v>
      </c>
      <c r="K16" s="319">
        <v>4737.945999999998</v>
      </c>
      <c r="L16" s="378">
        <v>6906.183229121544</v>
      </c>
    </row>
    <row r="17" spans="1:12" ht="13.5" thickBot="1">
      <c r="A17" s="388">
        <v>2001</v>
      </c>
      <c r="B17" s="431">
        <v>9146.607999999998</v>
      </c>
      <c r="C17" s="431">
        <f t="shared" si="2"/>
        <v>24661.879</v>
      </c>
      <c r="D17" s="480">
        <f t="shared" si="0"/>
        <v>7617.979666666666</v>
      </c>
      <c r="E17" s="445">
        <f t="shared" si="1"/>
        <v>1.2006605950947886</v>
      </c>
      <c r="F17" s="516">
        <v>3</v>
      </c>
      <c r="I17" s="320">
        <v>5882.590999999999</v>
      </c>
      <c r="K17" s="320">
        <v>5882.590999999999</v>
      </c>
      <c r="L17" s="379">
        <v>5048.777007072638</v>
      </c>
    </row>
    <row r="18" spans="1:6" ht="12.75">
      <c r="A18" s="388">
        <v>2002</v>
      </c>
      <c r="B18" s="431">
        <v>4737.945999999998</v>
      </c>
      <c r="C18" s="431">
        <f t="shared" si="2"/>
        <v>22853.939</v>
      </c>
      <c r="D18" s="480">
        <f t="shared" si="0"/>
        <v>6589.048333333332</v>
      </c>
      <c r="E18" s="445">
        <f t="shared" si="1"/>
        <v>0.7190637798225286</v>
      </c>
      <c r="F18" s="516">
        <v>1</v>
      </c>
    </row>
    <row r="19" spans="1:6" ht="13.5" thickBot="1">
      <c r="A19" s="390">
        <v>2003</v>
      </c>
      <c r="B19" s="439">
        <v>5882.590999999999</v>
      </c>
      <c r="C19" s="439">
        <f t="shared" si="2"/>
        <v>19767.144999999997</v>
      </c>
      <c r="D19" s="518"/>
      <c r="E19" s="390"/>
      <c r="F19" s="517">
        <v>2</v>
      </c>
    </row>
    <row r="20" spans="1:4" ht="12.75">
      <c r="A20" s="394" t="s">
        <v>667</v>
      </c>
      <c r="C20" s="370"/>
      <c r="D20" s="102"/>
    </row>
    <row r="21" spans="3:4" ht="12.75">
      <c r="C21" s="115"/>
      <c r="D21" s="102"/>
    </row>
    <row r="22" spans="1:4" ht="12.75">
      <c r="A22" s="107" t="s">
        <v>745</v>
      </c>
      <c r="C22" s="115"/>
      <c r="D22" s="102"/>
    </row>
    <row r="23" spans="1:4" ht="12.75">
      <c r="A23" s="107" t="s">
        <v>741</v>
      </c>
      <c r="C23" s="370"/>
      <c r="D23" s="102"/>
    </row>
    <row r="24" spans="3:4" ht="12.75">
      <c r="C24" s="115"/>
      <c r="D24" s="102"/>
    </row>
    <row r="41" ht="12.75">
      <c r="A41" s="326" t="s">
        <v>700</v>
      </c>
    </row>
    <row r="42" ht="12.75">
      <c r="A42" s="326" t="s">
        <v>757</v>
      </c>
    </row>
    <row r="46" spans="2:6" ht="12.75">
      <c r="B46" s="327"/>
      <c r="C46" s="328"/>
      <c r="D46"/>
      <c r="E46"/>
      <c r="F46"/>
    </row>
    <row r="47" spans="1:6" ht="12.75">
      <c r="A47" s="630" t="s">
        <v>668</v>
      </c>
      <c r="B47" s="630"/>
      <c r="C47" s="630"/>
      <c r="D47" s="630"/>
      <c r="E47" s="630"/>
      <c r="F47" s="630"/>
    </row>
    <row r="48" spans="1:6" ht="13.5" thickBot="1">
      <c r="A48"/>
      <c r="B48"/>
      <c r="C48"/>
      <c r="D48"/>
      <c r="E48"/>
      <c r="F48"/>
    </row>
    <row r="49" spans="1:6" ht="13.5" thickBot="1">
      <c r="A49" s="631" t="s">
        <v>655</v>
      </c>
      <c r="B49" s="634"/>
      <c r="C49" s="631" t="s">
        <v>656</v>
      </c>
      <c r="D49" s="632"/>
      <c r="E49" s="631" t="s">
        <v>657</v>
      </c>
      <c r="F49" s="632"/>
    </row>
    <row r="50" spans="1:6" ht="26.25" thickBot="1">
      <c r="A50" s="331" t="s">
        <v>110</v>
      </c>
      <c r="B50" s="318" t="s">
        <v>653</v>
      </c>
      <c r="C50" s="331" t="s">
        <v>110</v>
      </c>
      <c r="D50" s="332" t="s">
        <v>653</v>
      </c>
      <c r="E50" s="331" t="s">
        <v>110</v>
      </c>
      <c r="F50" s="332" t="s">
        <v>653</v>
      </c>
    </row>
    <row r="51" spans="1:6" ht="12.75">
      <c r="A51" s="335">
        <v>1993</v>
      </c>
      <c r="B51" s="372">
        <v>0.5708415057231153</v>
      </c>
      <c r="C51" s="333">
        <v>1991</v>
      </c>
      <c r="D51" s="337">
        <v>1.1971571952431777</v>
      </c>
      <c r="E51" s="333">
        <v>1992</v>
      </c>
      <c r="F51" s="383">
        <v>1.2880427613110101</v>
      </c>
    </row>
    <row r="52" spans="1:6" ht="12.75">
      <c r="A52" s="340">
        <v>1996</v>
      </c>
      <c r="B52" s="373">
        <v>0.6856660218539349</v>
      </c>
      <c r="C52" s="333">
        <v>1994</v>
      </c>
      <c r="D52" s="343">
        <v>1.1635248194780172</v>
      </c>
      <c r="E52" s="333">
        <v>1995</v>
      </c>
      <c r="F52" s="343">
        <v>1.2045596044213633</v>
      </c>
    </row>
    <row r="53" spans="1:6" ht="12.75">
      <c r="A53" s="340">
        <v>1999</v>
      </c>
      <c r="B53" s="373">
        <v>0.7686049432514819</v>
      </c>
      <c r="C53" s="333">
        <v>1997</v>
      </c>
      <c r="D53" s="343">
        <v>1.2088417740346142</v>
      </c>
      <c r="E53" s="333">
        <v>1998</v>
      </c>
      <c r="F53" s="343">
        <v>1.0843738089225061</v>
      </c>
    </row>
    <row r="54" spans="1:6" ht="12.75">
      <c r="A54" s="340">
        <v>2002</v>
      </c>
      <c r="B54" s="373">
        <v>0.7190637798225286</v>
      </c>
      <c r="C54" s="333">
        <v>2000</v>
      </c>
      <c r="D54" s="343">
        <v>1.091082921946053</v>
      </c>
      <c r="E54" s="333">
        <v>2001</v>
      </c>
      <c r="F54" s="343">
        <v>1.2006605950947886</v>
      </c>
    </row>
    <row r="55" spans="1:6" ht="12.75">
      <c r="A55" s="340"/>
      <c r="B55" s="373"/>
      <c r="C55" s="333"/>
      <c r="D55" s="343"/>
      <c r="E55" s="333"/>
      <c r="F55" s="343"/>
    </row>
    <row r="56" spans="1:6" ht="12.75">
      <c r="A56" s="340" t="s">
        <v>664</v>
      </c>
      <c r="B56" s="373">
        <f>SUM(B51:B55)</f>
        <v>2.7441762506510603</v>
      </c>
      <c r="C56" s="333" t="s">
        <v>664</v>
      </c>
      <c r="D56" s="343">
        <f>SUM(D51:D55)</f>
        <v>4.660606710701861</v>
      </c>
      <c r="E56" s="333" t="s">
        <v>664</v>
      </c>
      <c r="F56" s="343">
        <f>SUM(F51:F55)</f>
        <v>4.777636769749668</v>
      </c>
    </row>
    <row r="57" spans="1:6" ht="13.5" thickBot="1">
      <c r="A57" s="347" t="s">
        <v>654</v>
      </c>
      <c r="B57" s="374">
        <f>B56/4</f>
        <v>0.6860440626627651</v>
      </c>
      <c r="C57" s="345" t="s">
        <v>654</v>
      </c>
      <c r="D57" s="349">
        <f>D56/4</f>
        <v>1.1651516776754653</v>
      </c>
      <c r="E57" s="345" t="s">
        <v>654</v>
      </c>
      <c r="F57" s="349">
        <f>F56/4</f>
        <v>1.194409192437417</v>
      </c>
    </row>
    <row r="59" ht="12.75">
      <c r="A59" s="1" t="s">
        <v>669</v>
      </c>
    </row>
    <row r="60" ht="12.75">
      <c r="A60" s="21" t="s">
        <v>741</v>
      </c>
    </row>
    <row r="63" spans="1:5" ht="12.75">
      <c r="A63" s="630" t="s">
        <v>686</v>
      </c>
      <c r="B63" s="630"/>
      <c r="C63" s="630"/>
      <c r="D63" s="630"/>
      <c r="E63" s="630"/>
    </row>
    <row r="64" spans="1:5" ht="13.5" thickBot="1">
      <c r="A64" s="322"/>
      <c r="B64"/>
      <c r="C64"/>
      <c r="D64"/>
      <c r="E64" s="102"/>
    </row>
    <row r="65" spans="1:5" ht="34.5" thickBot="1">
      <c r="A65" s="400" t="s">
        <v>162</v>
      </c>
      <c r="B65" s="393" t="s">
        <v>687</v>
      </c>
      <c r="C65" s="461" t="s">
        <v>703</v>
      </c>
      <c r="D65" s="393" t="s">
        <v>671</v>
      </c>
      <c r="E65" s="403" t="s">
        <v>702</v>
      </c>
    </row>
    <row r="66" spans="1:5" ht="12.75">
      <c r="A66" s="462">
        <v>1990</v>
      </c>
      <c r="B66" s="463">
        <v>1</v>
      </c>
      <c r="C66" s="527">
        <v>2416.1720000000005</v>
      </c>
      <c r="D66" s="528">
        <v>0.6860440626627651</v>
      </c>
      <c r="E66" s="529">
        <f aca="true" t="shared" si="3" ref="E66:E79">C66/D66</f>
        <v>3521.890402523176</v>
      </c>
    </row>
    <row r="67" spans="1:5" ht="12.75">
      <c r="A67" s="462">
        <v>1991</v>
      </c>
      <c r="B67" s="465">
        <v>2</v>
      </c>
      <c r="C67" s="530">
        <v>7588.805000000002</v>
      </c>
      <c r="D67" s="531">
        <v>1.1651516776754653</v>
      </c>
      <c r="E67" s="532">
        <f t="shared" si="3"/>
        <v>6513.147726088366</v>
      </c>
    </row>
    <row r="68" spans="1:5" ht="12.75">
      <c r="A68" s="464">
        <v>1992</v>
      </c>
      <c r="B68" s="465">
        <v>3</v>
      </c>
      <c r="C68" s="530">
        <v>9012.086999999998</v>
      </c>
      <c r="D68" s="533">
        <v>1.194409192437417</v>
      </c>
      <c r="E68" s="532">
        <f t="shared" si="3"/>
        <v>7545.225754340635</v>
      </c>
    </row>
    <row r="69" spans="1:5" ht="12.75">
      <c r="A69" s="464">
        <v>1993</v>
      </c>
      <c r="B69" s="465">
        <v>4</v>
      </c>
      <c r="C69" s="530">
        <v>4389.297000000001</v>
      </c>
      <c r="D69" s="531">
        <v>0.6860440626627651</v>
      </c>
      <c r="E69" s="532">
        <f t="shared" si="3"/>
        <v>6397.981177715729</v>
      </c>
    </row>
    <row r="70" spans="1:5" ht="12.75">
      <c r="A70" s="464">
        <v>1994</v>
      </c>
      <c r="B70" s="465">
        <v>5</v>
      </c>
      <c r="C70" s="530">
        <v>9666.123999999998</v>
      </c>
      <c r="D70" s="531">
        <v>1.1651516776754653</v>
      </c>
      <c r="E70" s="532">
        <f t="shared" si="3"/>
        <v>8296.022041769178</v>
      </c>
    </row>
    <row r="71" spans="1:5" ht="12.75">
      <c r="A71" s="464">
        <v>1995</v>
      </c>
      <c r="B71" s="465">
        <v>6</v>
      </c>
      <c r="C71" s="530">
        <v>10867.444</v>
      </c>
      <c r="D71" s="533">
        <v>1.194409192437417</v>
      </c>
      <c r="E71" s="532">
        <f t="shared" si="3"/>
        <v>9098.59373890361</v>
      </c>
    </row>
    <row r="72" spans="1:5" ht="12.75">
      <c r="A72" s="464">
        <v>1996</v>
      </c>
      <c r="B72" s="465">
        <v>7</v>
      </c>
      <c r="C72" s="530">
        <v>6532.200999999999</v>
      </c>
      <c r="D72" s="531">
        <v>0.6860440626627651</v>
      </c>
      <c r="E72" s="532">
        <f t="shared" si="3"/>
        <v>9521.547310891892</v>
      </c>
    </row>
    <row r="73" spans="1:5" ht="12.75">
      <c r="A73" s="464">
        <v>1997</v>
      </c>
      <c r="B73" s="465">
        <v>8</v>
      </c>
      <c r="C73" s="530">
        <v>11180.745999999996</v>
      </c>
      <c r="D73" s="531">
        <v>1.1651516776754653</v>
      </c>
      <c r="E73" s="532">
        <f t="shared" si="3"/>
        <v>9595.957517141573</v>
      </c>
    </row>
    <row r="74" spans="1:5" ht="12.75">
      <c r="A74" s="464">
        <v>1998</v>
      </c>
      <c r="B74" s="465">
        <v>9</v>
      </c>
      <c r="C74" s="530">
        <v>10034.471000000003</v>
      </c>
      <c r="D74" s="533">
        <v>1.194409192437417</v>
      </c>
      <c r="E74" s="532">
        <f t="shared" si="3"/>
        <v>8401.200412333377</v>
      </c>
    </row>
    <row r="75" spans="1:5" ht="12.75">
      <c r="A75" s="464">
        <v>1999</v>
      </c>
      <c r="B75" s="465">
        <v>10</v>
      </c>
      <c r="C75" s="530">
        <v>6545.886000000002</v>
      </c>
      <c r="D75" s="531">
        <v>0.6860440626627651</v>
      </c>
      <c r="E75" s="532">
        <f t="shared" si="3"/>
        <v>9541.4950092174</v>
      </c>
    </row>
    <row r="76" spans="1:5" ht="12.75">
      <c r="A76" s="464">
        <v>2000</v>
      </c>
      <c r="B76" s="465">
        <v>11</v>
      </c>
      <c r="C76" s="530">
        <v>8969.385</v>
      </c>
      <c r="D76" s="531">
        <v>1.1651516776754653</v>
      </c>
      <c r="E76" s="532">
        <f t="shared" si="3"/>
        <v>7698.040668743114</v>
      </c>
    </row>
    <row r="77" spans="1:5" ht="12.75">
      <c r="A77" s="464">
        <v>2001</v>
      </c>
      <c r="B77" s="465">
        <v>12</v>
      </c>
      <c r="C77" s="530">
        <v>9146.607999999998</v>
      </c>
      <c r="D77" s="533">
        <v>1.194409192437417</v>
      </c>
      <c r="E77" s="532">
        <f t="shared" si="3"/>
        <v>7657.851310851536</v>
      </c>
    </row>
    <row r="78" spans="1:5" ht="12.75">
      <c r="A78" s="464">
        <v>2002</v>
      </c>
      <c r="B78" s="465">
        <v>13</v>
      </c>
      <c r="C78" s="530">
        <v>4737.945999999998</v>
      </c>
      <c r="D78" s="531">
        <v>0.6860440626627651</v>
      </c>
      <c r="E78" s="532">
        <f t="shared" si="3"/>
        <v>6906.183229121544</v>
      </c>
    </row>
    <row r="79" spans="1:5" ht="13.5" thickBot="1">
      <c r="A79" s="466">
        <v>2003</v>
      </c>
      <c r="B79" s="467">
        <v>14</v>
      </c>
      <c r="C79" s="534">
        <v>5882.590999999999</v>
      </c>
      <c r="D79" s="535">
        <v>1.1651516776754653</v>
      </c>
      <c r="E79" s="536">
        <f t="shared" si="3"/>
        <v>5048.777007072638</v>
      </c>
    </row>
    <row r="82" ht="12.75">
      <c r="A82" s="21" t="s">
        <v>741</v>
      </c>
    </row>
    <row r="104" spans="1:5" ht="12.75">
      <c r="A104" s="2" t="s">
        <v>700</v>
      </c>
      <c r="B104" s="110"/>
      <c r="C104" s="110"/>
      <c r="D104" s="110"/>
      <c r="E104" s="110"/>
    </row>
    <row r="105" spans="1:5" ht="12.75">
      <c r="A105" s="2" t="s">
        <v>758</v>
      </c>
      <c r="B105" s="110"/>
      <c r="C105" s="110"/>
      <c r="D105" s="110"/>
      <c r="E105" s="110"/>
    </row>
    <row r="108" spans="1:3" ht="12.75">
      <c r="A108" s="322" t="s">
        <v>695</v>
      </c>
      <c r="C108" s="325"/>
    </row>
    <row r="109" ht="12.75">
      <c r="C109" s="325"/>
    </row>
    <row r="110" spans="2:3" ht="15">
      <c r="B110" s="354" t="s">
        <v>715</v>
      </c>
      <c r="C110"/>
    </row>
    <row r="111" spans="1:3" ht="12.75">
      <c r="A111" s="355" t="s">
        <v>689</v>
      </c>
      <c r="B111"/>
      <c r="C111"/>
    </row>
    <row r="112" spans="1:3" ht="15">
      <c r="A112" s="356" t="s">
        <v>759</v>
      </c>
      <c r="C112"/>
    </row>
    <row r="113" spans="1:3" ht="12.75">
      <c r="A113" t="s">
        <v>760</v>
      </c>
      <c r="C113"/>
    </row>
    <row r="114" spans="1:3" ht="15">
      <c r="A114" s="357" t="s">
        <v>690</v>
      </c>
      <c r="C114"/>
    </row>
    <row r="115" spans="1:5" ht="15.75" thickBot="1">
      <c r="A115" s="357" t="s">
        <v>717</v>
      </c>
      <c r="C115"/>
      <c r="D115" s="519" t="s">
        <v>663</v>
      </c>
      <c r="E115"/>
    </row>
    <row r="116" spans="1:5" ht="15.75" thickBot="1">
      <c r="A116" s="51" t="s">
        <v>691</v>
      </c>
      <c r="C116"/>
      <c r="D116" s="329" t="s">
        <v>688</v>
      </c>
      <c r="E116" s="359" t="s">
        <v>718</v>
      </c>
    </row>
    <row r="117" spans="1:5" ht="12.75">
      <c r="A117" s="322"/>
      <c r="B117"/>
      <c r="C117"/>
      <c r="D117" s="410">
        <v>1</v>
      </c>
      <c r="E117" s="537">
        <v>3521.890402523176</v>
      </c>
    </row>
    <row r="118" spans="1:5" ht="12.75">
      <c r="A118"/>
      <c r="B118"/>
      <c r="C118"/>
      <c r="D118" s="388">
        <v>2</v>
      </c>
      <c r="E118" s="538">
        <v>6513.147726088366</v>
      </c>
    </row>
    <row r="119" spans="4:5" ht="12.75">
      <c r="D119" s="388">
        <v>3</v>
      </c>
      <c r="E119" s="538">
        <v>7545.225754340635</v>
      </c>
    </row>
    <row r="120" spans="4:5" ht="12.75">
      <c r="D120" s="388">
        <v>4</v>
      </c>
      <c r="E120" s="538">
        <v>6397.981177715729</v>
      </c>
    </row>
    <row r="121" spans="4:5" ht="12.75">
      <c r="D121" s="388">
        <v>5</v>
      </c>
      <c r="E121" s="538">
        <v>8296.022041769178</v>
      </c>
    </row>
    <row r="122" spans="4:5" ht="12.75">
      <c r="D122" s="388">
        <v>6</v>
      </c>
      <c r="E122" s="538">
        <v>9098.59373890361</v>
      </c>
    </row>
    <row r="123" spans="4:5" ht="12.75">
      <c r="D123" s="388">
        <v>7</v>
      </c>
      <c r="E123" s="538">
        <v>9521.547310891892</v>
      </c>
    </row>
    <row r="124" spans="4:5" ht="12.75">
      <c r="D124" s="388">
        <v>8</v>
      </c>
      <c r="E124" s="538">
        <v>9595.957517141573</v>
      </c>
    </row>
    <row r="125" spans="4:5" ht="12.75">
      <c r="D125" s="388">
        <v>9</v>
      </c>
      <c r="E125" s="538">
        <v>8401.200412333377</v>
      </c>
    </row>
    <row r="126" spans="4:5" ht="12.75">
      <c r="D126" s="388">
        <v>10</v>
      </c>
      <c r="E126" s="538">
        <v>9541.4950092174</v>
      </c>
    </row>
    <row r="127" spans="4:5" ht="12.75">
      <c r="D127" s="388">
        <v>11</v>
      </c>
      <c r="E127" s="538">
        <v>7698.040668743114</v>
      </c>
    </row>
    <row r="128" spans="2:5" ht="12.75">
      <c r="B128" s="56" t="s">
        <v>741</v>
      </c>
      <c r="D128" s="388">
        <v>12</v>
      </c>
      <c r="E128" s="538">
        <v>7657.851310851536</v>
      </c>
    </row>
    <row r="129" spans="4:5" ht="12.75">
      <c r="D129" s="388">
        <v>13</v>
      </c>
      <c r="E129" s="538">
        <v>6906.183229121544</v>
      </c>
    </row>
    <row r="130" spans="4:5" ht="13.5" thickBot="1">
      <c r="D130" s="390">
        <v>14</v>
      </c>
      <c r="E130" s="539">
        <v>5048.777007072638</v>
      </c>
    </row>
  </sheetData>
  <mergeCells count="6">
    <mergeCell ref="A4:F4"/>
    <mergeCell ref="A47:F47"/>
    <mergeCell ref="A63:E63"/>
    <mergeCell ref="A49:B49"/>
    <mergeCell ref="C49:D49"/>
    <mergeCell ref="E49:F49"/>
  </mergeCells>
  <printOptions horizontalCentered="1" verticalCentered="1"/>
  <pageMargins left="1.3779527559055118" right="1.3779527559055118" top="1.7716535433070868" bottom="1.7716535433070868" header="0" footer="0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88"/>
  <sheetViews>
    <sheetView workbookViewId="0" topLeftCell="A37">
      <selection activeCell="F57" sqref="F57"/>
    </sheetView>
  </sheetViews>
  <sheetFormatPr defaultColWidth="11.421875" defaultRowHeight="12.75"/>
  <cols>
    <col min="1" max="1" width="10.7109375" style="0" customWidth="1"/>
    <col min="2" max="2" width="9.8515625" style="0" customWidth="1"/>
    <col min="3" max="3" width="13.7109375" style="0" customWidth="1"/>
    <col min="4" max="4" width="12.57421875" style="0" customWidth="1"/>
    <col min="5" max="5" width="11.00390625" style="0" customWidth="1"/>
  </cols>
  <sheetData>
    <row r="2" spans="1:10" ht="12.75">
      <c r="A2" s="360" t="s">
        <v>658</v>
      </c>
      <c r="J2" s="56"/>
    </row>
    <row r="3" spans="3:10" ht="13.5" thickBot="1">
      <c r="C3" s="361"/>
      <c r="D3" s="361"/>
      <c r="J3" s="56"/>
    </row>
    <row r="4" spans="1:10" ht="12.75">
      <c r="A4" s="362" t="s">
        <v>644</v>
      </c>
      <c r="B4" s="362"/>
      <c r="C4" s="363"/>
      <c r="D4" s="363"/>
      <c r="J4" s="56"/>
    </row>
    <row r="5" spans="1:10" ht="12.75">
      <c r="A5" s="364" t="s">
        <v>645</v>
      </c>
      <c r="B5" s="56"/>
      <c r="D5" s="416">
        <v>0.19917912102489413</v>
      </c>
      <c r="J5" s="56"/>
    </row>
    <row r="6" spans="1:10" ht="12.75">
      <c r="A6" s="364" t="s">
        <v>646</v>
      </c>
      <c r="B6" s="56"/>
      <c r="D6" s="416">
        <v>0.03967232225224942</v>
      </c>
      <c r="J6" s="56"/>
    </row>
    <row r="7" spans="1:10" ht="12.75">
      <c r="A7" s="364" t="s">
        <v>647</v>
      </c>
      <c r="B7" s="56"/>
      <c r="D7" s="416">
        <v>-0.04035498422672979</v>
      </c>
      <c r="J7" s="56"/>
    </row>
    <row r="8" spans="1:10" ht="12.75">
      <c r="A8" s="364" t="s">
        <v>648</v>
      </c>
      <c r="B8" s="56"/>
      <c r="D8" s="416">
        <v>1812.4936423599477</v>
      </c>
      <c r="J8" s="56"/>
    </row>
    <row r="9" spans="1:10" ht="13.5" thickBot="1">
      <c r="A9" s="365" t="s">
        <v>649</v>
      </c>
      <c r="B9" s="361"/>
      <c r="C9" s="361"/>
      <c r="D9" s="365">
        <v>14</v>
      </c>
      <c r="J9" s="56"/>
    </row>
    <row r="10" ht="12.75">
      <c r="J10" s="56"/>
    </row>
    <row r="11" spans="1:10" ht="13.5" thickBot="1">
      <c r="A11" t="s">
        <v>672</v>
      </c>
      <c r="J11" s="56"/>
    </row>
    <row r="12" spans="1:10" ht="12.75">
      <c r="A12" s="366"/>
      <c r="B12" s="413" t="s">
        <v>675</v>
      </c>
      <c r="C12" s="413" t="s">
        <v>676</v>
      </c>
      <c r="D12" s="412" t="s">
        <v>677</v>
      </c>
      <c r="E12" s="413" t="s">
        <v>678</v>
      </c>
      <c r="F12" s="413" t="s">
        <v>679</v>
      </c>
      <c r="J12" s="56"/>
    </row>
    <row r="13" spans="1:10" ht="12.75">
      <c r="A13" s="364" t="s">
        <v>673</v>
      </c>
      <c r="B13" s="364">
        <v>1</v>
      </c>
      <c r="C13" s="405">
        <v>1628554.9124263972</v>
      </c>
      <c r="D13" s="405">
        <v>1628554.9124263972</v>
      </c>
      <c r="E13" s="510">
        <v>0.4957348184981104</v>
      </c>
      <c r="F13" s="364">
        <v>0.49481715935840287</v>
      </c>
      <c r="J13" s="56"/>
    </row>
    <row r="14" spans="1:10" ht="12.75">
      <c r="A14" s="364" t="s">
        <v>674</v>
      </c>
      <c r="B14" s="364">
        <v>12</v>
      </c>
      <c r="C14" s="405">
        <v>39421598.44314276</v>
      </c>
      <c r="D14" s="405">
        <v>3285133.20359523</v>
      </c>
      <c r="E14" s="364"/>
      <c r="F14" s="364"/>
      <c r="J14" s="56"/>
    </row>
    <row r="15" spans="1:10" ht="13.5" thickBot="1">
      <c r="A15" s="365" t="s">
        <v>69</v>
      </c>
      <c r="B15" s="365">
        <v>13</v>
      </c>
      <c r="C15" s="406">
        <v>41050153.355569154</v>
      </c>
      <c r="D15" s="365"/>
      <c r="E15" s="365"/>
      <c r="F15" s="365"/>
      <c r="J15" s="56"/>
    </row>
    <row r="16" ht="13.5" thickBot="1">
      <c r="J16" s="56"/>
    </row>
    <row r="17" spans="1:10" ht="12.75">
      <c r="A17" s="366"/>
      <c r="B17" s="413" t="s">
        <v>651</v>
      </c>
      <c r="C17" s="413" t="s">
        <v>648</v>
      </c>
      <c r="D17" s="413" t="s">
        <v>680</v>
      </c>
      <c r="E17" s="413" t="s">
        <v>681</v>
      </c>
      <c r="F17" s="413" t="s">
        <v>682</v>
      </c>
      <c r="G17" s="413" t="s">
        <v>683</v>
      </c>
      <c r="H17" s="413" t="s">
        <v>684</v>
      </c>
      <c r="I17" s="413" t="s">
        <v>685</v>
      </c>
      <c r="J17" s="56"/>
    </row>
    <row r="18" spans="1:10" ht="12.75">
      <c r="A18" s="364" t="s">
        <v>650</v>
      </c>
      <c r="B18" s="405">
        <v>6918.578018027723</v>
      </c>
      <c r="C18" s="405">
        <v>1023.18648415893</v>
      </c>
      <c r="D18" s="417">
        <v>6.761795748030103</v>
      </c>
      <c r="E18" s="364">
        <v>2.0096790456391503E-05</v>
      </c>
      <c r="F18" s="405">
        <v>4689.246217322994</v>
      </c>
      <c r="G18" s="405">
        <v>9147.909818732453</v>
      </c>
      <c r="H18" s="405">
        <v>4689.246217322994</v>
      </c>
      <c r="I18" s="405">
        <v>9147.909818732453</v>
      </c>
      <c r="J18" s="56"/>
    </row>
    <row r="19" spans="1:10" ht="13.5" thickBot="1">
      <c r="A19" s="365" t="s">
        <v>652</v>
      </c>
      <c r="B19" s="455">
        <v>84.60781956500605</v>
      </c>
      <c r="C19" s="455">
        <v>120.16715836645692</v>
      </c>
      <c r="D19" s="455">
        <v>0.7040843830806872</v>
      </c>
      <c r="E19" s="512">
        <v>0.4948171593584021</v>
      </c>
      <c r="F19" s="455">
        <v>-177.21392231118196</v>
      </c>
      <c r="G19" s="455">
        <v>346.4295614411941</v>
      </c>
      <c r="H19" s="455">
        <v>-177.21392231118196</v>
      </c>
      <c r="I19" s="455">
        <v>346.4295614411941</v>
      </c>
      <c r="J19" s="56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358" t="s">
        <v>659</v>
      </c>
      <c r="E22" s="56"/>
      <c r="F22" s="56"/>
      <c r="G22" s="56"/>
      <c r="H22" s="56"/>
      <c r="I22" s="56"/>
      <c r="J22" s="56"/>
    </row>
    <row r="23" spans="5:10" ht="12.75">
      <c r="E23" s="56"/>
      <c r="F23" s="56"/>
      <c r="G23" s="56"/>
      <c r="H23" s="56"/>
      <c r="I23" s="56"/>
      <c r="J23" s="56"/>
    </row>
    <row r="24" spans="1:10" ht="15">
      <c r="A24" s="367" t="s">
        <v>723</v>
      </c>
      <c r="E24" s="56"/>
      <c r="F24" s="56"/>
      <c r="G24" s="56"/>
      <c r="H24" s="56"/>
      <c r="I24" s="56"/>
      <c r="J24" s="56"/>
    </row>
    <row r="25" spans="5:10" ht="12.75">
      <c r="E25" s="56"/>
      <c r="F25" s="56"/>
      <c r="G25" s="56"/>
      <c r="H25" s="56"/>
      <c r="I25" s="56"/>
      <c r="J25" s="56"/>
    </row>
    <row r="26" spans="1:10" ht="12.75">
      <c r="A26" t="s">
        <v>748</v>
      </c>
      <c r="E26" s="56"/>
      <c r="F26" s="56"/>
      <c r="G26" s="56"/>
      <c r="H26" s="56"/>
      <c r="I26" s="56"/>
      <c r="J26" s="56"/>
    </row>
    <row r="27" spans="1:10" ht="12.75">
      <c r="A27" t="s">
        <v>741</v>
      </c>
      <c r="E27" s="56"/>
      <c r="F27" s="56"/>
      <c r="G27" s="56"/>
      <c r="H27" s="56"/>
      <c r="I27" s="56"/>
      <c r="J27" s="56"/>
    </row>
    <row r="28" spans="5:10" ht="12.75">
      <c r="E28" s="56"/>
      <c r="F28" s="56"/>
      <c r="G28" s="56"/>
      <c r="H28" s="56"/>
      <c r="I28" s="56"/>
      <c r="J28" s="56"/>
    </row>
    <row r="29" spans="5:10" ht="12.75">
      <c r="E29" s="56"/>
      <c r="F29" s="56"/>
      <c r="G29" s="56"/>
      <c r="H29" s="56"/>
      <c r="I29" s="56"/>
      <c r="J29" s="56"/>
    </row>
    <row r="30" spans="5:10" ht="12.75">
      <c r="E30" s="56"/>
      <c r="F30" s="56"/>
      <c r="G30" s="56"/>
      <c r="H30" s="56"/>
      <c r="I30" s="56"/>
      <c r="J30" s="56"/>
    </row>
    <row r="31" spans="1:10" ht="12.75">
      <c r="A31" s="322" t="s">
        <v>707</v>
      </c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1"/>
      <c r="B33" s="408"/>
      <c r="C33" s="409" t="s">
        <v>661</v>
      </c>
      <c r="D33" s="409" t="s">
        <v>704</v>
      </c>
      <c r="E33" s="56"/>
      <c r="F33" s="56"/>
      <c r="G33" s="56"/>
      <c r="H33" s="56"/>
      <c r="I33" s="56"/>
      <c r="J33" s="56"/>
    </row>
    <row r="34" spans="1:10" ht="12.75">
      <c r="A34" s="1"/>
      <c r="B34" s="409" t="s">
        <v>693</v>
      </c>
      <c r="C34" s="409" t="s">
        <v>660</v>
      </c>
      <c r="D34" s="409" t="s">
        <v>705</v>
      </c>
      <c r="F34" s="56"/>
      <c r="G34" s="56"/>
      <c r="H34" s="56"/>
      <c r="I34" s="56"/>
      <c r="J34" s="56"/>
    </row>
    <row r="35" spans="1:10" ht="13.5" thickBot="1">
      <c r="A35" s="409" t="s">
        <v>226</v>
      </c>
      <c r="B35" s="409" t="s">
        <v>694</v>
      </c>
      <c r="C35" s="408" t="s">
        <v>670</v>
      </c>
      <c r="D35" s="409" t="s">
        <v>706</v>
      </c>
      <c r="F35" s="56"/>
      <c r="G35" s="56"/>
      <c r="H35" s="56"/>
      <c r="I35" s="56"/>
      <c r="J35" s="56"/>
    </row>
    <row r="36" spans="1:10" ht="12.75">
      <c r="A36" s="398">
        <v>1</v>
      </c>
      <c r="B36" s="479">
        <v>3521.890402523176</v>
      </c>
      <c r="C36" s="522">
        <v>0.6860440626627651</v>
      </c>
      <c r="D36" s="430">
        <f aca="true" t="shared" si="0" ref="D36:D59">B36*C36</f>
        <v>2416.1720000000005</v>
      </c>
      <c r="F36" s="56"/>
      <c r="G36" s="56"/>
      <c r="H36" s="56"/>
      <c r="I36" s="56"/>
      <c r="J36" s="56"/>
    </row>
    <row r="37" spans="1:10" ht="12.75">
      <c r="A37" s="397">
        <v>2</v>
      </c>
      <c r="B37" s="480">
        <v>6513.147726088366</v>
      </c>
      <c r="C37" s="523">
        <v>1.1651516776754653</v>
      </c>
      <c r="D37" s="431">
        <f t="shared" si="0"/>
        <v>7588.805000000001</v>
      </c>
      <c r="F37" s="1" t="s">
        <v>596</v>
      </c>
      <c r="G37" s="56"/>
      <c r="H37" s="56"/>
      <c r="I37" s="56"/>
      <c r="J37" s="56"/>
    </row>
    <row r="38" spans="1:10" ht="12.75">
      <c r="A38" s="397">
        <v>3</v>
      </c>
      <c r="B38" s="480">
        <v>7545.225754340635</v>
      </c>
      <c r="C38" s="445">
        <v>1.194409192437417</v>
      </c>
      <c r="D38" s="431">
        <f t="shared" si="0"/>
        <v>9012.086999999998</v>
      </c>
      <c r="F38" s="56"/>
      <c r="G38" s="56"/>
      <c r="H38" s="56"/>
      <c r="I38" s="56"/>
      <c r="J38" s="56"/>
    </row>
    <row r="39" spans="1:10" ht="12.75">
      <c r="A39" s="397">
        <v>4</v>
      </c>
      <c r="B39" s="480">
        <v>6397.981177715729</v>
      </c>
      <c r="C39" s="523">
        <v>0.6860440626627651</v>
      </c>
      <c r="D39" s="431">
        <f t="shared" si="0"/>
        <v>4389.297000000001</v>
      </c>
      <c r="F39" s="56"/>
      <c r="G39" s="56"/>
      <c r="H39" s="56"/>
      <c r="I39" s="56"/>
      <c r="J39" s="56"/>
    </row>
    <row r="40" spans="1:10" ht="12.75">
      <c r="A40" s="397">
        <v>5</v>
      </c>
      <c r="B40" s="480">
        <v>8296.022041769178</v>
      </c>
      <c r="C40" s="523">
        <v>1.1651516776754653</v>
      </c>
      <c r="D40" s="431">
        <f t="shared" si="0"/>
        <v>9666.123999999998</v>
      </c>
      <c r="F40" s="56"/>
      <c r="G40" s="56"/>
      <c r="H40" s="56"/>
      <c r="I40" s="56"/>
      <c r="J40" s="56"/>
    </row>
    <row r="41" spans="1:10" ht="12.75">
      <c r="A41" s="397">
        <v>6</v>
      </c>
      <c r="B41" s="480">
        <v>9098.59373890361</v>
      </c>
      <c r="C41" s="445">
        <v>1.194409192437417</v>
      </c>
      <c r="D41" s="431">
        <f t="shared" si="0"/>
        <v>10867.444</v>
      </c>
      <c r="F41" s="56"/>
      <c r="G41" s="56"/>
      <c r="H41" s="56"/>
      <c r="I41" s="56"/>
      <c r="J41" s="56"/>
    </row>
    <row r="42" spans="1:10" ht="12.75">
      <c r="A42" s="397">
        <v>7</v>
      </c>
      <c r="B42" s="480">
        <v>9521.547310891892</v>
      </c>
      <c r="C42" s="523">
        <v>0.6860440626627651</v>
      </c>
      <c r="D42" s="431">
        <f t="shared" si="0"/>
        <v>6532.201</v>
      </c>
      <c r="F42" s="56"/>
      <c r="G42" s="56"/>
      <c r="H42" s="56"/>
      <c r="I42" s="56"/>
      <c r="J42" s="56"/>
    </row>
    <row r="43" spans="1:10" ht="12.75">
      <c r="A43" s="397">
        <v>8</v>
      </c>
      <c r="B43" s="480">
        <v>9595.957517141573</v>
      </c>
      <c r="C43" s="523">
        <v>1.1651516776754653</v>
      </c>
      <c r="D43" s="431">
        <f t="shared" si="0"/>
        <v>11180.745999999996</v>
      </c>
      <c r="F43" s="56"/>
      <c r="G43" s="56"/>
      <c r="H43" s="56"/>
      <c r="I43" s="56"/>
      <c r="J43" s="56"/>
    </row>
    <row r="44" spans="1:10" ht="12.75">
      <c r="A44" s="397">
        <v>9</v>
      </c>
      <c r="B44" s="480">
        <v>8401.200412333377</v>
      </c>
      <c r="C44" s="445">
        <v>1.194409192437417</v>
      </c>
      <c r="D44" s="431">
        <f t="shared" si="0"/>
        <v>10034.471000000003</v>
      </c>
      <c r="F44" s="56"/>
      <c r="G44" s="56"/>
      <c r="H44" s="56"/>
      <c r="I44" s="56"/>
      <c r="J44" s="56"/>
    </row>
    <row r="45" spans="1:10" ht="12.75">
      <c r="A45" s="397">
        <v>10</v>
      </c>
      <c r="B45" s="480">
        <v>9541.4950092174</v>
      </c>
      <c r="C45" s="523">
        <v>0.6860440626627651</v>
      </c>
      <c r="D45" s="431">
        <f t="shared" si="0"/>
        <v>6545.886000000002</v>
      </c>
      <c r="F45" s="56"/>
      <c r="G45" s="56"/>
      <c r="H45" s="56"/>
      <c r="I45" s="56"/>
      <c r="J45" s="56"/>
    </row>
    <row r="46" spans="1:10" ht="12.75">
      <c r="A46" s="397">
        <v>11</v>
      </c>
      <c r="B46" s="480">
        <v>7698.040668743114</v>
      </c>
      <c r="C46" s="523">
        <v>1.1651516776754653</v>
      </c>
      <c r="D46" s="431">
        <f t="shared" si="0"/>
        <v>8969.385</v>
      </c>
      <c r="F46" s="56"/>
      <c r="G46" s="56"/>
      <c r="H46" s="56"/>
      <c r="I46" s="56"/>
      <c r="J46" s="56"/>
    </row>
    <row r="47" spans="1:10" ht="12.75">
      <c r="A47" s="397">
        <v>12</v>
      </c>
      <c r="B47" s="480">
        <v>7657.851310851536</v>
      </c>
      <c r="C47" s="445">
        <v>1.194409192437417</v>
      </c>
      <c r="D47" s="431">
        <f t="shared" si="0"/>
        <v>9146.607999999998</v>
      </c>
      <c r="F47" s="56"/>
      <c r="G47" s="56"/>
      <c r="H47" s="56"/>
      <c r="I47" s="56"/>
      <c r="J47" s="56"/>
    </row>
    <row r="48" spans="1:10" ht="12.75">
      <c r="A48" s="387">
        <v>13</v>
      </c>
      <c r="B48" s="480">
        <v>6906.183229121544</v>
      </c>
      <c r="C48" s="523">
        <v>0.6860440626627651</v>
      </c>
      <c r="D48" s="431">
        <f t="shared" si="0"/>
        <v>4737.945999999998</v>
      </c>
      <c r="F48" s="56"/>
      <c r="G48" s="56"/>
      <c r="H48" s="56"/>
      <c r="I48" s="56"/>
      <c r="J48" s="56"/>
    </row>
    <row r="49" spans="1:10" ht="12.75">
      <c r="A49" s="387">
        <v>14</v>
      </c>
      <c r="B49" s="480">
        <v>5048.777007072638</v>
      </c>
      <c r="C49" s="523">
        <v>1.1651516776754653</v>
      </c>
      <c r="D49" s="431">
        <f t="shared" si="0"/>
        <v>5882.590999999999</v>
      </c>
      <c r="F49" s="56"/>
      <c r="G49" s="56"/>
      <c r="H49" s="56"/>
      <c r="I49" s="56"/>
      <c r="J49" s="56"/>
    </row>
    <row r="50" spans="1:10" ht="12.75">
      <c r="A50" s="448">
        <v>15</v>
      </c>
      <c r="B50" s="432">
        <v>8187.695311502814</v>
      </c>
      <c r="C50" s="524">
        <v>1.194409192437417</v>
      </c>
      <c r="D50" s="432">
        <f t="shared" si="0"/>
        <v>9779.4585449357</v>
      </c>
      <c r="F50" s="56"/>
      <c r="G50" s="56"/>
      <c r="H50" s="56"/>
      <c r="I50" s="56"/>
      <c r="J50" s="56"/>
    </row>
    <row r="51" spans="1:10" ht="12.75">
      <c r="A51" s="448">
        <v>16</v>
      </c>
      <c r="B51" s="432">
        <v>8272.30313106782</v>
      </c>
      <c r="C51" s="525">
        <v>0.6860440626627651</v>
      </c>
      <c r="D51" s="432">
        <f t="shared" si="0"/>
        <v>5675.164447615679</v>
      </c>
      <c r="F51" s="56"/>
      <c r="G51" s="56"/>
      <c r="H51" s="56"/>
      <c r="I51" s="56"/>
      <c r="J51" s="56"/>
    </row>
    <row r="52" spans="1:10" ht="12.75">
      <c r="A52" s="448">
        <v>17</v>
      </c>
      <c r="B52" s="432">
        <v>8356.910950632826</v>
      </c>
      <c r="C52" s="525">
        <v>1.1651516776754653</v>
      </c>
      <c r="D52" s="432">
        <f t="shared" si="0"/>
        <v>9737.068814314305</v>
      </c>
      <c r="F52" s="56"/>
      <c r="G52" s="56"/>
      <c r="H52" s="56"/>
      <c r="I52" s="56"/>
      <c r="J52" s="56"/>
    </row>
    <row r="53" spans="1:10" ht="12.75">
      <c r="A53" s="448">
        <v>18</v>
      </c>
      <c r="B53" s="432">
        <v>8441.518770197832</v>
      </c>
      <c r="C53" s="524">
        <v>1.194409192437417</v>
      </c>
      <c r="D53" s="432">
        <f t="shared" si="0"/>
        <v>10082.627617257289</v>
      </c>
      <c r="F53" s="56"/>
      <c r="G53" s="56"/>
      <c r="H53" s="56"/>
      <c r="I53" s="56"/>
      <c r="J53" s="56"/>
    </row>
    <row r="54" spans="1:10" ht="12.75">
      <c r="A54" s="448">
        <v>19</v>
      </c>
      <c r="B54" s="432">
        <v>8526.126589762838</v>
      </c>
      <c r="C54" s="525">
        <v>0.6860440626627651</v>
      </c>
      <c r="D54" s="432">
        <f t="shared" si="0"/>
        <v>5849.298524417924</v>
      </c>
      <c r="E54" s="2" t="s">
        <v>747</v>
      </c>
      <c r="F54" s="110"/>
      <c r="G54" s="110"/>
      <c r="H54" s="56"/>
      <c r="I54" s="56"/>
      <c r="J54" s="56"/>
    </row>
    <row r="55" spans="1:10" ht="12.75">
      <c r="A55" s="448">
        <v>20</v>
      </c>
      <c r="B55" s="432">
        <v>8610.734409327844</v>
      </c>
      <c r="C55" s="525">
        <v>1.1651516776754653</v>
      </c>
      <c r="D55" s="432">
        <f t="shared" si="0"/>
        <v>10032.811643046194</v>
      </c>
      <c r="E55" s="2" t="s">
        <v>755</v>
      </c>
      <c r="F55" s="110"/>
      <c r="G55" s="110"/>
      <c r="H55" s="56"/>
      <c r="I55" s="56"/>
      <c r="J55" s="56"/>
    </row>
    <row r="56" spans="1:10" ht="12.75">
      <c r="A56" s="448">
        <v>21</v>
      </c>
      <c r="B56" s="432">
        <v>8695.34222889285</v>
      </c>
      <c r="C56" s="524">
        <v>1.194409192437417</v>
      </c>
      <c r="D56" s="432">
        <f t="shared" si="0"/>
        <v>10385.79668957888</v>
      </c>
      <c r="F56" s="56"/>
      <c r="G56" s="56"/>
      <c r="H56" s="56"/>
      <c r="I56" s="56"/>
      <c r="J56" s="56"/>
    </row>
    <row r="57" spans="1:10" ht="12.75">
      <c r="A57" s="448">
        <v>22</v>
      </c>
      <c r="B57" s="432">
        <v>8779.950048457857</v>
      </c>
      <c r="C57" s="525">
        <v>0.6860440626627651</v>
      </c>
      <c r="D57" s="432">
        <f t="shared" si="0"/>
        <v>6023.432601220169</v>
      </c>
      <c r="F57" s="56"/>
      <c r="G57" s="56"/>
      <c r="H57" s="56"/>
      <c r="I57" s="56"/>
      <c r="J57" s="56"/>
    </row>
    <row r="58" spans="1:10" ht="12.75">
      <c r="A58" s="448">
        <v>23</v>
      </c>
      <c r="B58" s="432">
        <v>8864.557868022863</v>
      </c>
      <c r="C58" s="525">
        <v>1.1651516776754653</v>
      </c>
      <c r="D58" s="432">
        <f t="shared" si="0"/>
        <v>10328.554471778085</v>
      </c>
      <c r="F58" s="56"/>
      <c r="G58" s="56"/>
      <c r="H58" s="56"/>
      <c r="I58" s="56"/>
      <c r="J58" s="56"/>
    </row>
    <row r="59" spans="1:10" ht="13.5" thickBot="1">
      <c r="A59" s="450">
        <v>24</v>
      </c>
      <c r="B59" s="433">
        <v>8949.165687587869</v>
      </c>
      <c r="C59" s="526">
        <v>1.194409192437417</v>
      </c>
      <c r="D59" s="433">
        <f t="shared" si="0"/>
        <v>10688.965761900468</v>
      </c>
      <c r="F59" s="56"/>
      <c r="G59" s="56"/>
      <c r="H59" s="56"/>
      <c r="I59" s="56"/>
      <c r="J59" s="56"/>
    </row>
    <row r="60" spans="1:10" ht="12.75">
      <c r="A60" s="520" t="s">
        <v>741</v>
      </c>
      <c r="B60" s="107"/>
      <c r="C60" s="521"/>
      <c r="D60" s="107"/>
      <c r="F60" s="56"/>
      <c r="G60" s="56"/>
      <c r="H60" s="56"/>
      <c r="I60" s="56"/>
      <c r="J60" s="56"/>
    </row>
    <row r="61" spans="1:10" ht="12.75">
      <c r="A61" s="56"/>
      <c r="F61" s="56"/>
      <c r="G61" s="56"/>
      <c r="H61" s="56"/>
      <c r="I61" s="56"/>
      <c r="J61" s="56"/>
    </row>
    <row r="62" spans="1:10" ht="12.7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2.7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2.7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2.7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2.7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2.7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2.7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2.7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2.7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2.7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2.7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2.7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2.7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2.7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2.7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2.7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2.75">
      <c r="A78" s="56"/>
      <c r="E78" s="56"/>
      <c r="F78" s="56"/>
      <c r="G78" s="56"/>
      <c r="H78" s="56"/>
      <c r="I78" s="56"/>
      <c r="J78" s="56"/>
    </row>
    <row r="79" spans="1:10" ht="12.75">
      <c r="A79" s="56"/>
      <c r="E79" s="56"/>
      <c r="F79" s="56"/>
      <c r="G79" s="56"/>
      <c r="H79" s="56"/>
      <c r="I79" s="56"/>
      <c r="J79" s="56"/>
    </row>
    <row r="80" spans="1:10" ht="12.7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2.7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2.7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2.7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2.7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2.7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2.7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2.7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2.75">
      <c r="A88" s="56"/>
      <c r="B88" s="56"/>
      <c r="C88" s="56"/>
      <c r="D88" s="56"/>
      <c r="E88" s="56"/>
      <c r="F88" s="56"/>
      <c r="G88" s="56"/>
      <c r="H88" s="56"/>
      <c r="I88" s="56"/>
      <c r="J88" s="56"/>
    </row>
  </sheetData>
  <printOptions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7:F36"/>
  <sheetViews>
    <sheetView workbookViewId="0" topLeftCell="A1">
      <selection activeCell="J12" sqref="J12"/>
    </sheetView>
  </sheetViews>
  <sheetFormatPr defaultColWidth="11.421875" defaultRowHeight="12.75"/>
  <cols>
    <col min="1" max="1" width="8.00390625" style="135" customWidth="1"/>
    <col min="2" max="2" width="7.421875" style="135" customWidth="1"/>
    <col min="3" max="3" width="11.421875" style="135" customWidth="1"/>
    <col min="4" max="4" width="14.8515625" style="135" customWidth="1"/>
    <col min="5" max="5" width="11.7109375" style="135" customWidth="1"/>
    <col min="6" max="6" width="12.7109375" style="135" customWidth="1"/>
    <col min="7" max="16384" width="11.421875" style="135" customWidth="1"/>
  </cols>
  <sheetData>
    <row r="7" spans="1:2" ht="12.75">
      <c r="A7" s="105" t="s">
        <v>635</v>
      </c>
      <c r="B7" s="105"/>
    </row>
    <row r="8" ht="13.5" thickBot="1"/>
    <row r="9" spans="1:6" ht="14.25" thickBot="1" thickTop="1">
      <c r="A9" s="619" t="s">
        <v>642</v>
      </c>
      <c r="B9" s="620"/>
      <c r="C9" s="620"/>
      <c r="D9" s="620"/>
      <c r="E9" s="620"/>
      <c r="F9" s="621"/>
    </row>
    <row r="10" spans="1:6" ht="13.5" thickTop="1">
      <c r="A10" s="307"/>
      <c r="B10" s="182"/>
      <c r="C10" s="182"/>
      <c r="D10" s="182" t="s">
        <v>243</v>
      </c>
      <c r="E10" s="182"/>
      <c r="F10" s="183"/>
    </row>
    <row r="11" spans="1:6" ht="12.75">
      <c r="A11" s="307"/>
      <c r="B11" s="182"/>
      <c r="C11" s="308" t="s">
        <v>636</v>
      </c>
      <c r="D11" s="309" t="s">
        <v>637</v>
      </c>
      <c r="E11" s="310" t="s">
        <v>638</v>
      </c>
      <c r="F11" s="311" t="s">
        <v>639</v>
      </c>
    </row>
    <row r="12" spans="1:6" ht="12.75">
      <c r="A12" s="307" t="s">
        <v>162</v>
      </c>
      <c r="B12" s="182" t="s">
        <v>155</v>
      </c>
      <c r="C12" s="312"/>
      <c r="D12" s="313" t="s">
        <v>640</v>
      </c>
      <c r="E12" s="314" t="s">
        <v>641</v>
      </c>
      <c r="F12" s="315"/>
    </row>
    <row r="13" spans="1:6" ht="12.75">
      <c r="A13" s="159">
        <v>1990</v>
      </c>
      <c r="B13" s="190">
        <v>1</v>
      </c>
      <c r="C13" s="303">
        <v>2416.1720000000005</v>
      </c>
      <c r="D13" s="190" t="s">
        <v>587</v>
      </c>
      <c r="E13" s="190" t="s">
        <v>587</v>
      </c>
      <c r="F13" s="316" t="s">
        <v>587</v>
      </c>
    </row>
    <row r="14" spans="1:6" ht="12.75">
      <c r="A14" s="159">
        <v>1991</v>
      </c>
      <c r="B14" s="190">
        <v>2</v>
      </c>
      <c r="C14" s="303">
        <v>7588.805000000001</v>
      </c>
      <c r="D14" s="303">
        <v>13821.441999999992</v>
      </c>
      <c r="E14" s="190" t="s">
        <v>587</v>
      </c>
      <c r="F14" s="304">
        <v>10184.616999999998</v>
      </c>
    </row>
    <row r="15" spans="1:6" ht="12.75">
      <c r="A15" s="159">
        <v>1992</v>
      </c>
      <c r="B15" s="190">
        <v>3</v>
      </c>
      <c r="C15" s="303">
        <v>9012.086999999998</v>
      </c>
      <c r="D15" s="303">
        <v>8658.932999999999</v>
      </c>
      <c r="E15" s="303">
        <v>9899.442</v>
      </c>
      <c r="F15" s="304">
        <v>8414.922</v>
      </c>
    </row>
    <row r="16" spans="1:6" ht="12.75">
      <c r="A16" s="159">
        <v>1993</v>
      </c>
      <c r="B16" s="190">
        <v>4</v>
      </c>
      <c r="C16" s="303">
        <v>4389.297000000001</v>
      </c>
      <c r="D16" s="303">
        <v>13013.479000000001</v>
      </c>
      <c r="E16" s="303">
        <v>7144.536</v>
      </c>
      <c r="F16" s="304">
        <v>10790.59</v>
      </c>
    </row>
    <row r="17" spans="1:6" ht="12.75">
      <c r="A17" s="159">
        <v>1994</v>
      </c>
      <c r="B17" s="190">
        <v>5</v>
      </c>
      <c r="C17" s="303">
        <v>9666.123999999998</v>
      </c>
      <c r="D17" s="303">
        <v>19962.214000000004</v>
      </c>
      <c r="E17" s="303">
        <v>13832.948</v>
      </c>
      <c r="F17" s="304">
        <v>18976.46</v>
      </c>
    </row>
    <row r="18" spans="1:6" ht="12.75">
      <c r="A18" s="159">
        <v>1995</v>
      </c>
      <c r="B18" s="190">
        <v>6</v>
      </c>
      <c r="C18" s="303">
        <v>10867.444</v>
      </c>
      <c r="D18" s="303">
        <v>18083.988999999994</v>
      </c>
      <c r="E18" s="303">
        <v>12796.509</v>
      </c>
      <c r="F18" s="304">
        <v>14576.565999999999</v>
      </c>
    </row>
    <row r="19" spans="1:6" ht="12.75">
      <c r="A19" s="159">
        <v>1996</v>
      </c>
      <c r="B19" s="190">
        <v>7</v>
      </c>
      <c r="C19" s="303">
        <v>6532.201</v>
      </c>
      <c r="D19" s="303">
        <v>12200.763</v>
      </c>
      <c r="E19" s="303">
        <v>19041.161999999997</v>
      </c>
      <c r="F19" s="304">
        <v>12549.22</v>
      </c>
    </row>
    <row r="20" spans="1:6" ht="12.75">
      <c r="A20" s="159">
        <v>1997</v>
      </c>
      <c r="B20" s="190">
        <v>8</v>
      </c>
      <c r="C20" s="303">
        <v>11180.745999999996</v>
      </c>
      <c r="D20" s="303">
        <v>9031.827000000003</v>
      </c>
      <c r="E20" s="303">
        <v>17746.828999999998</v>
      </c>
      <c r="F20" s="304">
        <v>15208.122</v>
      </c>
    </row>
    <row r="21" spans="1:6" ht="12.75">
      <c r="A21" s="159">
        <v>1998</v>
      </c>
      <c r="B21" s="190">
        <v>9</v>
      </c>
      <c r="C21" s="303">
        <v>10034.471000000003</v>
      </c>
      <c r="D21" s="303">
        <v>14375.945000000005</v>
      </c>
      <c r="E21" s="303">
        <v>22343.64</v>
      </c>
      <c r="F21" s="304">
        <v>19191.865999999998</v>
      </c>
    </row>
    <row r="22" spans="1:6" ht="12.75">
      <c r="A22" s="159">
        <v>1999</v>
      </c>
      <c r="B22" s="190">
        <v>10</v>
      </c>
      <c r="C22" s="303">
        <v>6545.886000000002</v>
      </c>
      <c r="D22" s="303">
        <v>19202.202000000005</v>
      </c>
      <c r="E22" s="303">
        <v>14480.47</v>
      </c>
      <c r="F22" s="304">
        <v>17334.245</v>
      </c>
    </row>
    <row r="23" spans="1:6" ht="12.75">
      <c r="A23" s="159">
        <v>2000</v>
      </c>
      <c r="B23" s="190">
        <v>11</v>
      </c>
      <c r="C23" s="303">
        <v>8969.385</v>
      </c>
      <c r="D23" s="303">
        <v>15590.329000000007</v>
      </c>
      <c r="E23" s="303">
        <v>17456.663999999997</v>
      </c>
      <c r="F23" s="304">
        <v>15418.072</v>
      </c>
    </row>
    <row r="24" spans="1:6" ht="12.75">
      <c r="A24" s="159">
        <v>2001</v>
      </c>
      <c r="B24" s="190">
        <v>12</v>
      </c>
      <c r="C24" s="303">
        <v>9146.607999999998</v>
      </c>
      <c r="D24" s="303">
        <v>14038.76</v>
      </c>
      <c r="E24" s="303">
        <v>16039.643</v>
      </c>
      <c r="F24" s="304">
        <v>17296.139</v>
      </c>
    </row>
    <row r="25" spans="1:6" ht="12.75">
      <c r="A25" s="159">
        <v>2002</v>
      </c>
      <c r="B25" s="190">
        <v>13</v>
      </c>
      <c r="C25" s="303">
        <v>4737.945999999998</v>
      </c>
      <c r="D25" s="303">
        <v>12332.34</v>
      </c>
      <c r="E25" s="303">
        <v>20044.185999999998</v>
      </c>
      <c r="F25" s="304">
        <v>20244.443000000003</v>
      </c>
    </row>
    <row r="26" spans="1:6" ht="12.75">
      <c r="A26" s="159">
        <v>2003</v>
      </c>
      <c r="B26" s="190">
        <v>14</v>
      </c>
      <c r="C26" s="303">
        <v>5882.590999999999</v>
      </c>
      <c r="D26" s="303">
        <v>17453.962000000007</v>
      </c>
      <c r="E26" s="303">
        <v>19281.297000000002</v>
      </c>
      <c r="F26" s="304">
        <v>18328.281000000003</v>
      </c>
    </row>
    <row r="27" spans="1:6" ht="12.75">
      <c r="A27" s="159">
        <v>2004</v>
      </c>
      <c r="B27" s="190">
        <v>15</v>
      </c>
      <c r="C27" s="303">
        <v>9779.4585449357</v>
      </c>
      <c r="D27" s="303">
        <v>23460.024814172826</v>
      </c>
      <c r="E27" s="303">
        <v>23465.07811524478</v>
      </c>
      <c r="F27" s="304">
        <v>16772.48829657462</v>
      </c>
    </row>
    <row r="28" spans="1:6" ht="12.75">
      <c r="A28" s="159">
        <v>2005</v>
      </c>
      <c r="B28" s="190">
        <v>16</v>
      </c>
      <c r="C28" s="303">
        <v>5675.164447615679</v>
      </c>
      <c r="D28" s="303">
        <v>20012.940037270237</v>
      </c>
      <c r="E28" s="303">
        <v>21637.30160870879</v>
      </c>
      <c r="F28" s="304">
        <v>19015.689874371466</v>
      </c>
    </row>
    <row r="29" spans="1:6" ht="12.75">
      <c r="A29" s="159">
        <v>2006</v>
      </c>
      <c r="B29" s="190">
        <v>17</v>
      </c>
      <c r="C29" s="303">
        <v>9737.068814314305</v>
      </c>
      <c r="D29" s="303">
        <v>15317.151601950287</v>
      </c>
      <c r="E29" s="303">
        <v>28366.1569303981</v>
      </c>
      <c r="F29" s="304">
        <v>26878.141189275957</v>
      </c>
    </row>
    <row r="30" spans="1:6" ht="12.75">
      <c r="A30" s="159">
        <v>2007</v>
      </c>
      <c r="B30" s="190">
        <v>18</v>
      </c>
      <c r="C30" s="303">
        <v>10082.627617257289</v>
      </c>
      <c r="D30" s="303">
        <v>11190.950790093846</v>
      </c>
      <c r="E30" s="303">
        <v>21056.134986047524</v>
      </c>
      <c r="F30" s="304">
        <v>21765.515123366396</v>
      </c>
    </row>
    <row r="31" spans="1:6" ht="12.75">
      <c r="A31" s="159">
        <v>2008</v>
      </c>
      <c r="B31" s="190">
        <v>19</v>
      </c>
      <c r="C31" s="303">
        <v>5849.298524417924</v>
      </c>
      <c r="D31" s="303">
        <v>17465.578802491946</v>
      </c>
      <c r="E31" s="303">
        <v>27549.693784111238</v>
      </c>
      <c r="F31" s="304">
        <v>19055.01696306863</v>
      </c>
    </row>
    <row r="32" spans="1:6" ht="12.75">
      <c r="A32" s="159">
        <v>2009</v>
      </c>
      <c r="B32" s="190">
        <v>20</v>
      </c>
      <c r="C32" s="303">
        <v>10032.811643046194</v>
      </c>
      <c r="D32" s="303">
        <v>25258.601722629093</v>
      </c>
      <c r="E32" s="303">
        <v>25246.679362940467</v>
      </c>
      <c r="F32" s="304">
        <v>21518.345457230105</v>
      </c>
    </row>
    <row r="33" spans="1:6" ht="12.75">
      <c r="A33" s="159">
        <v>2010</v>
      </c>
      <c r="B33" s="190">
        <v>21</v>
      </c>
      <c r="C33" s="303">
        <v>10385.79668957888</v>
      </c>
      <c r="D33" s="303">
        <v>21524.073724093738</v>
      </c>
      <c r="E33" s="303">
        <v>32908.56081655138</v>
      </c>
      <c r="F33" s="304">
        <v>30302.891381732232</v>
      </c>
    </row>
    <row r="34" spans="1:6" ht="12.75">
      <c r="A34" s="159">
        <v>2011</v>
      </c>
      <c r="B34" s="190">
        <v>22</v>
      </c>
      <c r="C34" s="303">
        <v>6023.432601220169</v>
      </c>
      <c r="D34" s="303">
        <v>16456.51038884391</v>
      </c>
      <c r="E34" s="303">
        <v>24298.16109533616</v>
      </c>
      <c r="F34" s="304">
        <v>24453.21140091019</v>
      </c>
    </row>
    <row r="35" spans="1:6" ht="12.75">
      <c r="A35" s="159">
        <v>2012</v>
      </c>
      <c r="B35" s="190">
        <v>23</v>
      </c>
      <c r="C35" s="303">
        <v>10328.554471778085</v>
      </c>
      <c r="D35" s="303">
        <v>12011.181665381378</v>
      </c>
      <c r="E35" s="303">
        <v>31634.30945297769</v>
      </c>
      <c r="F35" s="304">
        <v>21337.54562956263</v>
      </c>
    </row>
    <row r="36" spans="1:6" ht="13.5" thickBot="1">
      <c r="A36" s="170">
        <v>2013</v>
      </c>
      <c r="B36" s="257">
        <v>24</v>
      </c>
      <c r="C36" s="305">
        <v>10688.965761900468</v>
      </c>
      <c r="D36" s="305">
        <v>18727.208993370677</v>
      </c>
      <c r="E36" s="305">
        <v>28856.057117172142</v>
      </c>
      <c r="F36" s="306">
        <v>24021.00104008874</v>
      </c>
    </row>
    <row r="37" ht="13.5" thickTop="1"/>
  </sheetData>
  <mergeCells count="1">
    <mergeCell ref="A9:F9"/>
  </mergeCells>
  <printOptions horizontalCentered="1"/>
  <pageMargins left="1.3779527559055118" right="1.3779527559055118" top="1.7716535433070868" bottom="1.7716535433070868" header="0" footer="0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H31"/>
  <sheetViews>
    <sheetView workbookViewId="0" topLeftCell="A1">
      <selection activeCell="I15" sqref="I15"/>
    </sheetView>
  </sheetViews>
  <sheetFormatPr defaultColWidth="11.421875" defaultRowHeight="12.75"/>
  <cols>
    <col min="1" max="1" width="0.85546875" style="135" customWidth="1"/>
    <col min="2" max="2" width="8.140625" style="135" customWidth="1"/>
    <col min="3" max="3" width="8.7109375" style="135" customWidth="1"/>
    <col min="4" max="4" width="8.00390625" style="135" customWidth="1"/>
    <col min="5" max="6" width="8.7109375" style="135" customWidth="1"/>
    <col min="7" max="7" width="7.57421875" style="135" customWidth="1"/>
    <col min="8" max="8" width="7.28125" style="135" customWidth="1"/>
    <col min="9" max="9" width="6.7109375" style="135" customWidth="1"/>
    <col min="10" max="10" width="7.7109375" style="135" customWidth="1"/>
    <col min="11" max="11" width="11.140625" style="135" customWidth="1"/>
    <col min="12" max="16384" width="11.421875" style="135" customWidth="1"/>
  </cols>
  <sheetData>
    <row r="1" s="290" customFormat="1" ht="11.25">
      <c r="A1" s="290" t="s">
        <v>761</v>
      </c>
    </row>
    <row r="2" spans="1:10" ht="13.5" thickBot="1">
      <c r="A2" s="228"/>
      <c r="B2" s="548"/>
      <c r="C2" s="548"/>
      <c r="D2" s="548"/>
      <c r="E2" s="548"/>
      <c r="F2" s="548"/>
      <c r="G2" s="548"/>
      <c r="H2" s="548"/>
      <c r="I2" s="548"/>
      <c r="J2" s="548"/>
    </row>
    <row r="3" spans="2:11" ht="14.25" thickBot="1" thickTop="1">
      <c r="B3" s="619" t="s">
        <v>762</v>
      </c>
      <c r="C3" s="620"/>
      <c r="D3" s="620"/>
      <c r="E3" s="620"/>
      <c r="F3" s="620"/>
      <c r="G3" s="620"/>
      <c r="H3" s="620"/>
      <c r="I3" s="620"/>
      <c r="J3" s="620"/>
      <c r="K3" s="621"/>
    </row>
    <row r="4" spans="2:11" ht="12.75" customHeight="1" thickBot="1" thickTop="1">
      <c r="B4" s="549"/>
      <c r="C4" s="243"/>
      <c r="D4" s="638" t="s">
        <v>763</v>
      </c>
      <c r="E4" s="639"/>
      <c r="F4" s="639"/>
      <c r="G4" s="639"/>
      <c r="H4" s="639"/>
      <c r="I4" s="243"/>
      <c r="J4" s="243"/>
      <c r="K4" s="550"/>
    </row>
    <row r="5" spans="2:11" ht="12.75" customHeight="1" thickBot="1">
      <c r="B5" s="551"/>
      <c r="C5" s="552" t="s">
        <v>764</v>
      </c>
      <c r="D5" s="640" t="s">
        <v>765</v>
      </c>
      <c r="E5" s="641"/>
      <c r="F5" s="641"/>
      <c r="G5" s="640" t="s">
        <v>766</v>
      </c>
      <c r="H5" s="640"/>
      <c r="I5" s="640" t="s">
        <v>767</v>
      </c>
      <c r="J5" s="640"/>
      <c r="K5" s="642"/>
    </row>
    <row r="6" spans="2:11" s="290" customFormat="1" ht="57" customHeight="1">
      <c r="B6" s="553" t="s">
        <v>768</v>
      </c>
      <c r="C6" s="554" t="s">
        <v>293</v>
      </c>
      <c r="D6" s="554" t="s">
        <v>769</v>
      </c>
      <c r="E6" s="554" t="s">
        <v>770</v>
      </c>
      <c r="F6" s="554" t="s">
        <v>771</v>
      </c>
      <c r="G6" s="554" t="s">
        <v>772</v>
      </c>
      <c r="H6" s="554" t="s">
        <v>773</v>
      </c>
      <c r="I6" s="554" t="s">
        <v>774</v>
      </c>
      <c r="J6" s="554" t="s">
        <v>775</v>
      </c>
      <c r="K6" s="555" t="s">
        <v>776</v>
      </c>
    </row>
    <row r="7" spans="2:11" ht="34.5" customHeight="1">
      <c r="B7" s="635" t="s">
        <v>777</v>
      </c>
      <c r="C7" s="556" t="s">
        <v>778</v>
      </c>
      <c r="D7" s="556" t="s">
        <v>779</v>
      </c>
      <c r="E7" s="556" t="s">
        <v>258</v>
      </c>
      <c r="F7" s="556" t="s">
        <v>258</v>
      </c>
      <c r="G7" s="556" t="s">
        <v>780</v>
      </c>
      <c r="H7" s="556" t="s">
        <v>781</v>
      </c>
      <c r="I7" s="556" t="s">
        <v>782</v>
      </c>
      <c r="J7" s="556" t="s">
        <v>782</v>
      </c>
      <c r="K7" s="557" t="s">
        <v>783</v>
      </c>
    </row>
    <row r="8" spans="2:31" ht="34.5" thickBot="1">
      <c r="B8" s="636"/>
      <c r="C8" s="558" t="s">
        <v>784</v>
      </c>
      <c r="D8" s="558" t="s">
        <v>785</v>
      </c>
      <c r="E8" s="558" t="s">
        <v>786</v>
      </c>
      <c r="F8" s="558" t="s">
        <v>787</v>
      </c>
      <c r="G8" s="559" t="s">
        <v>788</v>
      </c>
      <c r="H8" s="559" t="s">
        <v>787</v>
      </c>
      <c r="I8" s="558" t="s">
        <v>258</v>
      </c>
      <c r="J8" s="558" t="s">
        <v>787</v>
      </c>
      <c r="K8" s="560" t="s">
        <v>789</v>
      </c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</row>
    <row r="9" spans="2:31" ht="13.5" thickBot="1">
      <c r="B9" s="562" t="s">
        <v>162</v>
      </c>
      <c r="C9" s="563"/>
      <c r="D9" s="563"/>
      <c r="E9" s="563"/>
      <c r="F9" s="563"/>
      <c r="G9" s="563"/>
      <c r="H9" s="563"/>
      <c r="I9" s="563"/>
      <c r="J9" s="563"/>
      <c r="K9" s="564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</row>
    <row r="10" spans="1:34" ht="12.75" customHeight="1">
      <c r="A10" s="637"/>
      <c r="B10" s="565">
        <v>1</v>
      </c>
      <c r="C10" s="566">
        <f>'[3]BG'!$C10/'[3]BG'!C35</f>
        <v>3.7091864629553037</v>
      </c>
      <c r="D10" s="566">
        <v>45</v>
      </c>
      <c r="E10" s="567">
        <f>+'[3]ER Luis'!B5/'[3]BG'!C20</f>
        <v>3.929258512764872</v>
      </c>
      <c r="F10" s="567">
        <f>+'[3]ER Luis'!B5/'[3]BG'!C27</f>
        <v>2.0772064065311917</v>
      </c>
      <c r="G10" s="566">
        <v>60</v>
      </c>
      <c r="H10" s="568">
        <f>+'[3]BG'!C40/'[3]BG'!C27</f>
        <v>0.5466461515942309</v>
      </c>
      <c r="I10" s="568">
        <f>+'[3]ER Luis'!B15/'[3]ER Luis'!B5</f>
        <v>0.01605443924578408</v>
      </c>
      <c r="J10" s="568">
        <f>+'[3]ER Luis'!B15/'[3]BG'!C27</f>
        <v>0.033348384054608486</v>
      </c>
      <c r="K10" s="569">
        <f>+'[3]ER Luis'!B15/'[3]BG'!C44</f>
        <v>0.079399881394701</v>
      </c>
      <c r="L10" s="102"/>
      <c r="N10" s="570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</row>
    <row r="11" spans="1:14" ht="12.75">
      <c r="A11" s="637"/>
      <c r="B11" s="571">
        <v>2</v>
      </c>
      <c r="C11" s="572">
        <f>'[3]BG'!D10/'[3]BG'!D35</f>
        <v>4.513619299992283</v>
      </c>
      <c r="D11" s="572">
        <v>45</v>
      </c>
      <c r="E11" s="573">
        <f>'[3]ER Luis'!C5/'[3]BG'!D20</f>
        <v>4.6815825255876735</v>
      </c>
      <c r="F11" s="573">
        <f>('[3]ER Luis'!C5/'[3]BG'!D27)</f>
        <v>2.060181964302728</v>
      </c>
      <c r="G11" s="572">
        <v>60</v>
      </c>
      <c r="H11" s="574">
        <f>+'[3]BG'!D40/'[3]BG'!D27</f>
        <v>0.5259163985544958</v>
      </c>
      <c r="I11" s="574">
        <f>+'[3]ER Luis'!C15/'[3]ER Luis'!C5</f>
        <v>0.019434001080536008</v>
      </c>
      <c r="J11" s="574">
        <f>+'[3]ER Luis'!C15/'[3]BG'!D27</f>
        <v>0.04003757852036001</v>
      </c>
      <c r="K11" s="575">
        <f>+'[3]ER Luis'!C15/'[3]BG'!D44</f>
        <v>0.0995667632565361</v>
      </c>
      <c r="N11" s="570"/>
    </row>
    <row r="12" spans="1:14" ht="12.75">
      <c r="A12" s="637"/>
      <c r="B12" s="571">
        <v>3</v>
      </c>
      <c r="C12" s="572">
        <f>'[3]BG'!E10/'[3]BG'!E35</f>
        <v>4.959199849766326</v>
      </c>
      <c r="D12" s="572">
        <v>45</v>
      </c>
      <c r="E12" s="573">
        <f>('[3]ER Luis'!D5/'[3]BG'!E20)</f>
        <v>5.704087331168319</v>
      </c>
      <c r="F12" s="573">
        <f>('[3]ER Luis'!D5/'[3]BG'!E27)</f>
        <v>2.130365430370049</v>
      </c>
      <c r="G12" s="572">
        <v>60</v>
      </c>
      <c r="H12" s="574">
        <f>('[3]BG'!E40/'[3]BG'!E27)</f>
        <v>0.4775569876283003</v>
      </c>
      <c r="I12" s="574">
        <f>+'[3]ER Luis'!D15/'[3]ER Luis'!D5</f>
        <v>0.023000656821010407</v>
      </c>
      <c r="J12" s="574">
        <f>+'[3]ER Luis'!D15/'[3]BG'!E27</f>
        <v>0.048999804167285645</v>
      </c>
      <c r="K12" s="575">
        <f>+'[3]ER Luis'!D15/'[3]BG'!E44</f>
        <v>0.12201914367184483</v>
      </c>
      <c r="N12" s="570"/>
    </row>
    <row r="13" spans="1:14" ht="12.75">
      <c r="A13" s="637"/>
      <c r="B13" s="571">
        <v>4</v>
      </c>
      <c r="C13" s="572">
        <f>'[3]BG'!F10/'[3]BG'!F35</f>
        <v>5.4692525258060645</v>
      </c>
      <c r="D13" s="572">
        <v>45</v>
      </c>
      <c r="E13" s="573">
        <f>('[3]ER Luis'!E5/'[3]BG'!F20)</f>
        <v>7.170867544055552</v>
      </c>
      <c r="F13" s="573">
        <f>('[3]ER Luis'!E5/'[3]BG'!F27)</f>
        <v>2.179030854752266</v>
      </c>
      <c r="G13" s="572">
        <v>60</v>
      </c>
      <c r="H13" s="574">
        <f>+'[3]BG'!F40/'[3]BG'!F27</f>
        <v>0.42484406649526635</v>
      </c>
      <c r="I13" s="574">
        <f>+'[3]ER Luis'!E15/'[3]ER Luis'!E5</f>
        <v>0.027014931582341153</v>
      </c>
      <c r="J13" s="574">
        <f>+'[3]ER Luis'!E15/'[3]BG'!F27</f>
        <v>0.058866369456942826</v>
      </c>
      <c r="K13" s="575">
        <f>+'[3]ER Luis'!E15/'[3]BG'!F44</f>
        <v>0.14833596449910208</v>
      </c>
      <c r="N13" s="570"/>
    </row>
    <row r="14" spans="1:14" ht="12.75">
      <c r="A14" s="637"/>
      <c r="B14" s="571">
        <v>5</v>
      </c>
      <c r="C14" s="572">
        <f>'[3]BG'!G10/'[3]BG'!G35</f>
        <v>6.045074893193019</v>
      </c>
      <c r="D14" s="572">
        <v>45</v>
      </c>
      <c r="E14" s="573">
        <f>('[3]ER Luis'!F5/'[3]BG'!G20)</f>
        <v>9.44641723036841</v>
      </c>
      <c r="F14" s="573">
        <f>('[3]ER Luis'!F5/'[3]BG'!G27)</f>
        <v>2.2040822918877794</v>
      </c>
      <c r="G14" s="572">
        <v>60</v>
      </c>
      <c r="H14" s="574">
        <f>+'[3]BG'!G40/'[3]BG'!G27</f>
        <v>0.36930586760227263</v>
      </c>
      <c r="I14" s="574">
        <f>+'[3]ER Luis'!F15/'[3]ER Luis'!F5</f>
        <v>0.031035589259786965</v>
      </c>
      <c r="J14" s="574">
        <f>+'[3]ER Luis'!F15/'[3]BG'!G27</f>
        <v>0.068404992705799</v>
      </c>
      <c r="K14" s="575">
        <f>+'[3]ER Luis'!F15/'[3]BG'!G44</f>
        <v>0.17631648416102444</v>
      </c>
      <c r="N14" s="570"/>
    </row>
    <row r="15" spans="1:14" ht="12.75">
      <c r="A15" s="637"/>
      <c r="B15" s="571">
        <v>6</v>
      </c>
      <c r="C15" s="572">
        <f>'[3]BG'!H10/'[3]BG'!H35</f>
        <v>6.190441235380966</v>
      </c>
      <c r="D15" s="572">
        <v>45</v>
      </c>
      <c r="E15" s="573">
        <f>('[3]ER Luis'!G5/'[3]BG'!H20)</f>
        <v>10.20307083432328</v>
      </c>
      <c r="F15" s="573">
        <f>('[3]ER Luis'!G5/'[3]BG'!H27)</f>
        <v>2.1859876359025425</v>
      </c>
      <c r="G15" s="572">
        <v>60</v>
      </c>
      <c r="H15" s="574">
        <f>+'[3]BG'!H40/'[3]BG'!H27</f>
        <v>0.3173235014854121</v>
      </c>
      <c r="I15" s="574">
        <f>+'[3]ER Luis'!G15/'[3]ER Luis'!G5</f>
        <v>0.029119198259851303</v>
      </c>
      <c r="J15" s="574">
        <f>+'[3]ER Luis'!G15/'[3]BG'!H27</f>
        <v>0.06365420736342978</v>
      </c>
      <c r="K15" s="575">
        <f>+'[3]ER Luis'!G15/'[3]BG'!H44</f>
        <v>0.16716476172852693</v>
      </c>
      <c r="N15" s="570"/>
    </row>
    <row r="16" spans="1:14" ht="12.75">
      <c r="A16" s="637"/>
      <c r="B16" s="571">
        <v>7</v>
      </c>
      <c r="C16" s="572">
        <f>'[3]BG'!I10/'[3]BG'!I35</f>
        <v>6.295427095720874</v>
      </c>
      <c r="D16" s="572">
        <v>45</v>
      </c>
      <c r="E16" s="573">
        <f>('[3]ER Luis'!H5/'[3]BG'!I20)</f>
        <v>11.069097742951607</v>
      </c>
      <c r="F16" s="573">
        <f>('[3]ER Luis'!H5/'[3]BG'!I27)</f>
        <v>2.178163075928876</v>
      </c>
      <c r="G16" s="572">
        <v>60</v>
      </c>
      <c r="H16" s="574">
        <f>+'[3]BG'!I40/'[3]BG'!I27</f>
        <v>0.26844301140092436</v>
      </c>
      <c r="I16" s="574">
        <f>+'[3]ER Luis'!H15/'[3]ER Luis'!H5</f>
        <v>0.026699771924939084</v>
      </c>
      <c r="J16" s="574">
        <f>+'[3]ER Luis'!H15/'[3]BG'!I27</f>
        <v>0.05815645734262477</v>
      </c>
      <c r="K16" s="575">
        <f>+'[3]ER Luis'!H15/'[3]BG'!I44</f>
        <v>0.1548306937967906</v>
      </c>
      <c r="N16" s="570"/>
    </row>
    <row r="17" spans="1:14" ht="12.75">
      <c r="A17" s="637"/>
      <c r="B17" s="571">
        <v>8</v>
      </c>
      <c r="C17" s="572">
        <f>'[3]BG'!J10/'[3]BG'!J35</f>
        <v>6.359270431804933</v>
      </c>
      <c r="D17" s="572">
        <v>45</v>
      </c>
      <c r="E17" s="573">
        <f>('[3]ER Luis'!I5/'[3]BG'!J20)</f>
        <v>12.070805417997052</v>
      </c>
      <c r="F17" s="573">
        <f>('[3]ER Luis'!I5/'[3]BG'!J27)</f>
        <v>2.180490403685402</v>
      </c>
      <c r="G17" s="572">
        <v>60</v>
      </c>
      <c r="H17" s="574">
        <f>+'[3]BG'!J40/'[3]BG'!J27</f>
        <v>0.22193435200884318</v>
      </c>
      <c r="I17" s="574">
        <f>+'[3]ER Luis'!I15/'[3]ER Luis'!I5</f>
        <v>0.024236533109230636</v>
      </c>
      <c r="J17" s="576">
        <f>+'[3]ER Luis'!I15/'[3]BG'!J27</f>
        <v>0.05284752786328092</v>
      </c>
      <c r="K17" s="575">
        <f>+'[3]ER Luis'!I15/'[3]BG'!J44</f>
        <v>0.14192644010052516</v>
      </c>
      <c r="N17" s="570"/>
    </row>
    <row r="18" spans="1:14" ht="12.75">
      <c r="A18" s="637"/>
      <c r="B18" s="571">
        <v>9</v>
      </c>
      <c r="C18" s="572">
        <f>'[3]BG'!K10/'[3]BG'!K35</f>
        <v>6.382591344440632</v>
      </c>
      <c r="D18" s="572">
        <v>45</v>
      </c>
      <c r="E18" s="573">
        <f>('[3]ER Luis'!J5/'[3]BG'!K20)</f>
        <v>13.24363462674443</v>
      </c>
      <c r="F18" s="573">
        <f>('[3]ER Luis'!J5/'[3]BG'!K27)</f>
        <v>2.1932155588589204</v>
      </c>
      <c r="G18" s="572">
        <v>60</v>
      </c>
      <c r="H18" s="574">
        <f>+'[3]BG'!K40/'[3]BG'!K27</f>
        <v>0.1771053439989581</v>
      </c>
      <c r="I18" s="574">
        <f>+'[3]ER Luis'!J15/'[3]ER Luis'!J5</f>
        <v>0.021729900825909688</v>
      </c>
      <c r="J18" s="576">
        <f>+'[3]ER Luis'!J15/'[3]BG'!K27</f>
        <v>0.04765835658384643</v>
      </c>
      <c r="K18" s="575">
        <f>+'[3]ER Luis'!J15/'[3]BG'!K44</f>
        <v>0.12845761012714116</v>
      </c>
      <c r="N18" s="570"/>
    </row>
    <row r="19" spans="1:14" ht="13.5" thickBot="1">
      <c r="A19" s="637"/>
      <c r="B19" s="577">
        <v>10</v>
      </c>
      <c r="C19" s="578"/>
      <c r="D19" s="578">
        <v>45</v>
      </c>
      <c r="E19" s="579">
        <f>('[3]ER Luis'!K5/'[3]BG'!L20)</f>
        <v>14.636503225586653</v>
      </c>
      <c r="F19" s="579">
        <f>('[3]ER Luis'!K5/'[3]BG'!L27)</f>
        <v>2.5704004206479136</v>
      </c>
      <c r="G19" s="578">
        <v>60</v>
      </c>
      <c r="H19" s="580">
        <f>+'[3]BG'!L40/'[3]BG'!L27</f>
        <v>0</v>
      </c>
      <c r="I19" s="580">
        <f>+'[3]ER Luis'!K15/'[3]ER Luis'!K5</f>
        <v>0.01726857455905455</v>
      </c>
      <c r="J19" s="580">
        <f>+'[3]ER Luis'!K15/'[3]BG'!L27</f>
        <v>0.044387151310583677</v>
      </c>
      <c r="K19" s="581">
        <f>+'[3]ER Luis'!K15/'[3]BG'!L44</f>
        <v>0.10302445131479272</v>
      </c>
      <c r="N19" s="570"/>
    </row>
    <row r="20" spans="2:13" ht="13.5" thickTop="1">
      <c r="B20" s="228"/>
      <c r="C20" s="228"/>
      <c r="D20" s="228"/>
      <c r="G20" s="228"/>
      <c r="M20" s="582"/>
    </row>
    <row r="21" spans="2:33" ht="12.75">
      <c r="B21" s="228"/>
      <c r="C21" s="228"/>
      <c r="D21" s="228"/>
      <c r="G21" s="228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</row>
    <row r="22" spans="2:7" ht="12.75">
      <c r="B22" s="228"/>
      <c r="C22" s="228"/>
      <c r="D22" s="228"/>
      <c r="G22" s="228"/>
    </row>
    <row r="23" spans="2:32" ht="12.75">
      <c r="B23" s="228"/>
      <c r="C23" s="228"/>
      <c r="D23" s="228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</row>
    <row r="24" spans="2:13" ht="12.75">
      <c r="B24" s="228"/>
      <c r="C24" s="228"/>
      <c r="D24" s="228"/>
      <c r="G24" s="228"/>
      <c r="M24" s="582"/>
    </row>
    <row r="25" spans="2:7" ht="12.75">
      <c r="B25" s="228"/>
      <c r="C25" s="228"/>
      <c r="D25" s="228"/>
      <c r="G25" s="228"/>
    </row>
    <row r="26" spans="2:7" ht="12.75">
      <c r="B26" s="228"/>
      <c r="C26" s="228"/>
      <c r="D26" s="228"/>
      <c r="G26" s="228"/>
    </row>
    <row r="27" spans="2:7" ht="12.75">
      <c r="B27" s="228"/>
      <c r="C27" s="228"/>
      <c r="D27" s="228"/>
      <c r="G27" s="228"/>
    </row>
    <row r="28" spans="2:7" ht="12.75">
      <c r="B28" s="228"/>
      <c r="C28" s="228"/>
      <c r="D28" s="228"/>
      <c r="G28" s="228"/>
    </row>
    <row r="29" spans="2:7" ht="12.75">
      <c r="B29" s="228"/>
      <c r="C29" s="228"/>
      <c r="D29" s="228"/>
      <c r="G29" s="228"/>
    </row>
    <row r="30" spans="2:7" ht="12.75">
      <c r="B30" s="228"/>
      <c r="C30" s="228"/>
      <c r="D30" s="228"/>
      <c r="G30" s="228"/>
    </row>
    <row r="31" spans="2:7" ht="12.75">
      <c r="B31" s="228"/>
      <c r="C31" s="228"/>
      <c r="D31" s="228"/>
      <c r="G31" s="228"/>
    </row>
  </sheetData>
  <mergeCells count="7">
    <mergeCell ref="B7:B8"/>
    <mergeCell ref="A10:A19"/>
    <mergeCell ref="B3:K3"/>
    <mergeCell ref="D4:H4"/>
    <mergeCell ref="D5:F5"/>
    <mergeCell ref="G5:H5"/>
    <mergeCell ref="I5:K5"/>
  </mergeCells>
  <printOptions horizontalCentered="1" verticalCentered="1"/>
  <pageMargins left="1.3779527559055118" right="1.3779527559055118" top="1.7716535433070868" bottom="1.771653543307086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4:M121"/>
  <sheetViews>
    <sheetView workbookViewId="0" topLeftCell="A1">
      <selection activeCell="E87" sqref="E87"/>
    </sheetView>
  </sheetViews>
  <sheetFormatPr defaultColWidth="11.421875" defaultRowHeight="12.75"/>
  <cols>
    <col min="2" max="2" width="25.140625" style="0" customWidth="1"/>
    <col min="3" max="3" width="12.7109375" style="0" customWidth="1"/>
    <col min="5" max="5" width="15.28125" style="0" customWidth="1"/>
    <col min="6" max="6" width="13.28125" style="0" customWidth="1"/>
    <col min="9" max="9" width="12.28125" style="0" customWidth="1"/>
  </cols>
  <sheetData>
    <row r="4" spans="2:13" ht="12.75">
      <c r="B4" s="76" t="s">
        <v>512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2" t="s">
        <v>111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3.5" thickBot="1"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</row>
    <row r="7" spans="1:13" ht="13.5" thickTop="1">
      <c r="A7" s="6"/>
      <c r="B7" s="2" t="s">
        <v>112</v>
      </c>
      <c r="C7" s="1"/>
      <c r="D7" s="1"/>
      <c r="E7" s="1"/>
      <c r="F7" s="1"/>
      <c r="G7" s="11"/>
      <c r="H7" s="1"/>
      <c r="I7" s="1"/>
      <c r="J7" s="1"/>
      <c r="K7" s="1"/>
      <c r="L7" s="1"/>
      <c r="M7" s="1"/>
    </row>
    <row r="8" spans="1:13" ht="13.5" thickBot="1">
      <c r="A8" s="6"/>
      <c r="B8" s="31"/>
      <c r="C8" s="5"/>
      <c r="D8" s="5"/>
      <c r="E8" s="5"/>
      <c r="F8" s="5"/>
      <c r="G8" s="27"/>
      <c r="H8" s="1"/>
      <c r="I8" s="1"/>
      <c r="J8" s="1"/>
      <c r="K8" s="1"/>
      <c r="L8" s="1"/>
      <c r="M8" s="1"/>
    </row>
    <row r="9" spans="1:13" ht="13.5" thickTop="1">
      <c r="A9" s="6"/>
      <c r="B9" s="1"/>
      <c r="C9" s="2" t="s">
        <v>113</v>
      </c>
      <c r="D9" s="2" t="s">
        <v>114</v>
      </c>
      <c r="E9" s="2" t="s">
        <v>115</v>
      </c>
      <c r="F9" s="2" t="s">
        <v>113</v>
      </c>
      <c r="G9" s="12" t="s">
        <v>116</v>
      </c>
      <c r="H9" s="1"/>
      <c r="I9" s="1"/>
      <c r="J9" s="1"/>
      <c r="K9" s="1"/>
      <c r="L9" s="1"/>
      <c r="M9" s="1"/>
    </row>
    <row r="10" spans="1:13" ht="12.75">
      <c r="A10" s="6"/>
      <c r="B10" s="2" t="s">
        <v>120</v>
      </c>
      <c r="C10" s="2" t="s">
        <v>117</v>
      </c>
      <c r="D10" s="2" t="s">
        <v>117</v>
      </c>
      <c r="E10" s="2" t="s">
        <v>118</v>
      </c>
      <c r="F10" s="2" t="s">
        <v>119</v>
      </c>
      <c r="G10" s="12" t="s">
        <v>119</v>
      </c>
      <c r="H10" s="1"/>
      <c r="I10" s="1"/>
      <c r="J10" s="1"/>
      <c r="K10" s="1"/>
      <c r="L10" s="1"/>
      <c r="M10" s="1"/>
    </row>
    <row r="11" spans="1:13" ht="12.75">
      <c r="A11" s="6"/>
      <c r="B11" s="2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</row>
    <row r="12" spans="1:13" ht="12.75">
      <c r="A12" s="6"/>
      <c r="B12" s="1" t="s">
        <v>74</v>
      </c>
      <c r="C12" s="47">
        <v>0.015</v>
      </c>
      <c r="D12" s="48">
        <v>0.02</v>
      </c>
      <c r="E12" s="4">
        <v>927599.63</v>
      </c>
      <c r="F12" s="4">
        <v>13913.994450000002</v>
      </c>
      <c r="G12" s="13">
        <v>18551.9926</v>
      </c>
      <c r="H12" s="1"/>
      <c r="I12" s="1"/>
      <c r="J12" s="1"/>
      <c r="K12" s="1"/>
      <c r="L12" s="1"/>
      <c r="M12" s="1"/>
    </row>
    <row r="13" spans="1:13" ht="12.75">
      <c r="A13" s="6"/>
      <c r="B13" s="1" t="s">
        <v>76</v>
      </c>
      <c r="C13" s="47">
        <v>0.015</v>
      </c>
      <c r="D13" s="48">
        <v>0.02</v>
      </c>
      <c r="E13" s="4">
        <v>770000</v>
      </c>
      <c r="F13" s="4">
        <v>11550</v>
      </c>
      <c r="G13" s="13">
        <v>15400</v>
      </c>
      <c r="H13" s="1"/>
      <c r="I13" s="1"/>
      <c r="J13" s="1"/>
      <c r="K13" s="1"/>
      <c r="L13" s="1"/>
      <c r="M13" s="1"/>
    </row>
    <row r="14" spans="1:13" ht="12.75">
      <c r="A14" s="6"/>
      <c r="B14" s="1" t="s">
        <v>78</v>
      </c>
      <c r="C14" s="47">
        <v>0.015</v>
      </c>
      <c r="D14" s="48">
        <v>0.02</v>
      </c>
      <c r="E14" s="4">
        <v>40000</v>
      </c>
      <c r="F14" s="4">
        <v>600</v>
      </c>
      <c r="G14" s="13">
        <v>800</v>
      </c>
      <c r="H14" s="1"/>
      <c r="I14" s="1"/>
      <c r="J14" s="1"/>
      <c r="K14" s="1"/>
      <c r="L14" s="1"/>
      <c r="M14" s="1"/>
    </row>
    <row r="15" spans="1:13" ht="12.75">
      <c r="A15" s="6"/>
      <c r="B15" s="1" t="s">
        <v>79</v>
      </c>
      <c r="C15" s="47">
        <v>0.015</v>
      </c>
      <c r="D15" s="48">
        <v>0.02</v>
      </c>
      <c r="E15" s="4">
        <v>11649</v>
      </c>
      <c r="F15" s="4">
        <v>174.735</v>
      </c>
      <c r="G15" s="13">
        <v>232.98</v>
      </c>
      <c r="H15" s="1"/>
      <c r="I15" s="1"/>
      <c r="J15" s="1"/>
      <c r="K15" s="1"/>
      <c r="L15" s="1"/>
      <c r="M15" s="1"/>
    </row>
    <row r="16" spans="1:13" ht="12.75">
      <c r="A16" s="6"/>
      <c r="B16" s="1" t="s">
        <v>80</v>
      </c>
      <c r="C16" s="47">
        <v>0.015</v>
      </c>
      <c r="D16" s="48">
        <v>0.02</v>
      </c>
      <c r="E16" s="4">
        <v>2000</v>
      </c>
      <c r="F16" s="4">
        <v>30</v>
      </c>
      <c r="G16" s="13">
        <v>40</v>
      </c>
      <c r="H16" s="1"/>
      <c r="I16" s="1"/>
      <c r="J16" s="1"/>
      <c r="K16" s="1"/>
      <c r="L16" s="1"/>
      <c r="M16" s="1"/>
    </row>
    <row r="17" spans="1:13" ht="12.75">
      <c r="A17" s="6"/>
      <c r="B17" s="1"/>
      <c r="C17" s="1"/>
      <c r="D17" s="1"/>
      <c r="E17" s="4"/>
      <c r="F17" s="4"/>
      <c r="G17" s="13"/>
      <c r="H17" s="1"/>
      <c r="I17" s="1"/>
      <c r="J17" s="1"/>
      <c r="K17" s="1"/>
      <c r="L17" s="1"/>
      <c r="M17" s="1"/>
    </row>
    <row r="18" spans="1:13" ht="13.5" thickBot="1">
      <c r="A18" s="6"/>
      <c r="B18" s="7" t="s">
        <v>69</v>
      </c>
      <c r="C18" s="15"/>
      <c r="D18" s="15"/>
      <c r="E18" s="9"/>
      <c r="F18" s="9">
        <v>26268.729450000003</v>
      </c>
      <c r="G18" s="14">
        <v>35024.9726</v>
      </c>
      <c r="H18" s="1"/>
      <c r="I18" s="1"/>
      <c r="J18" s="1"/>
      <c r="K18" s="1"/>
      <c r="L18" s="1"/>
      <c r="M18" s="1"/>
    </row>
    <row r="19" spans="2:13" ht="13.5" thickTop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3.5" thickBo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"/>
    </row>
    <row r="22" spans="1:13" ht="13.5" thickTop="1">
      <c r="A22" s="6"/>
      <c r="B22" s="2" t="s">
        <v>121</v>
      </c>
      <c r="C22" s="1"/>
      <c r="D22" s="21"/>
      <c r="E22" s="1"/>
      <c r="F22" s="1"/>
      <c r="G22" s="1"/>
      <c r="H22" s="1"/>
      <c r="I22" s="1"/>
      <c r="J22" s="1"/>
      <c r="K22" s="1"/>
      <c r="L22" s="11"/>
      <c r="M22" s="1"/>
    </row>
    <row r="23" spans="1:13" ht="13.5" thickBot="1">
      <c r="A23" s="6"/>
      <c r="B23" s="31"/>
      <c r="C23" s="5"/>
      <c r="D23" s="5"/>
      <c r="E23" s="5"/>
      <c r="F23" s="5"/>
      <c r="G23" s="5"/>
      <c r="H23" s="5"/>
      <c r="I23" s="5"/>
      <c r="J23" s="5"/>
      <c r="K23" s="5"/>
      <c r="L23" s="27"/>
      <c r="M23" s="1"/>
    </row>
    <row r="24" spans="1:13" ht="13.5" thickTop="1">
      <c r="A24" s="6"/>
      <c r="B24" s="2" t="s">
        <v>2</v>
      </c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2">
        <v>9</v>
      </c>
      <c r="L24" s="12">
        <v>10</v>
      </c>
      <c r="M24" s="1"/>
    </row>
    <row r="25" spans="1:13" ht="12.75">
      <c r="A25" s="6"/>
      <c r="B25" s="2" t="s">
        <v>122</v>
      </c>
      <c r="C25" s="1"/>
      <c r="D25" s="1"/>
      <c r="E25" s="1"/>
      <c r="F25" s="1"/>
      <c r="G25" s="1"/>
      <c r="H25" s="1"/>
      <c r="I25" s="1"/>
      <c r="J25" s="1"/>
      <c r="K25" s="1"/>
      <c r="L25" s="11"/>
      <c r="M25" s="1"/>
    </row>
    <row r="26" spans="1:13" ht="12.75">
      <c r="A26" s="6"/>
      <c r="B26" s="1" t="s">
        <v>123</v>
      </c>
      <c r="C26" s="4">
        <v>216000</v>
      </c>
      <c r="D26" s="4">
        <v>224275.81292895955</v>
      </c>
      <c r="E26" s="4">
        <v>232551.62067238765</v>
      </c>
      <c r="F26" s="4">
        <v>240826.2194243022</v>
      </c>
      <c r="G26" s="4">
        <v>249103.21983993117</v>
      </c>
      <c r="H26" s="4">
        <v>257379.0016557029</v>
      </c>
      <c r="I26" s="4">
        <v>265654.8145846624</v>
      </c>
      <c r="J26" s="4">
        <v>273930.62232809066</v>
      </c>
      <c r="K26" s="4">
        <v>282206.40932939365</v>
      </c>
      <c r="L26" s="13">
        <v>290482.21707282186</v>
      </c>
      <c r="M26" s="1"/>
    </row>
    <row r="27" spans="1:13" ht="12.75">
      <c r="A27" s="6"/>
      <c r="B27" s="1" t="s">
        <v>124</v>
      </c>
      <c r="C27" s="4">
        <v>4509219.2710992005</v>
      </c>
      <c r="D27" s="4">
        <v>4603896.012987758</v>
      </c>
      <c r="E27" s="4">
        <v>4698572.695552933</v>
      </c>
      <c r="F27" s="4">
        <v>4793235.547044538</v>
      </c>
      <c r="G27" s="4">
        <v>4887925.8739875015</v>
      </c>
      <c r="H27" s="4">
        <v>4982602.25993577</v>
      </c>
      <c r="I27" s="4">
        <v>5077279.001824328</v>
      </c>
      <c r="J27" s="4">
        <v>5171955.684389505</v>
      </c>
      <c r="K27" s="4">
        <v>5266632.129661154</v>
      </c>
      <c r="L27" s="13">
        <v>5361308.81222633</v>
      </c>
      <c r="M27" s="1"/>
    </row>
    <row r="28" spans="1:13" ht="12.75">
      <c r="A28" s="6"/>
      <c r="B28" s="1"/>
      <c r="C28" s="4"/>
      <c r="D28" s="4"/>
      <c r="E28" s="4"/>
      <c r="F28" s="4"/>
      <c r="G28" s="4"/>
      <c r="H28" s="4"/>
      <c r="I28" s="4"/>
      <c r="J28" s="4"/>
      <c r="K28" s="4"/>
      <c r="L28" s="13"/>
      <c r="M28" s="1"/>
    </row>
    <row r="29" spans="1:13" ht="12.75">
      <c r="A29" s="6"/>
      <c r="B29" s="2" t="s">
        <v>125</v>
      </c>
      <c r="C29" s="4"/>
      <c r="D29" s="4"/>
      <c r="E29" s="4"/>
      <c r="F29" s="4"/>
      <c r="G29" s="4"/>
      <c r="H29" s="4"/>
      <c r="I29" s="4"/>
      <c r="J29" s="4"/>
      <c r="K29" s="4"/>
      <c r="L29" s="13"/>
      <c r="M29" s="1"/>
    </row>
    <row r="30" spans="1:13" ht="12.75">
      <c r="A30" s="6"/>
      <c r="B30" s="2" t="s">
        <v>126</v>
      </c>
      <c r="C30" s="4"/>
      <c r="D30" s="4"/>
      <c r="E30" s="4"/>
      <c r="F30" s="4"/>
      <c r="G30" s="4"/>
      <c r="H30" s="4"/>
      <c r="I30" s="4"/>
      <c r="J30" s="4"/>
      <c r="K30" s="4"/>
      <c r="L30" s="13"/>
      <c r="M30" s="1"/>
    </row>
    <row r="31" spans="1:13" ht="12.75">
      <c r="A31" s="6"/>
      <c r="B31" s="1" t="s">
        <v>45</v>
      </c>
      <c r="C31" s="4">
        <v>94320</v>
      </c>
      <c r="D31" s="4">
        <v>98985.78896274643</v>
      </c>
      <c r="E31" s="4">
        <v>103651.57513976523</v>
      </c>
      <c r="F31" s="4">
        <v>108316.71038198403</v>
      </c>
      <c r="G31" s="4">
        <v>112983.1413243471</v>
      </c>
      <c r="H31" s="4">
        <v>135329.63398076288</v>
      </c>
      <c r="I31" s="4">
        <v>139849.82068398903</v>
      </c>
      <c r="J31" s="4">
        <v>144370.00464646175</v>
      </c>
      <c r="K31" s="4">
        <v>148890.17763445457</v>
      </c>
      <c r="L31" s="13">
        <v>153410.36160769605</v>
      </c>
      <c r="M31" s="1"/>
    </row>
    <row r="32" spans="1:13" ht="12.75">
      <c r="A32" s="6"/>
      <c r="B32" s="1" t="s">
        <v>127</v>
      </c>
      <c r="C32" s="4">
        <v>7260</v>
      </c>
      <c r="D32" s="4">
        <v>7619.135155529464</v>
      </c>
      <c r="E32" s="4">
        <v>7978.2700966358725</v>
      </c>
      <c r="F32" s="4">
        <v>8337.35493398223</v>
      </c>
      <c r="G32" s="4">
        <v>8696.53950397328</v>
      </c>
      <c r="H32" s="4">
        <v>10416.593964168133</v>
      </c>
      <c r="I32" s="4">
        <v>10764.521821095845</v>
      </c>
      <c r="J32" s="4">
        <v>11112.449467062255</v>
      </c>
      <c r="K32" s="4">
        <v>11460.376268300888</v>
      </c>
      <c r="L32" s="13">
        <v>11808.303915096192</v>
      </c>
      <c r="M32" s="1"/>
    </row>
    <row r="33" spans="1:13" ht="12.75">
      <c r="A33" s="6"/>
      <c r="B33" s="1" t="s">
        <v>128</v>
      </c>
      <c r="C33" s="4">
        <v>452881.56567999994</v>
      </c>
      <c r="D33" s="4">
        <v>475284.5534936245</v>
      </c>
      <c r="E33" s="4">
        <v>497687.52793145715</v>
      </c>
      <c r="F33" s="4">
        <v>520087.37687765085</v>
      </c>
      <c r="G33" s="4">
        <v>542493.4471842134</v>
      </c>
      <c r="H33" s="4">
        <v>649791.0996618873</v>
      </c>
      <c r="I33" s="4">
        <v>671494.9719193403</v>
      </c>
      <c r="J33" s="4">
        <v>693198.831016947</v>
      </c>
      <c r="K33" s="4">
        <v>714902.6374201132</v>
      </c>
      <c r="L33" s="13">
        <v>736606.4965694266</v>
      </c>
      <c r="M33" s="1"/>
    </row>
    <row r="34" spans="1:13" ht="12.75">
      <c r="A34" s="6"/>
      <c r="B34" s="1" t="s">
        <v>113</v>
      </c>
      <c r="C34" s="4">
        <v>26268.729450000003</v>
      </c>
      <c r="D34" s="4">
        <v>29185.081824185567</v>
      </c>
      <c r="E34" s="4">
        <v>32101.437490715696</v>
      </c>
      <c r="F34" s="4">
        <v>33546.25438965704</v>
      </c>
      <c r="G34" s="4">
        <v>36399.84257374174</v>
      </c>
      <c r="H34" s="4">
        <v>80602.21475797144</v>
      </c>
      <c r="I34" s="4">
        <v>84386.19410921383</v>
      </c>
      <c r="J34" s="4">
        <v>88170.16936736142</v>
      </c>
      <c r="K34" s="4">
        <v>91954.12569966167</v>
      </c>
      <c r="L34" s="13">
        <v>95738.10772039818</v>
      </c>
      <c r="M34" s="1"/>
    </row>
    <row r="35" spans="1:13" ht="12.75">
      <c r="A35" s="6"/>
      <c r="B35" s="1" t="s">
        <v>116</v>
      </c>
      <c r="C35" s="4">
        <v>35024.9726</v>
      </c>
      <c r="D35" s="4">
        <v>36757.57576558075</v>
      </c>
      <c r="E35" s="4">
        <v>38490.177896703965</v>
      </c>
      <c r="F35" s="4">
        <v>41693.44830843009</v>
      </c>
      <c r="G35" s="4">
        <v>43489.65866779338</v>
      </c>
      <c r="H35" s="4">
        <v>52091.307786930134</v>
      </c>
      <c r="I35" s="4">
        <v>53831.22557053703</v>
      </c>
      <c r="J35" s="4">
        <v>55571.14229916857</v>
      </c>
      <c r="K35" s="4">
        <v>57311.05480348505</v>
      </c>
      <c r="L35" s="13">
        <v>59050.97153626171</v>
      </c>
      <c r="M35" s="1"/>
    </row>
    <row r="36" spans="1:13" ht="12.75">
      <c r="A36" s="6"/>
      <c r="B36" s="1" t="s">
        <v>129</v>
      </c>
      <c r="C36" s="4">
        <v>12315.1053546</v>
      </c>
      <c r="D36" s="4">
        <v>12924.304704033335</v>
      </c>
      <c r="E36" s="4">
        <v>13533.503689741805</v>
      </c>
      <c r="F36" s="4">
        <v>14142.617684667397</v>
      </c>
      <c r="G36" s="4">
        <v>14751.900855629723</v>
      </c>
      <c r="H36" s="4">
        <v>17669.621502041464</v>
      </c>
      <c r="I36" s="4">
        <v>18259.809961251514</v>
      </c>
      <c r="J36" s="4">
        <v>18849.998062608858</v>
      </c>
      <c r="K36" s="4">
        <v>19440.18473105827</v>
      </c>
      <c r="L36" s="13">
        <v>20030.372833821664</v>
      </c>
      <c r="M36" s="1"/>
    </row>
    <row r="37" spans="1:13" ht="12.75">
      <c r="A37" s="6"/>
      <c r="B37" s="2" t="s">
        <v>13</v>
      </c>
      <c r="C37" s="4">
        <v>628070.3730846</v>
      </c>
      <c r="D37" s="4">
        <v>660756.4399057</v>
      </c>
      <c r="E37" s="4">
        <v>693442.4922450196</v>
      </c>
      <c r="F37" s="4">
        <v>726123.7625763715</v>
      </c>
      <c r="G37" s="4">
        <v>758814.5301096985</v>
      </c>
      <c r="H37" s="4">
        <v>945900.4716537613</v>
      </c>
      <c r="I37" s="4">
        <v>978586.5440654275</v>
      </c>
      <c r="J37" s="4">
        <v>1011272.59485961</v>
      </c>
      <c r="K37" s="4">
        <v>1043958.5565570737</v>
      </c>
      <c r="L37" s="13">
        <v>1076644.6141827004</v>
      </c>
      <c r="M37" s="1"/>
    </row>
    <row r="38" spans="1:13" ht="12.75">
      <c r="A38" s="6"/>
      <c r="B38" s="2"/>
      <c r="C38" s="4"/>
      <c r="D38" s="4"/>
      <c r="E38" s="4"/>
      <c r="F38" s="4"/>
      <c r="G38" s="4"/>
      <c r="H38" s="4"/>
      <c r="I38" s="4"/>
      <c r="J38" s="4"/>
      <c r="K38" s="4"/>
      <c r="L38" s="13"/>
      <c r="M38" s="1"/>
    </row>
    <row r="39" spans="1:13" ht="12.75">
      <c r="A39" s="6"/>
      <c r="B39" s="2" t="s">
        <v>130</v>
      </c>
      <c r="C39" s="4"/>
      <c r="D39" s="4"/>
      <c r="E39" s="4"/>
      <c r="F39" s="4"/>
      <c r="G39" s="4"/>
      <c r="H39" s="4"/>
      <c r="I39" s="4"/>
      <c r="J39" s="4"/>
      <c r="K39" s="4"/>
      <c r="L39" s="13"/>
      <c r="M39" s="1"/>
    </row>
    <row r="40" spans="1:13" ht="12.75">
      <c r="A40" s="6"/>
      <c r="B40" s="1" t="s">
        <v>131</v>
      </c>
      <c r="C40" s="4">
        <v>202779.9815</v>
      </c>
      <c r="D40" s="4">
        <v>202779.9815</v>
      </c>
      <c r="E40" s="4">
        <v>202779.9815</v>
      </c>
      <c r="F40" s="4">
        <v>202779.9815</v>
      </c>
      <c r="G40" s="4">
        <v>202779.9815</v>
      </c>
      <c r="H40" s="4">
        <v>48379.98150000001</v>
      </c>
      <c r="I40" s="4">
        <v>48379.98150000001</v>
      </c>
      <c r="J40" s="4">
        <v>48379.98150000001</v>
      </c>
      <c r="K40" s="4">
        <v>48379.98150000001</v>
      </c>
      <c r="L40" s="13">
        <v>48379.98150000001</v>
      </c>
      <c r="M40" s="1"/>
    </row>
    <row r="41" spans="1:13" ht="12.75">
      <c r="A41" s="6"/>
      <c r="B41" s="2" t="s">
        <v>13</v>
      </c>
      <c r="C41" s="4">
        <v>830850.3545846</v>
      </c>
      <c r="D41" s="4">
        <v>863536.4214057</v>
      </c>
      <c r="E41" s="4">
        <v>896222.4737450196</v>
      </c>
      <c r="F41" s="4">
        <v>928903.7440763715</v>
      </c>
      <c r="G41" s="4">
        <v>961594.5116096985</v>
      </c>
      <c r="H41" s="4">
        <v>994280.4531537613</v>
      </c>
      <c r="I41" s="4">
        <v>1026966.5255654275</v>
      </c>
      <c r="J41" s="4">
        <v>1059652.57635961</v>
      </c>
      <c r="K41" s="4">
        <v>1092338.5380570737</v>
      </c>
      <c r="L41" s="13">
        <v>1125024.5956827004</v>
      </c>
      <c r="M41" s="1"/>
    </row>
    <row r="42" spans="1:13" ht="12.75">
      <c r="A42" s="6"/>
      <c r="B42" s="1"/>
      <c r="C42" s="4"/>
      <c r="D42" s="4"/>
      <c r="E42" s="4"/>
      <c r="F42" s="4"/>
      <c r="G42" s="4"/>
      <c r="H42" s="4"/>
      <c r="I42" s="4"/>
      <c r="J42" s="4"/>
      <c r="K42" s="4"/>
      <c r="L42" s="13"/>
      <c r="M42" s="1"/>
    </row>
    <row r="43" spans="1:13" ht="13.5" thickBot="1">
      <c r="A43" s="6"/>
      <c r="B43" s="7" t="s">
        <v>132</v>
      </c>
      <c r="C43" s="8">
        <v>5556069.6256838</v>
      </c>
      <c r="D43" s="8">
        <v>5691708.247322418</v>
      </c>
      <c r="E43" s="8">
        <v>5827346.78997034</v>
      </c>
      <c r="F43" s="8">
        <v>5962965.510545211</v>
      </c>
      <c r="G43" s="8">
        <v>6098623.605437132</v>
      </c>
      <c r="H43" s="8">
        <v>6234261.714745234</v>
      </c>
      <c r="I43" s="8">
        <v>6369900.341974418</v>
      </c>
      <c r="J43" s="8">
        <v>6505538.883077205</v>
      </c>
      <c r="K43" s="8">
        <v>6641177.077047622</v>
      </c>
      <c r="L43" s="35">
        <v>6776815.624981852</v>
      </c>
      <c r="M43" s="1"/>
    </row>
    <row r="44" spans="2:13" ht="13.5" thickTop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1" t="s">
        <v>133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1" t="s">
        <v>134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3.5" thickBot="1">
      <c r="B49" s="49" t="s">
        <v>527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1"/>
    </row>
    <row r="50" spans="1:13" ht="13.5" thickTop="1">
      <c r="A50" s="6"/>
      <c r="B50" s="2" t="s">
        <v>135</v>
      </c>
      <c r="C50" s="1"/>
      <c r="D50" s="1"/>
      <c r="E50" s="1"/>
      <c r="F50" s="1"/>
      <c r="G50" s="1"/>
      <c r="H50" s="1"/>
      <c r="I50" s="1"/>
      <c r="J50" s="1"/>
      <c r="K50" s="1"/>
      <c r="L50" s="11"/>
      <c r="M50" s="1"/>
    </row>
    <row r="51" spans="1:13" ht="13.5" thickBot="1">
      <c r="A51" s="6"/>
      <c r="B51" s="31"/>
      <c r="C51" s="5"/>
      <c r="D51" s="5"/>
      <c r="E51" s="5"/>
      <c r="F51" s="5"/>
      <c r="G51" s="5"/>
      <c r="H51" s="5"/>
      <c r="I51" s="5"/>
      <c r="J51" s="5"/>
      <c r="K51" s="5"/>
      <c r="L51" s="27"/>
      <c r="M51" s="1"/>
    </row>
    <row r="52" spans="1:13" ht="13.5" thickTop="1">
      <c r="A52" s="6"/>
      <c r="B52" s="2" t="s">
        <v>2</v>
      </c>
      <c r="C52" s="2">
        <v>1</v>
      </c>
      <c r="D52" s="2">
        <v>2</v>
      </c>
      <c r="E52" s="2">
        <v>3</v>
      </c>
      <c r="F52" s="2">
        <v>4</v>
      </c>
      <c r="G52" s="2">
        <v>5</v>
      </c>
      <c r="H52" s="2">
        <v>6</v>
      </c>
      <c r="I52" s="2">
        <v>7</v>
      </c>
      <c r="J52" s="2">
        <v>8</v>
      </c>
      <c r="K52" s="2">
        <v>9</v>
      </c>
      <c r="L52" s="12">
        <v>10</v>
      </c>
      <c r="M52" s="1"/>
    </row>
    <row r="53" spans="1:13" ht="12.75">
      <c r="A53" s="6"/>
      <c r="B53" s="2" t="s">
        <v>136</v>
      </c>
      <c r="C53" s="1"/>
      <c r="D53" s="1"/>
      <c r="E53" s="1"/>
      <c r="F53" s="1"/>
      <c r="G53" s="1"/>
      <c r="H53" s="1"/>
      <c r="I53" s="1"/>
      <c r="J53" s="1"/>
      <c r="K53" s="1"/>
      <c r="L53" s="11"/>
      <c r="M53" s="1"/>
    </row>
    <row r="54" spans="1:13" ht="12.75">
      <c r="A54" s="6"/>
      <c r="B54" s="2" t="s">
        <v>137</v>
      </c>
      <c r="C54" s="1"/>
      <c r="D54" s="1"/>
      <c r="E54" s="1"/>
      <c r="F54" s="1"/>
      <c r="G54" s="1"/>
      <c r="H54" s="1"/>
      <c r="I54" s="1"/>
      <c r="J54" s="1"/>
      <c r="K54" s="1"/>
      <c r="L54" s="11"/>
      <c r="M54" s="1"/>
    </row>
    <row r="55" spans="1:13" ht="12.75">
      <c r="A55" s="6"/>
      <c r="B55" s="1" t="s">
        <v>138</v>
      </c>
      <c r="C55" s="4">
        <v>68520</v>
      </c>
      <c r="D55" s="4">
        <v>68520</v>
      </c>
      <c r="E55" s="4">
        <v>68520</v>
      </c>
      <c r="F55" s="4">
        <v>68520</v>
      </c>
      <c r="G55" s="4">
        <v>68520</v>
      </c>
      <c r="H55" s="4">
        <v>68520</v>
      </c>
      <c r="I55" s="4">
        <v>68520</v>
      </c>
      <c r="J55" s="4">
        <v>68520</v>
      </c>
      <c r="K55" s="4">
        <v>68520</v>
      </c>
      <c r="L55" s="13">
        <v>68520</v>
      </c>
      <c r="M55" s="1"/>
    </row>
    <row r="56" spans="1:13" ht="12.75">
      <c r="A56" s="6"/>
      <c r="B56" s="1" t="s">
        <v>139</v>
      </c>
      <c r="C56" s="4">
        <v>2000</v>
      </c>
      <c r="D56" s="4">
        <v>2000</v>
      </c>
      <c r="E56" s="4">
        <v>2000</v>
      </c>
      <c r="F56" s="4">
        <v>2000</v>
      </c>
      <c r="G56" s="4">
        <v>2000</v>
      </c>
      <c r="H56" s="4">
        <v>2000</v>
      </c>
      <c r="I56" s="4">
        <v>2000</v>
      </c>
      <c r="J56" s="4">
        <v>2000</v>
      </c>
      <c r="K56" s="4">
        <v>2000</v>
      </c>
      <c r="L56" s="13">
        <v>2000</v>
      </c>
      <c r="M56" s="1"/>
    </row>
    <row r="57" spans="1:13" ht="12.75">
      <c r="A57" s="6"/>
      <c r="B57" s="1" t="s">
        <v>140</v>
      </c>
      <c r="C57" s="4">
        <v>25000</v>
      </c>
      <c r="D57" s="4">
        <v>25000</v>
      </c>
      <c r="E57" s="4">
        <v>25000</v>
      </c>
      <c r="F57" s="4">
        <v>25000</v>
      </c>
      <c r="G57" s="4">
        <v>25000</v>
      </c>
      <c r="H57" s="4">
        <v>25000</v>
      </c>
      <c r="I57" s="4">
        <v>25000</v>
      </c>
      <c r="J57" s="4">
        <v>25000</v>
      </c>
      <c r="K57" s="4">
        <v>25000</v>
      </c>
      <c r="L57" s="13">
        <v>25000</v>
      </c>
      <c r="M57" s="1"/>
    </row>
    <row r="58" spans="1:13" ht="12.75">
      <c r="A58" s="6"/>
      <c r="B58" s="1" t="s">
        <v>141</v>
      </c>
      <c r="C58" s="4">
        <v>4776</v>
      </c>
      <c r="D58" s="4">
        <v>4776</v>
      </c>
      <c r="E58" s="4">
        <v>4776</v>
      </c>
      <c r="F58" s="4">
        <v>4776</v>
      </c>
      <c r="G58" s="4">
        <v>4776</v>
      </c>
      <c r="H58" s="4">
        <v>4776</v>
      </c>
      <c r="I58" s="4">
        <v>4776</v>
      </c>
      <c r="J58" s="4">
        <v>4776</v>
      </c>
      <c r="K58" s="4">
        <v>4776</v>
      </c>
      <c r="L58" s="13">
        <v>4776</v>
      </c>
      <c r="M58" s="1"/>
    </row>
    <row r="59" spans="1:13" ht="12.75">
      <c r="A59" s="6"/>
      <c r="B59" s="2" t="s">
        <v>13</v>
      </c>
      <c r="C59" s="4">
        <v>100296</v>
      </c>
      <c r="D59" s="4">
        <v>100296</v>
      </c>
      <c r="E59" s="4">
        <v>100296</v>
      </c>
      <c r="F59" s="4">
        <v>100296</v>
      </c>
      <c r="G59" s="4">
        <v>100296</v>
      </c>
      <c r="H59" s="4">
        <v>100296</v>
      </c>
      <c r="I59" s="4">
        <v>100296</v>
      </c>
      <c r="J59" s="4">
        <v>100296</v>
      </c>
      <c r="K59" s="4">
        <v>100296</v>
      </c>
      <c r="L59" s="13">
        <v>100296</v>
      </c>
      <c r="M59" s="1"/>
    </row>
    <row r="60" spans="1:13" ht="12.75">
      <c r="A60" s="6"/>
      <c r="B60" s="2"/>
      <c r="C60" s="4"/>
      <c r="D60" s="4"/>
      <c r="E60" s="4"/>
      <c r="F60" s="4"/>
      <c r="G60" s="4"/>
      <c r="H60" s="4"/>
      <c r="I60" s="4"/>
      <c r="J60" s="4"/>
      <c r="K60" s="4"/>
      <c r="L60" s="13"/>
      <c r="M60" s="1"/>
    </row>
    <row r="61" spans="1:13" ht="12.75">
      <c r="A61" s="6"/>
      <c r="B61" s="2" t="s">
        <v>130</v>
      </c>
      <c r="C61" s="4"/>
      <c r="D61" s="4"/>
      <c r="E61" s="4"/>
      <c r="F61" s="4"/>
      <c r="G61" s="4"/>
      <c r="H61" s="4"/>
      <c r="I61" s="4"/>
      <c r="J61" s="4"/>
      <c r="K61" s="4"/>
      <c r="L61" s="13"/>
      <c r="M61" s="1"/>
    </row>
    <row r="62" spans="1:13" ht="12.75">
      <c r="A62" s="6"/>
      <c r="B62" s="1" t="s">
        <v>142</v>
      </c>
      <c r="C62" s="4">
        <v>2329.8</v>
      </c>
      <c r="D62" s="4">
        <v>2329.8</v>
      </c>
      <c r="E62" s="4">
        <v>2329.8</v>
      </c>
      <c r="F62" s="4">
        <v>2329.8</v>
      </c>
      <c r="G62" s="4">
        <v>2329.8</v>
      </c>
      <c r="H62" s="4">
        <v>0</v>
      </c>
      <c r="I62" s="4">
        <v>0</v>
      </c>
      <c r="J62" s="4">
        <v>0</v>
      </c>
      <c r="K62" s="4">
        <v>0</v>
      </c>
      <c r="L62" s="13">
        <v>0</v>
      </c>
      <c r="M62" s="1"/>
    </row>
    <row r="63" spans="1:13" ht="12.75">
      <c r="A63" s="6"/>
      <c r="B63" s="1" t="s">
        <v>143</v>
      </c>
      <c r="C63" s="4">
        <v>1200</v>
      </c>
      <c r="D63" s="4">
        <v>1200</v>
      </c>
      <c r="E63" s="4">
        <v>1200</v>
      </c>
      <c r="F63" s="4">
        <v>1200</v>
      </c>
      <c r="G63" s="4">
        <v>1200</v>
      </c>
      <c r="H63" s="4">
        <v>0</v>
      </c>
      <c r="I63" s="4">
        <v>0</v>
      </c>
      <c r="J63" s="4">
        <v>723699.7225000001</v>
      </c>
      <c r="K63" s="4">
        <v>0</v>
      </c>
      <c r="L63" s="13">
        <v>0</v>
      </c>
      <c r="M63" s="1"/>
    </row>
    <row r="64" spans="1:13" ht="12.75">
      <c r="A64" s="6"/>
      <c r="B64" s="2" t="s">
        <v>13</v>
      </c>
      <c r="C64" s="4">
        <v>3529.8</v>
      </c>
      <c r="D64" s="4">
        <v>3529.8</v>
      </c>
      <c r="E64" s="4">
        <v>3529.8</v>
      </c>
      <c r="F64" s="4">
        <v>3529.8</v>
      </c>
      <c r="G64" s="4">
        <v>3529.8</v>
      </c>
      <c r="H64" s="4">
        <v>0</v>
      </c>
      <c r="I64" s="4">
        <v>0</v>
      </c>
      <c r="J64" s="4">
        <v>723699.7225000001</v>
      </c>
      <c r="K64" s="4">
        <v>0</v>
      </c>
      <c r="L64" s="13">
        <v>0</v>
      </c>
      <c r="M64" s="1"/>
    </row>
    <row r="65" spans="1:13" ht="12.75">
      <c r="A65" s="6"/>
      <c r="B65" s="2" t="s">
        <v>136</v>
      </c>
      <c r="C65" s="4">
        <v>103825.8</v>
      </c>
      <c r="D65" s="4">
        <v>103825.8</v>
      </c>
      <c r="E65" s="4">
        <v>103825.8</v>
      </c>
      <c r="F65" s="4">
        <v>103825.8</v>
      </c>
      <c r="G65" s="4">
        <v>103825.8</v>
      </c>
      <c r="H65" s="4">
        <v>100296</v>
      </c>
      <c r="I65" s="4">
        <v>100296</v>
      </c>
      <c r="J65" s="4">
        <v>823995.7225000001</v>
      </c>
      <c r="K65" s="4">
        <v>100296</v>
      </c>
      <c r="L65" s="13">
        <v>100296</v>
      </c>
      <c r="M65" s="1"/>
    </row>
    <row r="66" spans="1:13" ht="12.75">
      <c r="A66" s="6"/>
      <c r="B66" s="1"/>
      <c r="C66" s="4"/>
      <c r="D66" s="4"/>
      <c r="E66" s="4"/>
      <c r="F66" s="4"/>
      <c r="G66" s="4"/>
      <c r="H66" s="4"/>
      <c r="I66" s="4"/>
      <c r="J66" s="4"/>
      <c r="K66" s="4"/>
      <c r="L66" s="13"/>
      <c r="M66" s="1"/>
    </row>
    <row r="67" spans="1:13" ht="12.75">
      <c r="A67" s="6"/>
      <c r="B67" s="2" t="s">
        <v>144</v>
      </c>
      <c r="C67" s="4"/>
      <c r="D67" s="4"/>
      <c r="E67" s="4"/>
      <c r="F67" s="4"/>
      <c r="G67" s="4"/>
      <c r="H67" s="4"/>
      <c r="I67" s="4"/>
      <c r="J67" s="4"/>
      <c r="K67" s="4"/>
      <c r="L67" s="13"/>
      <c r="M67" s="1"/>
    </row>
    <row r="68" spans="1:13" ht="12.75">
      <c r="A68" s="6"/>
      <c r="B68" s="1" t="s">
        <v>138</v>
      </c>
      <c r="C68" s="4">
        <v>9000</v>
      </c>
      <c r="D68" s="4">
        <v>9000</v>
      </c>
      <c r="E68" s="4">
        <v>9000</v>
      </c>
      <c r="F68" s="4">
        <v>9000</v>
      </c>
      <c r="G68" s="4">
        <v>9000</v>
      </c>
      <c r="H68" s="4">
        <v>9000</v>
      </c>
      <c r="I68" s="4">
        <v>9000</v>
      </c>
      <c r="J68" s="4">
        <v>9000</v>
      </c>
      <c r="K68" s="4">
        <v>9000</v>
      </c>
      <c r="L68" s="13">
        <v>9000</v>
      </c>
      <c r="M68" s="1"/>
    </row>
    <row r="69" spans="1:13" ht="12.75">
      <c r="A69" s="6"/>
      <c r="B69" s="1" t="s">
        <v>145</v>
      </c>
      <c r="C69" s="4">
        <v>61734.10695204224</v>
      </c>
      <c r="D69" s="4">
        <v>63951.77809512035</v>
      </c>
      <c r="E69" s="4">
        <v>66219.84988929528</v>
      </c>
      <c r="F69" s="4">
        <v>68539.83350533438</v>
      </c>
      <c r="G69" s="4">
        <v>70914.22793456785</v>
      </c>
      <c r="H69" s="4">
        <v>71658.18065766581</v>
      </c>
      <c r="I69" s="4">
        <v>72385.2311590777</v>
      </c>
      <c r="J69" s="4">
        <v>73095.94249203494</v>
      </c>
      <c r="K69" s="4">
        <v>73790.85646249818</v>
      </c>
      <c r="L69" s="13">
        <v>74470.50133425395</v>
      </c>
      <c r="M69" s="1"/>
    </row>
    <row r="70" spans="1:13" ht="12.75">
      <c r="A70" s="6"/>
      <c r="B70" s="1" t="s">
        <v>146</v>
      </c>
      <c r="C70" s="4">
        <v>50000</v>
      </c>
      <c r="D70" s="4">
        <v>50000</v>
      </c>
      <c r="E70" s="4">
        <v>50000</v>
      </c>
      <c r="F70" s="4">
        <v>50000</v>
      </c>
      <c r="G70" s="4">
        <v>50000</v>
      </c>
      <c r="H70" s="4">
        <v>50000</v>
      </c>
      <c r="I70" s="4">
        <v>50000</v>
      </c>
      <c r="J70" s="4">
        <v>50000</v>
      </c>
      <c r="K70" s="4">
        <v>50000</v>
      </c>
      <c r="L70" s="13">
        <v>50000</v>
      </c>
      <c r="M70" s="1"/>
    </row>
    <row r="71" spans="1:13" ht="13.5" thickBot="1">
      <c r="A71" s="6"/>
      <c r="B71" s="7" t="s">
        <v>144</v>
      </c>
      <c r="C71" s="8">
        <v>120734.10695204223</v>
      </c>
      <c r="D71" s="8">
        <v>122951.77809512036</v>
      </c>
      <c r="E71" s="8">
        <v>125219.84988929528</v>
      </c>
      <c r="F71" s="8">
        <v>127539.83350533438</v>
      </c>
      <c r="G71" s="8">
        <v>129914.22793456785</v>
      </c>
      <c r="H71" s="8">
        <v>130658.18065766581</v>
      </c>
      <c r="I71" s="8">
        <v>131385.2311590777</v>
      </c>
      <c r="J71" s="8">
        <v>132095.94249203493</v>
      </c>
      <c r="K71" s="8">
        <v>132790.8564624982</v>
      </c>
      <c r="L71" s="35">
        <v>133470.50133425393</v>
      </c>
      <c r="M71" s="1"/>
    </row>
    <row r="72" spans="2:13" ht="13.5" thickTop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 t="s">
        <v>147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 t="s">
        <v>148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5">
      <c r="B79" s="32" t="s">
        <v>149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74" t="s">
        <v>561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3.5" thickBo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4.25" thickBot="1" thickTop="1">
      <c r="B83" s="17" t="s">
        <v>150</v>
      </c>
      <c r="C83" s="19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3.5" thickTop="1">
      <c r="B84" s="26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26" t="s">
        <v>151</v>
      </c>
      <c r="C85" s="13">
        <v>1234496.7883389601</v>
      </c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26" t="s">
        <v>152</v>
      </c>
      <c r="C86" s="11">
        <v>10</v>
      </c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26" t="s">
        <v>153</v>
      </c>
      <c r="C87" s="11">
        <v>2</v>
      </c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3.5" thickBot="1">
      <c r="B88" s="31" t="s">
        <v>154</v>
      </c>
      <c r="C88" s="46">
        <v>0.05</v>
      </c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3.5" thickTop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3.5" thickBot="1">
      <c r="B90" s="49" t="s">
        <v>561</v>
      </c>
      <c r="C90" s="5"/>
      <c r="D90" s="5"/>
      <c r="E90" s="5"/>
      <c r="F90" s="5"/>
      <c r="G90" s="5"/>
      <c r="H90" s="1"/>
      <c r="I90" s="1"/>
      <c r="J90" s="1"/>
      <c r="K90" s="1"/>
      <c r="L90" s="1"/>
      <c r="M90" s="1"/>
    </row>
    <row r="91" spans="1:13" ht="13.5" thickTop="1">
      <c r="A91" s="6"/>
      <c r="B91" s="33" t="s">
        <v>155</v>
      </c>
      <c r="C91" s="52" t="s">
        <v>156</v>
      </c>
      <c r="D91" s="52" t="s">
        <v>157</v>
      </c>
      <c r="E91" s="52" t="s">
        <v>158</v>
      </c>
      <c r="F91" s="52" t="s">
        <v>159</v>
      </c>
      <c r="G91" s="66" t="s">
        <v>160</v>
      </c>
      <c r="H91" s="1"/>
      <c r="I91" s="1"/>
      <c r="J91" s="1"/>
      <c r="K91" s="1"/>
      <c r="L91" s="1"/>
      <c r="M91" s="1"/>
    </row>
    <row r="92" spans="1:13" ht="12.75">
      <c r="A92" s="6"/>
      <c r="B92" s="26">
        <v>1</v>
      </c>
      <c r="C92" s="24">
        <v>1248246.7883389601</v>
      </c>
      <c r="D92" s="24">
        <v>62412.33941694801</v>
      </c>
      <c r="E92" s="24"/>
      <c r="F92" s="24">
        <v>62412.33941694801</v>
      </c>
      <c r="G92" s="13">
        <v>1248246.7883389601</v>
      </c>
      <c r="H92" s="1"/>
      <c r="I92" s="1"/>
      <c r="J92" s="1"/>
      <c r="K92" s="1"/>
      <c r="L92" s="1"/>
      <c r="M92" s="1"/>
    </row>
    <row r="93" spans="1:13" ht="12.75">
      <c r="A93" s="6"/>
      <c r="B93" s="26">
        <v>2</v>
      </c>
      <c r="C93" s="24">
        <v>1248246.7883389601</v>
      </c>
      <c r="D93" s="24">
        <v>62412.33941694801</v>
      </c>
      <c r="E93" s="24"/>
      <c r="F93" s="24">
        <v>62412.33941694801</v>
      </c>
      <c r="G93" s="13">
        <v>1248246.7883389601</v>
      </c>
      <c r="H93" s="1"/>
      <c r="I93" s="1"/>
      <c r="J93" s="1"/>
      <c r="K93" s="1"/>
      <c r="L93" s="1"/>
      <c r="M93" s="1"/>
    </row>
    <row r="94" spans="1:13" ht="12.75">
      <c r="A94" s="6"/>
      <c r="B94" s="26">
        <v>3</v>
      </c>
      <c r="C94" s="24">
        <v>1248246.7883389601</v>
      </c>
      <c r="D94" s="24">
        <v>62412.33941694801</v>
      </c>
      <c r="E94" s="24">
        <v>156030.84854237002</v>
      </c>
      <c r="F94" s="24">
        <v>218443.18795931802</v>
      </c>
      <c r="G94" s="13">
        <v>1092215.9397965902</v>
      </c>
      <c r="H94" s="1"/>
      <c r="I94" s="1"/>
      <c r="J94" s="1"/>
      <c r="K94" s="1"/>
      <c r="L94" s="1"/>
      <c r="M94" s="1"/>
    </row>
    <row r="95" spans="1:13" ht="12.75">
      <c r="A95" s="6"/>
      <c r="B95" s="26">
        <v>4</v>
      </c>
      <c r="C95" s="24">
        <v>1092215.9397965902</v>
      </c>
      <c r="D95" s="24">
        <v>54610.79698982951</v>
      </c>
      <c r="E95" s="24">
        <v>156030.84854237002</v>
      </c>
      <c r="F95" s="24">
        <v>210641.64553219953</v>
      </c>
      <c r="G95" s="13">
        <v>936185.0912542202</v>
      </c>
      <c r="H95" s="1"/>
      <c r="I95" s="1"/>
      <c r="J95" s="1"/>
      <c r="K95" s="1"/>
      <c r="L95" s="1"/>
      <c r="M95" s="1"/>
    </row>
    <row r="96" spans="1:13" ht="12.75">
      <c r="A96" s="6"/>
      <c r="B96" s="26">
        <v>5</v>
      </c>
      <c r="C96" s="24">
        <v>936185.0912542202</v>
      </c>
      <c r="D96" s="24">
        <v>46809.254562711016</v>
      </c>
      <c r="E96" s="24">
        <v>156030.84854237002</v>
      </c>
      <c r="F96" s="24">
        <v>202840.10310508104</v>
      </c>
      <c r="G96" s="13">
        <v>780154.2427118502</v>
      </c>
      <c r="H96" s="1"/>
      <c r="I96" s="1"/>
      <c r="J96" s="1"/>
      <c r="K96" s="1"/>
      <c r="L96" s="1"/>
      <c r="M96" s="1"/>
    </row>
    <row r="97" spans="1:13" ht="12.75">
      <c r="A97" s="6"/>
      <c r="B97" s="26">
        <v>6</v>
      </c>
      <c r="C97" s="24">
        <v>780154.2427118502</v>
      </c>
      <c r="D97" s="24">
        <v>39007.71213559251</v>
      </c>
      <c r="E97" s="24">
        <v>156030.84854237002</v>
      </c>
      <c r="F97" s="24">
        <v>195038.56067796252</v>
      </c>
      <c r="G97" s="13">
        <v>624123.3941694802</v>
      </c>
      <c r="H97" s="1"/>
      <c r="I97" s="1"/>
      <c r="J97" s="1"/>
      <c r="K97" s="1"/>
      <c r="L97" s="1"/>
      <c r="M97" s="1"/>
    </row>
    <row r="98" spans="1:13" ht="12.75">
      <c r="A98" s="6"/>
      <c r="B98" s="26">
        <v>7</v>
      </c>
      <c r="C98" s="24">
        <v>624123.3941694802</v>
      </c>
      <c r="D98" s="24">
        <v>31206.16970847401</v>
      </c>
      <c r="E98" s="24">
        <v>156030.84854237002</v>
      </c>
      <c r="F98" s="24">
        <v>187237.01825084403</v>
      </c>
      <c r="G98" s="13">
        <v>468092.5456271102</v>
      </c>
      <c r="H98" s="1"/>
      <c r="I98" s="1"/>
      <c r="J98" s="1"/>
      <c r="K98" s="1"/>
      <c r="L98" s="1"/>
      <c r="M98" s="1"/>
    </row>
    <row r="99" spans="1:13" ht="12.75">
      <c r="A99" s="6"/>
      <c r="B99" s="26">
        <v>8</v>
      </c>
      <c r="C99" s="24">
        <v>468092.5456271102</v>
      </c>
      <c r="D99" s="24">
        <v>23404.62728135551</v>
      </c>
      <c r="E99" s="24">
        <v>156030.84854237002</v>
      </c>
      <c r="F99" s="24">
        <v>179435.47582372552</v>
      </c>
      <c r="G99" s="13">
        <v>312061.69708474015</v>
      </c>
      <c r="H99" s="1"/>
      <c r="I99" s="1"/>
      <c r="J99" s="1"/>
      <c r="K99" s="1"/>
      <c r="L99" s="1"/>
      <c r="M99" s="1"/>
    </row>
    <row r="100" spans="1:13" ht="12.75">
      <c r="A100" s="6"/>
      <c r="B100" s="26">
        <v>9</v>
      </c>
      <c r="C100" s="24">
        <v>312061.69708474015</v>
      </c>
      <c r="D100" s="24">
        <v>15603.084854237008</v>
      </c>
      <c r="E100" s="24">
        <v>156030.84854237002</v>
      </c>
      <c r="F100" s="24">
        <v>171633.93339660703</v>
      </c>
      <c r="G100" s="13">
        <v>156030.84854237013</v>
      </c>
      <c r="H100" s="1"/>
      <c r="I100" s="1"/>
      <c r="J100" s="1"/>
      <c r="K100" s="1"/>
      <c r="L100" s="1"/>
      <c r="M100" s="1"/>
    </row>
    <row r="101" spans="1:13" ht="12.75">
      <c r="A101" s="6"/>
      <c r="B101" s="26">
        <v>10</v>
      </c>
      <c r="C101" s="24">
        <v>156030.84854237013</v>
      </c>
      <c r="D101" s="24">
        <v>7801.5424271185075</v>
      </c>
      <c r="E101" s="24">
        <v>156030.84854237002</v>
      </c>
      <c r="F101" s="24">
        <v>163832.39096948854</v>
      </c>
      <c r="G101" s="13">
        <v>0</v>
      </c>
      <c r="H101" s="1"/>
      <c r="I101" s="1"/>
      <c r="J101" s="1"/>
      <c r="K101" s="1"/>
      <c r="L101" s="1"/>
      <c r="M101" s="1"/>
    </row>
    <row r="102" spans="1:13" ht="12.75">
      <c r="A102" s="6"/>
      <c r="B102" s="26"/>
      <c r="C102" s="24"/>
      <c r="D102" s="56"/>
      <c r="E102" s="56"/>
      <c r="F102" s="56"/>
      <c r="G102" s="6"/>
      <c r="H102" s="1"/>
      <c r="I102" s="1"/>
      <c r="J102" s="1"/>
      <c r="K102" s="1"/>
      <c r="L102" s="1"/>
      <c r="M102" s="1"/>
    </row>
    <row r="103" spans="1:13" ht="13.5" thickBot="1">
      <c r="A103" s="6"/>
      <c r="B103" s="7" t="s">
        <v>69</v>
      </c>
      <c r="C103" s="9"/>
      <c r="D103" s="9">
        <v>405680.20621016214</v>
      </c>
      <c r="E103" s="9">
        <v>1248246.7883389601</v>
      </c>
      <c r="F103" s="9">
        <v>1653926.9945491222</v>
      </c>
      <c r="G103" s="14">
        <v>6865357.335864281</v>
      </c>
      <c r="H103" s="1"/>
      <c r="I103" s="1"/>
      <c r="J103" s="1"/>
      <c r="K103" s="1"/>
      <c r="L103" s="1"/>
      <c r="M103" s="1"/>
    </row>
    <row r="104" spans="2:13" ht="13.5" thickTop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74" t="s">
        <v>531</v>
      </c>
      <c r="C106" s="1"/>
      <c r="D106" s="1"/>
      <c r="E106" s="1"/>
      <c r="F106" s="1"/>
      <c r="G106" s="1"/>
      <c r="H106" s="1"/>
      <c r="I106" s="1"/>
      <c r="J106" s="1">
        <v>5278092.505929455</v>
      </c>
      <c r="K106" s="1">
        <v>5373117.116141426</v>
      </c>
      <c r="L106" s="1"/>
      <c r="M106" s="1"/>
    </row>
    <row r="107" spans="2:13" ht="13.5" thickBot="1">
      <c r="B107" s="1"/>
      <c r="C107" s="1"/>
      <c r="D107" s="1"/>
      <c r="E107" s="1"/>
      <c r="F107" s="1"/>
      <c r="G107" s="1"/>
      <c r="H107" s="5"/>
      <c r="I107" s="5"/>
      <c r="J107" s="1"/>
      <c r="K107" s="1"/>
      <c r="L107" s="1"/>
      <c r="M107" s="1"/>
    </row>
    <row r="108" spans="2:13" ht="13.5" thickTop="1">
      <c r="B108" s="33" t="s">
        <v>161</v>
      </c>
      <c r="C108" s="30"/>
      <c r="D108" s="30"/>
      <c r="E108" s="30"/>
      <c r="F108" s="30"/>
      <c r="G108" s="30"/>
      <c r="H108" s="21"/>
      <c r="I108" s="10"/>
      <c r="J108" s="1"/>
      <c r="K108" s="1"/>
      <c r="L108" s="1"/>
      <c r="M108" s="1"/>
    </row>
    <row r="109" spans="2:13" ht="12.75">
      <c r="B109" s="26"/>
      <c r="C109" s="21"/>
      <c r="D109" s="21"/>
      <c r="E109" s="21"/>
      <c r="F109" s="21"/>
      <c r="G109" s="21"/>
      <c r="H109" s="1"/>
      <c r="I109" s="11"/>
      <c r="J109" s="1"/>
      <c r="K109" s="1"/>
      <c r="L109" s="1"/>
      <c r="M109" s="1"/>
    </row>
    <row r="110" spans="2:13" ht="12.75">
      <c r="B110" s="20" t="s">
        <v>162</v>
      </c>
      <c r="C110" s="22" t="s">
        <v>163</v>
      </c>
      <c r="D110" s="22" t="s">
        <v>164</v>
      </c>
      <c r="E110" s="22" t="s">
        <v>165</v>
      </c>
      <c r="F110" s="22" t="s">
        <v>166</v>
      </c>
      <c r="G110" s="22" t="s">
        <v>167</v>
      </c>
      <c r="H110" s="1"/>
      <c r="I110" s="78" t="s">
        <v>168</v>
      </c>
      <c r="J110" s="1"/>
      <c r="K110" s="1"/>
      <c r="L110" s="1"/>
      <c r="M110" s="1"/>
    </row>
    <row r="111" spans="2:13" ht="12.75">
      <c r="B111" s="26" t="s">
        <v>169</v>
      </c>
      <c r="C111" s="24">
        <v>4516479.2710992005</v>
      </c>
      <c r="D111" s="24">
        <v>2258239.6355496002</v>
      </c>
      <c r="E111" s="24">
        <v>2258239.6355496002</v>
      </c>
      <c r="F111" s="21">
        <v>60</v>
      </c>
      <c r="G111" s="24">
        <v>376373.2725916</v>
      </c>
      <c r="H111" s="1"/>
      <c r="I111" s="78">
        <v>4140105.9985076003</v>
      </c>
      <c r="J111" s="1"/>
      <c r="K111" s="1"/>
      <c r="L111" s="1"/>
      <c r="M111" s="1"/>
    </row>
    <row r="112" spans="2:13" ht="12.75">
      <c r="B112" s="26" t="s">
        <v>170</v>
      </c>
      <c r="C112" s="24">
        <v>4611515.148143288</v>
      </c>
      <c r="D112" s="24">
        <v>2305757.574071644</v>
      </c>
      <c r="E112" s="24">
        <v>2305757.574071644</v>
      </c>
      <c r="F112" s="21">
        <v>60</v>
      </c>
      <c r="G112" s="24">
        <v>384292.9290119406</v>
      </c>
      <c r="H112" s="1"/>
      <c r="I112" s="78">
        <v>4603595.491722947</v>
      </c>
      <c r="J112" s="1"/>
      <c r="K112" s="1"/>
      <c r="L112" s="1"/>
      <c r="M112" s="1"/>
    </row>
    <row r="113" spans="2:13" ht="12.75">
      <c r="B113" s="26" t="s">
        <v>171</v>
      </c>
      <c r="C113" s="24">
        <v>4706550.9656495685</v>
      </c>
      <c r="D113" s="24">
        <v>2353275.4828247842</v>
      </c>
      <c r="E113" s="24">
        <v>2353275.4828247842</v>
      </c>
      <c r="F113" s="21">
        <v>60</v>
      </c>
      <c r="G113" s="24">
        <v>392212.5804707974</v>
      </c>
      <c r="H113" s="1"/>
      <c r="I113" s="78">
        <v>4698631.314190711</v>
      </c>
      <c r="J113" s="1"/>
      <c r="K113" s="1"/>
      <c r="L113" s="1"/>
      <c r="M113" s="1"/>
    </row>
    <row r="114" spans="2:13" ht="12.75">
      <c r="B114" s="26" t="s">
        <v>172</v>
      </c>
      <c r="C114" s="24">
        <v>4801572.90197852</v>
      </c>
      <c r="D114" s="24">
        <v>2400786.45098926</v>
      </c>
      <c r="E114" s="24">
        <v>2400786.45098926</v>
      </c>
      <c r="F114" s="21">
        <v>60</v>
      </c>
      <c r="G114" s="24">
        <v>400131.07516487665</v>
      </c>
      <c r="H114" s="1"/>
      <c r="I114" s="78">
        <v>4793654.4072844405</v>
      </c>
      <c r="J114" s="1"/>
      <c r="K114" s="1"/>
      <c r="L114" s="1"/>
      <c r="M114" s="1"/>
    </row>
    <row r="115" spans="2:13" ht="12.75">
      <c r="B115" s="26" t="s">
        <v>173</v>
      </c>
      <c r="C115" s="24">
        <v>4896622.413491474</v>
      </c>
      <c r="D115" s="24">
        <v>2448311.206745737</v>
      </c>
      <c r="E115" s="24">
        <v>2448311.206745737</v>
      </c>
      <c r="F115" s="21">
        <v>60</v>
      </c>
      <c r="G115" s="24">
        <v>408051.86779095617</v>
      </c>
      <c r="H115" s="1"/>
      <c r="I115" s="78">
        <v>4888701.620865395</v>
      </c>
      <c r="J115" s="1"/>
      <c r="K115" s="1"/>
      <c r="L115" s="1"/>
      <c r="M115" s="1"/>
    </row>
    <row r="116" spans="2:13" ht="12.75">
      <c r="B116" s="26" t="s">
        <v>174</v>
      </c>
      <c r="C116" s="24">
        <v>4993018.853899938</v>
      </c>
      <c r="D116" s="24">
        <v>2496509.426949969</v>
      </c>
      <c r="E116" s="24">
        <v>2496509.426949969</v>
      </c>
      <c r="F116" s="21">
        <v>60</v>
      </c>
      <c r="G116" s="24">
        <v>416084.90449166147</v>
      </c>
      <c r="H116" s="1"/>
      <c r="I116" s="78">
        <v>4984985.817199233</v>
      </c>
      <c r="J116" s="1"/>
      <c r="K116" s="1"/>
      <c r="L116" s="1"/>
      <c r="M116" s="1"/>
    </row>
    <row r="117" spans="2:13" ht="12.75">
      <c r="B117" s="26" t="s">
        <v>175</v>
      </c>
      <c r="C117" s="24">
        <v>5088043.523645423</v>
      </c>
      <c r="D117" s="24">
        <v>2544021.7618227117</v>
      </c>
      <c r="E117" s="24">
        <v>2544021.7618227117</v>
      </c>
      <c r="F117" s="21">
        <v>60</v>
      </c>
      <c r="G117" s="24">
        <v>424003.6269704519</v>
      </c>
      <c r="H117" s="1"/>
      <c r="I117" s="78">
        <v>5080124.801166632</v>
      </c>
      <c r="J117" s="1"/>
      <c r="K117" s="1"/>
      <c r="L117" s="1"/>
      <c r="M117" s="1"/>
    </row>
    <row r="118" spans="2:13" ht="12.75">
      <c r="B118" s="26" t="s">
        <v>176</v>
      </c>
      <c r="C118" s="24">
        <v>5183068.133856567</v>
      </c>
      <c r="D118" s="24">
        <v>2591534.0669282833</v>
      </c>
      <c r="E118" s="24">
        <v>2591534.0669282833</v>
      </c>
      <c r="F118" s="21">
        <v>60</v>
      </c>
      <c r="G118" s="24">
        <v>431922.3444880472</v>
      </c>
      <c r="H118" s="1"/>
      <c r="I118" s="78">
        <v>5175149.416338971</v>
      </c>
      <c r="J118" s="1"/>
      <c r="K118" s="1"/>
      <c r="L118" s="1"/>
      <c r="M118" s="1"/>
    </row>
    <row r="119" spans="2:13" ht="12.75">
      <c r="B119" s="26" t="s">
        <v>177</v>
      </c>
      <c r="C119" s="24">
        <v>5278092.505929455</v>
      </c>
      <c r="D119" s="24">
        <v>2639046.2529647276</v>
      </c>
      <c r="E119" s="24">
        <v>2639046.2529647276</v>
      </c>
      <c r="F119" s="21">
        <v>60</v>
      </c>
      <c r="G119" s="24">
        <v>439841.0421607879</v>
      </c>
      <c r="H119" s="1"/>
      <c r="I119" s="78">
        <v>5270173.808256715</v>
      </c>
      <c r="J119" s="1"/>
      <c r="K119" s="1"/>
      <c r="L119" s="1"/>
      <c r="M119" s="1"/>
    </row>
    <row r="120" spans="2:13" ht="13.5" thickBot="1">
      <c r="B120" s="31" t="s">
        <v>178</v>
      </c>
      <c r="C120" s="8">
        <v>5373117.116141426</v>
      </c>
      <c r="D120" s="8">
        <v>2686558.558070713</v>
      </c>
      <c r="E120" s="8">
        <v>2686558.558070713</v>
      </c>
      <c r="F120" s="5">
        <v>60</v>
      </c>
      <c r="G120" s="8">
        <v>0</v>
      </c>
      <c r="H120" s="5"/>
      <c r="I120" s="79">
        <v>5812958.15830221</v>
      </c>
      <c r="J120" s="1"/>
      <c r="K120" s="1"/>
      <c r="L120" s="1"/>
      <c r="M120" s="1"/>
    </row>
    <row r="121" spans="2:13" ht="13.5" thickTop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</sheetData>
  <printOptions/>
  <pageMargins left="0.75" right="0.75" top="1" bottom="1" header="0" footer="0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2:M45"/>
  <sheetViews>
    <sheetView tabSelected="1" workbookViewId="0" topLeftCell="A1">
      <selection activeCell="A25" sqref="A25:F25"/>
    </sheetView>
  </sheetViews>
  <sheetFormatPr defaultColWidth="11.421875" defaultRowHeight="12.75"/>
  <cols>
    <col min="1" max="3" width="11.421875" style="56" customWidth="1"/>
    <col min="4" max="4" width="13.421875" style="56" customWidth="1"/>
    <col min="5" max="6" width="11.421875" style="56" customWidth="1"/>
    <col min="7" max="7" width="11.7109375" style="56" customWidth="1"/>
    <col min="8" max="11" width="11.421875" style="56" customWidth="1"/>
    <col min="12" max="12" width="12.421875" style="56" customWidth="1"/>
    <col min="13" max="16384" width="11.421875" style="56" customWidth="1"/>
  </cols>
  <sheetData>
    <row r="2" spans="1:7" ht="13.5" customHeight="1">
      <c r="A2" s="56" t="s">
        <v>596</v>
      </c>
      <c r="G2" s="56" t="s">
        <v>602</v>
      </c>
    </row>
    <row r="3" spans="1:12" ht="13.5" customHeight="1">
      <c r="A3" s="633" t="s">
        <v>643</v>
      </c>
      <c r="B3" s="633"/>
      <c r="C3" s="633"/>
      <c r="D3" s="633"/>
      <c r="E3" s="633"/>
      <c r="F3" s="633"/>
      <c r="G3" s="633" t="s">
        <v>599</v>
      </c>
      <c r="H3" s="633"/>
      <c r="I3" s="633"/>
      <c r="J3" s="633"/>
      <c r="K3" s="633"/>
      <c r="L3" s="633"/>
    </row>
    <row r="4" spans="2:13" ht="12" customHeight="1">
      <c r="B4" s="21"/>
      <c r="D4" s="109"/>
      <c r="E4" s="103"/>
      <c r="F4" s="111"/>
      <c r="G4" s="142"/>
      <c r="H4" s="142"/>
      <c r="I4" s="111"/>
      <c r="J4" s="111"/>
      <c r="K4" s="643"/>
      <c r="L4" s="643"/>
      <c r="M4" s="643"/>
    </row>
    <row r="5" spans="2:13" ht="12.75">
      <c r="B5" s="21"/>
      <c r="C5" s="110"/>
      <c r="D5" s="111"/>
      <c r="E5" s="112"/>
      <c r="F5" s="112"/>
      <c r="G5" s="112"/>
      <c r="H5" s="112"/>
      <c r="I5" s="112"/>
      <c r="J5" s="112"/>
      <c r="K5" s="112"/>
      <c r="L5" s="112"/>
      <c r="M5" s="112"/>
    </row>
    <row r="6" spans="2:13" ht="12.75">
      <c r="B6" s="21"/>
      <c r="D6" s="111"/>
      <c r="E6" s="113"/>
      <c r="F6" s="113"/>
      <c r="G6" s="113"/>
      <c r="H6" s="113"/>
      <c r="I6" s="113"/>
      <c r="J6" s="113"/>
      <c r="K6" s="113"/>
      <c r="L6" s="113"/>
      <c r="M6" s="113"/>
    </row>
    <row r="7" spans="2:13" ht="12.75">
      <c r="B7" s="21"/>
      <c r="D7" s="142"/>
      <c r="E7" s="114"/>
      <c r="F7" s="114"/>
      <c r="G7" s="114"/>
      <c r="H7" s="114"/>
      <c r="I7" s="114"/>
      <c r="J7" s="114"/>
      <c r="K7" s="114"/>
      <c r="L7" s="114"/>
      <c r="M7" s="114"/>
    </row>
    <row r="8" spans="2:13" ht="12.75">
      <c r="B8" s="21"/>
      <c r="C8" s="143"/>
      <c r="D8" s="115"/>
      <c r="E8" s="116"/>
      <c r="F8" s="116"/>
      <c r="G8" s="85"/>
      <c r="H8" s="85"/>
      <c r="I8" s="116"/>
      <c r="J8" s="117"/>
      <c r="K8" s="117"/>
      <c r="L8" s="117"/>
      <c r="M8" s="118"/>
    </row>
    <row r="9" spans="2:13" ht="12.75">
      <c r="B9" s="21"/>
      <c r="C9" s="143"/>
      <c r="D9" s="115"/>
      <c r="E9" s="116"/>
      <c r="F9" s="116"/>
      <c r="G9" s="85"/>
      <c r="H9" s="85"/>
      <c r="I9" s="116"/>
      <c r="J9" s="117"/>
      <c r="K9" s="117"/>
      <c r="L9" s="117"/>
      <c r="M9" s="118"/>
    </row>
    <row r="10" spans="2:13" ht="12.75">
      <c r="B10" s="21"/>
      <c r="C10" s="143"/>
      <c r="D10" s="115"/>
      <c r="E10" s="116"/>
      <c r="F10" s="116"/>
      <c r="G10" s="85"/>
      <c r="H10" s="85"/>
      <c r="I10" s="116"/>
      <c r="J10" s="117"/>
      <c r="K10" s="117"/>
      <c r="L10" s="117"/>
      <c r="M10" s="118"/>
    </row>
    <row r="11" spans="2:13" ht="12.75">
      <c r="B11" s="21"/>
      <c r="C11" s="143"/>
      <c r="D11" s="115"/>
      <c r="E11" s="116"/>
      <c r="F11" s="116"/>
      <c r="G11" s="85"/>
      <c r="H11" s="85"/>
      <c r="I11" s="116"/>
      <c r="J11" s="117"/>
      <c r="K11" s="117"/>
      <c r="L11" s="117"/>
      <c r="M11" s="118"/>
    </row>
    <row r="12" spans="2:13" ht="12.75">
      <c r="B12" s="21"/>
      <c r="C12" s="143"/>
      <c r="D12" s="115"/>
      <c r="E12" s="116"/>
      <c r="F12" s="116"/>
      <c r="G12" s="85"/>
      <c r="H12" s="85"/>
      <c r="I12" s="116"/>
      <c r="J12" s="117"/>
      <c r="K12" s="117"/>
      <c r="L12" s="117"/>
      <c r="M12" s="118"/>
    </row>
    <row r="13" spans="2:13" ht="12.75">
      <c r="B13" s="21"/>
      <c r="C13" s="143"/>
      <c r="D13" s="115"/>
      <c r="E13" s="116"/>
      <c r="F13" s="116"/>
      <c r="G13" s="85"/>
      <c r="H13" s="85"/>
      <c r="I13" s="116"/>
      <c r="J13" s="117"/>
      <c r="K13" s="117"/>
      <c r="L13" s="117"/>
      <c r="M13" s="118"/>
    </row>
    <row r="14" spans="2:13" ht="12.75">
      <c r="B14" s="21"/>
      <c r="C14" s="143"/>
      <c r="D14" s="115"/>
      <c r="E14" s="116"/>
      <c r="F14" s="116"/>
      <c r="G14" s="85"/>
      <c r="H14" s="85"/>
      <c r="I14" s="116"/>
      <c r="J14" s="117"/>
      <c r="K14" s="117"/>
      <c r="L14" s="117"/>
      <c r="M14" s="118"/>
    </row>
    <row r="15" spans="2:13" ht="12.75">
      <c r="B15" s="21"/>
      <c r="C15" s="143"/>
      <c r="D15" s="115"/>
      <c r="E15" s="116"/>
      <c r="F15" s="116"/>
      <c r="G15" s="85"/>
      <c r="H15" s="85"/>
      <c r="I15" s="116"/>
      <c r="J15" s="117"/>
      <c r="K15" s="117"/>
      <c r="L15" s="119"/>
      <c r="M15" s="118"/>
    </row>
    <row r="16" spans="2:13" ht="12.75">
      <c r="B16" s="21"/>
      <c r="C16" s="143"/>
      <c r="D16" s="115"/>
      <c r="E16" s="116"/>
      <c r="F16" s="116"/>
      <c r="G16" s="85"/>
      <c r="H16" s="85"/>
      <c r="I16" s="116"/>
      <c r="J16" s="117"/>
      <c r="K16" s="117"/>
      <c r="L16" s="119"/>
      <c r="M16" s="118"/>
    </row>
    <row r="17" spans="2:13" ht="12.75">
      <c r="B17" s="21"/>
      <c r="C17" s="143"/>
      <c r="D17" s="115"/>
      <c r="E17" s="116"/>
      <c r="F17" s="116"/>
      <c r="G17" s="85"/>
      <c r="H17" s="85"/>
      <c r="I17" s="116"/>
      <c r="J17" s="117"/>
      <c r="K17" s="117"/>
      <c r="L17" s="117"/>
      <c r="M17" s="118"/>
    </row>
    <row r="18" spans="2:9" ht="12.75">
      <c r="B18" s="21"/>
      <c r="D18" s="88"/>
      <c r="E18" s="88"/>
      <c r="F18" s="88"/>
      <c r="I18" s="88"/>
    </row>
    <row r="19" spans="2:9" ht="12.75">
      <c r="B19" s="21"/>
      <c r="D19" s="88"/>
      <c r="E19" s="88"/>
      <c r="F19" s="88"/>
      <c r="I19" s="88"/>
    </row>
    <row r="20" spans="1:13" ht="12.75">
      <c r="A20" s="51" t="s">
        <v>592</v>
      </c>
      <c r="G20" s="51" t="s">
        <v>592</v>
      </c>
      <c r="H20"/>
      <c r="I20"/>
      <c r="J20"/>
      <c r="K20"/>
      <c r="L20"/>
      <c r="M20" s="21"/>
    </row>
    <row r="21" spans="1:13" ht="12.75">
      <c r="A21" s="51" t="s">
        <v>593</v>
      </c>
      <c r="G21" s="51" t="s">
        <v>598</v>
      </c>
      <c r="H21"/>
      <c r="I21"/>
      <c r="J21"/>
      <c r="K21"/>
      <c r="L21"/>
      <c r="M21" s="21"/>
    </row>
    <row r="22" spans="2:13" ht="12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2.7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56" t="s">
        <v>597</v>
      </c>
      <c r="B24" s="21"/>
      <c r="C24" s="21"/>
      <c r="D24" s="21"/>
      <c r="E24" s="21"/>
      <c r="F24" s="21"/>
      <c r="G24" s="144" t="s">
        <v>603</v>
      </c>
      <c r="H24" s="21"/>
      <c r="I24" s="21"/>
      <c r="J24" s="21"/>
      <c r="K24" s="21"/>
      <c r="L24" s="21"/>
      <c r="M24" s="21"/>
    </row>
    <row r="25" spans="1:12" ht="12.75">
      <c r="A25" s="633" t="s">
        <v>594</v>
      </c>
      <c r="B25" s="633"/>
      <c r="C25" s="633"/>
      <c r="D25" s="633"/>
      <c r="E25" s="633"/>
      <c r="F25" s="633"/>
      <c r="G25" s="633" t="s">
        <v>600</v>
      </c>
      <c r="H25" s="633"/>
      <c r="I25" s="633"/>
      <c r="J25" s="633"/>
      <c r="K25" s="633"/>
      <c r="L25" s="633"/>
    </row>
    <row r="44" spans="1:12" ht="12.75">
      <c r="A44" s="51" t="s">
        <v>592</v>
      </c>
      <c r="B44" s="102"/>
      <c r="C44" s="102"/>
      <c r="D44" s="102"/>
      <c r="E44" s="102"/>
      <c r="F44" s="102"/>
      <c r="G44" s="51" t="s">
        <v>592</v>
      </c>
      <c r="H44"/>
      <c r="I44"/>
      <c r="J44"/>
      <c r="K44"/>
      <c r="L44"/>
    </row>
    <row r="45" spans="1:12" ht="12.75">
      <c r="A45" s="51" t="s">
        <v>595</v>
      </c>
      <c r="B45" s="102"/>
      <c r="C45" s="102"/>
      <c r="D45" s="102"/>
      <c r="E45" s="102"/>
      <c r="F45" s="102"/>
      <c r="G45" s="51" t="s">
        <v>601</v>
      </c>
      <c r="H45"/>
      <c r="I45"/>
      <c r="J45"/>
      <c r="K45"/>
      <c r="L45"/>
    </row>
  </sheetData>
  <mergeCells count="5">
    <mergeCell ref="A25:F25"/>
    <mergeCell ref="G3:L3"/>
    <mergeCell ref="G25:L25"/>
    <mergeCell ref="K4:M4"/>
    <mergeCell ref="A3:F3"/>
  </mergeCells>
  <printOptions/>
  <pageMargins left="1.3779527559055118" right="1.3779527559055118" top="1.7716535433070868" bottom="1.7716535433070868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6"/>
  <sheetViews>
    <sheetView workbookViewId="0" topLeftCell="A1">
      <selection activeCell="E21" sqref="E21"/>
    </sheetView>
  </sheetViews>
  <sheetFormatPr defaultColWidth="11.421875" defaultRowHeight="12.75"/>
  <cols>
    <col min="3" max="3" width="15.8515625" style="0" customWidth="1"/>
    <col min="4" max="5" width="16.28125" style="0" customWidth="1"/>
    <col min="6" max="6" width="13.8515625" style="0" customWidth="1"/>
    <col min="7" max="7" width="12.421875" style="0" customWidth="1"/>
    <col min="8" max="8" width="13.7109375" style="0" customWidth="1"/>
    <col min="9" max="9" width="12.8515625" style="0" customWidth="1"/>
  </cols>
  <sheetData>
    <row r="2" ht="12.75">
      <c r="B2" s="74" t="s">
        <v>514</v>
      </c>
    </row>
    <row r="3" spans="2:13" ht="12.75">
      <c r="B3" s="2" t="s">
        <v>318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3.5" thickTop="1">
      <c r="B5" s="29"/>
      <c r="C5" s="30"/>
      <c r="D5" s="52" t="s">
        <v>303</v>
      </c>
      <c r="E5" s="52" t="s">
        <v>304</v>
      </c>
      <c r="F5" s="52" t="s">
        <v>305</v>
      </c>
      <c r="G5" s="66" t="s">
        <v>306</v>
      </c>
      <c r="H5" s="96"/>
      <c r="I5" s="1"/>
      <c r="J5" s="1"/>
      <c r="K5" s="1"/>
      <c r="L5" s="1"/>
      <c r="M5" s="1"/>
    </row>
    <row r="6" spans="2:13" ht="12.75">
      <c r="B6" s="26" t="s">
        <v>74</v>
      </c>
      <c r="C6" s="21"/>
      <c r="D6" s="24">
        <v>927599.63</v>
      </c>
      <c r="E6" s="24">
        <v>46379.98150000001</v>
      </c>
      <c r="F6" s="21"/>
      <c r="G6" s="11">
        <v>20</v>
      </c>
      <c r="H6" s="1"/>
      <c r="I6" s="1"/>
      <c r="J6" s="1"/>
      <c r="K6" s="1"/>
      <c r="L6" s="1"/>
      <c r="M6" s="1"/>
    </row>
    <row r="7" spans="2:13" ht="12.75">
      <c r="B7" s="26" t="s">
        <v>76</v>
      </c>
      <c r="C7" s="21"/>
      <c r="D7" s="24">
        <v>770000</v>
      </c>
      <c r="E7" s="24">
        <v>154000</v>
      </c>
      <c r="F7" s="21"/>
      <c r="G7" s="11">
        <v>5</v>
      </c>
      <c r="H7" s="1"/>
      <c r="I7" s="1"/>
      <c r="J7" s="1"/>
      <c r="K7" s="1"/>
      <c r="L7" s="1"/>
      <c r="M7" s="1"/>
    </row>
    <row r="8" spans="2:13" ht="12.75">
      <c r="B8" s="26" t="s">
        <v>78</v>
      </c>
      <c r="C8" s="21"/>
      <c r="D8" s="24">
        <v>40000</v>
      </c>
      <c r="E8" s="24">
        <v>2000</v>
      </c>
      <c r="F8" s="21"/>
      <c r="G8" s="11">
        <v>20</v>
      </c>
      <c r="H8" s="1"/>
      <c r="I8" s="1"/>
      <c r="J8" s="1"/>
      <c r="K8" s="1"/>
      <c r="L8" s="1"/>
      <c r="M8" s="1"/>
    </row>
    <row r="9" spans="2:13" ht="12.75">
      <c r="B9" s="26" t="s">
        <v>79</v>
      </c>
      <c r="C9" s="21"/>
      <c r="D9" s="24">
        <v>11649</v>
      </c>
      <c r="E9" s="24">
        <v>2329.8</v>
      </c>
      <c r="F9" s="21"/>
      <c r="G9" s="11">
        <v>5</v>
      </c>
      <c r="H9" s="1"/>
      <c r="I9" s="1"/>
      <c r="J9" s="1"/>
      <c r="K9" s="1"/>
      <c r="L9" s="1"/>
      <c r="M9" s="1"/>
    </row>
    <row r="10" spans="2:13" ht="12.75">
      <c r="B10" s="26" t="s">
        <v>80</v>
      </c>
      <c r="C10" s="21"/>
      <c r="D10" s="24">
        <v>2000</v>
      </c>
      <c r="E10" s="24"/>
      <c r="F10" s="24">
        <v>400</v>
      </c>
      <c r="G10" s="11">
        <v>5</v>
      </c>
      <c r="H10" s="1"/>
      <c r="I10" s="1"/>
      <c r="J10" s="1"/>
      <c r="K10" s="1"/>
      <c r="L10" s="1"/>
      <c r="M10" s="1"/>
    </row>
    <row r="11" spans="2:13" ht="13.5" thickBot="1">
      <c r="B11" s="31" t="s">
        <v>307</v>
      </c>
      <c r="C11" s="5"/>
      <c r="D11" s="8">
        <v>6000</v>
      </c>
      <c r="E11" s="8"/>
      <c r="F11" s="8">
        <v>1200</v>
      </c>
      <c r="G11" s="27">
        <v>5</v>
      </c>
      <c r="H11" s="1"/>
      <c r="I11" s="1"/>
      <c r="J11" s="1"/>
      <c r="K11" s="1"/>
      <c r="L11" s="1"/>
      <c r="M11" s="1"/>
    </row>
    <row r="12" spans="2:13" ht="13.5" thickTop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2.75">
      <c r="B13" s="74" t="s">
        <v>515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3.5" thickBot="1">
      <c r="B14" s="1"/>
      <c r="C14" s="1"/>
      <c r="D14" s="1"/>
      <c r="E14" s="1"/>
      <c r="F14" s="1"/>
      <c r="G14" s="1"/>
      <c r="H14" s="1"/>
      <c r="I14" s="5"/>
      <c r="J14" s="5"/>
      <c r="K14" s="1"/>
      <c r="L14" s="1"/>
      <c r="M14" s="1"/>
    </row>
    <row r="15" spans="2:13" ht="13.5" thickTop="1">
      <c r="B15" s="29"/>
      <c r="C15" s="52" t="s">
        <v>308</v>
      </c>
      <c r="D15" s="52"/>
      <c r="E15" s="52"/>
      <c r="F15" s="52"/>
      <c r="G15" s="52" t="s">
        <v>309</v>
      </c>
      <c r="H15" s="52"/>
      <c r="I15" s="2"/>
      <c r="J15" s="66"/>
      <c r="K15" s="1"/>
      <c r="L15" s="1"/>
      <c r="M15" s="1"/>
    </row>
    <row r="16" spans="2:13" ht="12.75">
      <c r="B16" s="26"/>
      <c r="C16" s="22" t="s">
        <v>74</v>
      </c>
      <c r="D16" s="22" t="s">
        <v>76</v>
      </c>
      <c r="E16" s="22" t="s">
        <v>78</v>
      </c>
      <c r="F16" s="22" t="s">
        <v>79</v>
      </c>
      <c r="G16" s="22" t="s">
        <v>80</v>
      </c>
      <c r="H16" s="22" t="s">
        <v>307</v>
      </c>
      <c r="I16" s="2" t="s">
        <v>310</v>
      </c>
      <c r="J16" s="12" t="s">
        <v>311</v>
      </c>
      <c r="K16" s="1"/>
      <c r="L16" s="1"/>
      <c r="M16" s="1"/>
    </row>
    <row r="17" spans="2:13" ht="12.75">
      <c r="B17" s="26" t="s">
        <v>169</v>
      </c>
      <c r="C17" s="24">
        <v>46379.98150000001</v>
      </c>
      <c r="D17" s="24">
        <v>154000</v>
      </c>
      <c r="E17" s="24">
        <v>2000</v>
      </c>
      <c r="F17" s="24">
        <v>2329.8</v>
      </c>
      <c r="G17" s="24">
        <v>400</v>
      </c>
      <c r="H17" s="24">
        <v>1200</v>
      </c>
      <c r="I17" s="4">
        <v>206309.78149999998</v>
      </c>
      <c r="J17" s="13">
        <v>206309.78149999998</v>
      </c>
      <c r="K17" s="1"/>
      <c r="L17" s="1"/>
      <c r="M17" s="1"/>
    </row>
    <row r="18" spans="2:13" ht="12.75">
      <c r="B18" s="26" t="s">
        <v>170</v>
      </c>
      <c r="C18" s="24">
        <v>46379.98150000001</v>
      </c>
      <c r="D18" s="24">
        <v>154000</v>
      </c>
      <c r="E18" s="24">
        <v>2000</v>
      </c>
      <c r="F18" s="24">
        <v>2329.8</v>
      </c>
      <c r="G18" s="24">
        <v>400</v>
      </c>
      <c r="H18" s="24">
        <v>1200</v>
      </c>
      <c r="I18" s="4">
        <v>206309.78149999998</v>
      </c>
      <c r="J18" s="13">
        <v>412619.56299999997</v>
      </c>
      <c r="K18" s="1"/>
      <c r="L18" s="1"/>
      <c r="M18" s="1"/>
    </row>
    <row r="19" spans="2:13" ht="12.75">
      <c r="B19" s="26" t="s">
        <v>171</v>
      </c>
      <c r="C19" s="24">
        <v>46379.98150000001</v>
      </c>
      <c r="D19" s="24">
        <v>154000</v>
      </c>
      <c r="E19" s="24">
        <v>2000</v>
      </c>
      <c r="F19" s="24">
        <v>2329.8</v>
      </c>
      <c r="G19" s="24">
        <v>400</v>
      </c>
      <c r="H19" s="24">
        <v>1200</v>
      </c>
      <c r="I19" s="4">
        <v>206309.78149999998</v>
      </c>
      <c r="J19" s="13">
        <v>618929.3444999999</v>
      </c>
      <c r="K19" s="1"/>
      <c r="L19" s="1"/>
      <c r="M19" s="1"/>
    </row>
    <row r="20" spans="2:13" ht="12.75">
      <c r="B20" s="26" t="s">
        <v>172</v>
      </c>
      <c r="C20" s="24">
        <v>46379.98150000001</v>
      </c>
      <c r="D20" s="24">
        <v>154000</v>
      </c>
      <c r="E20" s="24">
        <v>2000</v>
      </c>
      <c r="F20" s="24">
        <v>2329.8</v>
      </c>
      <c r="G20" s="24">
        <v>400</v>
      </c>
      <c r="H20" s="24">
        <v>1200</v>
      </c>
      <c r="I20" s="4">
        <v>206309.78149999998</v>
      </c>
      <c r="J20" s="13">
        <v>825239.1259999999</v>
      </c>
      <c r="K20" s="1"/>
      <c r="L20" s="1"/>
      <c r="M20" s="1"/>
    </row>
    <row r="21" spans="2:13" ht="12.75">
      <c r="B21" s="26" t="s">
        <v>173</v>
      </c>
      <c r="C21" s="24">
        <v>46379.98150000001</v>
      </c>
      <c r="D21" s="24">
        <v>154000</v>
      </c>
      <c r="E21" s="24">
        <v>2000</v>
      </c>
      <c r="F21" s="24">
        <v>2329.8</v>
      </c>
      <c r="G21" s="24">
        <v>400</v>
      </c>
      <c r="H21" s="24">
        <v>1200</v>
      </c>
      <c r="I21" s="4">
        <v>206309.78149999998</v>
      </c>
      <c r="J21" s="13">
        <v>1031548.9075</v>
      </c>
      <c r="K21" s="1"/>
      <c r="L21" s="1"/>
      <c r="M21" s="1"/>
    </row>
    <row r="22" spans="2:13" ht="12.75">
      <c r="B22" s="26" t="s">
        <v>174</v>
      </c>
      <c r="C22" s="24">
        <v>46379.98150000001</v>
      </c>
      <c r="D22" s="24"/>
      <c r="E22" s="24">
        <v>2000</v>
      </c>
      <c r="F22" s="24"/>
      <c r="G22" s="24"/>
      <c r="H22" s="24"/>
      <c r="I22" s="4">
        <v>48379.98150000001</v>
      </c>
      <c r="J22" s="13">
        <v>1079928.889</v>
      </c>
      <c r="K22" s="1"/>
      <c r="L22" s="1"/>
      <c r="M22" s="1"/>
    </row>
    <row r="23" spans="2:13" ht="12.75">
      <c r="B23" s="26" t="s">
        <v>175</v>
      </c>
      <c r="C23" s="24">
        <v>46379.98150000001</v>
      </c>
      <c r="D23" s="24"/>
      <c r="E23" s="24">
        <v>2000</v>
      </c>
      <c r="F23" s="24"/>
      <c r="G23" s="24"/>
      <c r="H23" s="24"/>
      <c r="I23" s="4">
        <v>48379.98150000001</v>
      </c>
      <c r="J23" s="13">
        <v>1128308.8705</v>
      </c>
      <c r="K23" s="1"/>
      <c r="L23" s="1"/>
      <c r="M23" s="1"/>
    </row>
    <row r="24" spans="2:13" ht="12.75">
      <c r="B24" s="26" t="s">
        <v>176</v>
      </c>
      <c r="C24" s="24">
        <v>46379.98150000001</v>
      </c>
      <c r="D24" s="24"/>
      <c r="E24" s="24">
        <v>2000</v>
      </c>
      <c r="F24" s="24"/>
      <c r="G24" s="24"/>
      <c r="H24" s="24"/>
      <c r="I24" s="4">
        <v>48379.98150000001</v>
      </c>
      <c r="J24" s="13">
        <v>1176688.852</v>
      </c>
      <c r="K24" s="1"/>
      <c r="L24" s="1"/>
      <c r="M24" s="1"/>
    </row>
    <row r="25" spans="2:13" ht="12.75">
      <c r="B25" s="26" t="s">
        <v>177</v>
      </c>
      <c r="C25" s="24">
        <v>46379.98150000001</v>
      </c>
      <c r="D25" s="24"/>
      <c r="E25" s="24">
        <v>2000</v>
      </c>
      <c r="F25" s="24"/>
      <c r="G25" s="24"/>
      <c r="H25" s="24"/>
      <c r="I25" s="4">
        <v>48379.98150000001</v>
      </c>
      <c r="J25" s="13">
        <v>1225068.8335</v>
      </c>
      <c r="K25" s="1"/>
      <c r="L25" s="1"/>
      <c r="M25" s="1"/>
    </row>
    <row r="26" spans="2:13" ht="12.75">
      <c r="B26" s="26" t="s">
        <v>178</v>
      </c>
      <c r="C26" s="24">
        <v>46379.98150000001</v>
      </c>
      <c r="D26" s="24"/>
      <c r="E26" s="24">
        <v>2000</v>
      </c>
      <c r="F26" s="24"/>
      <c r="G26" s="24"/>
      <c r="H26" s="24"/>
      <c r="I26" s="4">
        <v>48379.98150000001</v>
      </c>
      <c r="J26" s="13">
        <v>1273448.815</v>
      </c>
      <c r="K26" s="1"/>
      <c r="L26" s="1"/>
      <c r="M26" s="1"/>
    </row>
    <row r="27" spans="2:13" ht="13.5" thickBot="1">
      <c r="B27" s="7" t="s">
        <v>23</v>
      </c>
      <c r="C27" s="9">
        <f>SUM(C17:C26)</f>
        <v>463799.815</v>
      </c>
      <c r="D27" s="9">
        <f aca="true" t="shared" si="0" ref="D27:J27">SUM(D17:D26)</f>
        <v>770000</v>
      </c>
      <c r="E27" s="9">
        <f t="shared" si="0"/>
        <v>20000</v>
      </c>
      <c r="F27" s="9">
        <f t="shared" si="0"/>
        <v>11649</v>
      </c>
      <c r="G27" s="9">
        <f t="shared" si="0"/>
        <v>2000</v>
      </c>
      <c r="H27" s="9">
        <f t="shared" si="0"/>
        <v>6000</v>
      </c>
      <c r="I27" s="9">
        <f t="shared" si="0"/>
        <v>1273448.815</v>
      </c>
      <c r="J27" s="9">
        <f t="shared" si="0"/>
        <v>8978090.9825</v>
      </c>
      <c r="K27" s="1"/>
      <c r="L27" s="1"/>
      <c r="M27" s="1"/>
    </row>
    <row r="28" spans="2:13" ht="13.5" thickTop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 t="s">
        <v>312</v>
      </c>
      <c r="C29" s="4">
        <v>695699.7225</v>
      </c>
      <c r="D29" s="4">
        <v>0</v>
      </c>
      <c r="E29" s="4">
        <v>30000</v>
      </c>
      <c r="F29" s="4">
        <v>0</v>
      </c>
      <c r="G29" s="4">
        <v>0</v>
      </c>
      <c r="H29" s="4">
        <v>0</v>
      </c>
      <c r="I29" s="1"/>
      <c r="J29" s="1"/>
      <c r="K29" s="1"/>
      <c r="L29" s="1"/>
      <c r="M29" s="1"/>
    </row>
    <row r="30" spans="2:13" ht="12.75">
      <c r="B30" s="1" t="s">
        <v>313</v>
      </c>
      <c r="C30" s="4">
        <v>463799.815</v>
      </c>
      <c r="D30" s="4">
        <v>0</v>
      </c>
      <c r="E30" s="4">
        <v>20000</v>
      </c>
      <c r="F30" s="4">
        <v>0</v>
      </c>
      <c r="G30" s="4">
        <v>0</v>
      </c>
      <c r="H30" s="4">
        <v>0</v>
      </c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74" t="s">
        <v>516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3.5" thickBo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3.5" thickTop="1">
      <c r="B34" s="29"/>
      <c r="C34" s="52" t="s">
        <v>314</v>
      </c>
      <c r="D34" s="52" t="s">
        <v>315</v>
      </c>
      <c r="E34" s="52" t="s">
        <v>316</v>
      </c>
      <c r="F34" s="52" t="s">
        <v>317</v>
      </c>
      <c r="G34" s="66"/>
      <c r="H34" s="1"/>
      <c r="I34" s="1"/>
      <c r="J34" s="1"/>
      <c r="K34" s="1"/>
      <c r="L34" s="1"/>
      <c r="M34" s="1"/>
    </row>
    <row r="35" spans="2:13" ht="12.75">
      <c r="B35" s="26" t="s">
        <v>169</v>
      </c>
      <c r="C35" s="24">
        <v>205109.78149999998</v>
      </c>
      <c r="D35" s="24">
        <v>205109.78149999998</v>
      </c>
      <c r="E35" s="24">
        <v>1200</v>
      </c>
      <c r="F35" s="24">
        <v>1200</v>
      </c>
      <c r="G35" s="11"/>
      <c r="H35" s="1"/>
      <c r="I35" s="1"/>
      <c r="J35" s="1"/>
      <c r="K35" s="1"/>
      <c r="L35" s="1"/>
      <c r="M35" s="1"/>
    </row>
    <row r="36" spans="2:13" ht="12.75">
      <c r="B36" s="26" t="s">
        <v>170</v>
      </c>
      <c r="C36" s="24">
        <v>205109.78149999998</v>
      </c>
      <c r="D36" s="24">
        <v>410219.56299999997</v>
      </c>
      <c r="E36" s="24">
        <v>1200</v>
      </c>
      <c r="F36" s="24">
        <v>2400</v>
      </c>
      <c r="G36" s="11"/>
      <c r="H36" s="1"/>
      <c r="I36" s="1"/>
      <c r="J36" s="1"/>
      <c r="K36" s="1"/>
      <c r="L36" s="1"/>
      <c r="M36" s="1"/>
    </row>
    <row r="37" spans="2:13" ht="12.75">
      <c r="B37" s="26" t="s">
        <v>171</v>
      </c>
      <c r="C37" s="24">
        <v>205109.78149999998</v>
      </c>
      <c r="D37" s="24">
        <v>615329.3444999999</v>
      </c>
      <c r="E37" s="24">
        <v>1200</v>
      </c>
      <c r="F37" s="24">
        <v>3600</v>
      </c>
      <c r="G37" s="11"/>
      <c r="H37" s="1"/>
      <c r="I37" s="1"/>
      <c r="J37" s="1"/>
      <c r="K37" s="1"/>
      <c r="L37" s="1"/>
      <c r="M37" s="1"/>
    </row>
    <row r="38" spans="2:13" ht="12.75">
      <c r="B38" s="26" t="s">
        <v>172</v>
      </c>
      <c r="C38" s="24">
        <v>205109.78149999998</v>
      </c>
      <c r="D38" s="24">
        <v>820439.1259999999</v>
      </c>
      <c r="E38" s="24">
        <v>1200</v>
      </c>
      <c r="F38" s="24">
        <v>4800</v>
      </c>
      <c r="G38" s="11"/>
      <c r="H38" s="1"/>
      <c r="I38" s="1"/>
      <c r="J38" s="1"/>
      <c r="K38" s="1"/>
      <c r="L38" s="1"/>
      <c r="M38" s="1"/>
    </row>
    <row r="39" spans="2:13" ht="12.75">
      <c r="B39" s="26" t="s">
        <v>173</v>
      </c>
      <c r="C39" s="24">
        <v>205109.78149999998</v>
      </c>
      <c r="D39" s="24">
        <v>1025548.9075</v>
      </c>
      <c r="E39" s="24">
        <v>1200</v>
      </c>
      <c r="F39" s="24">
        <v>6000</v>
      </c>
      <c r="G39" s="11"/>
      <c r="H39" s="1"/>
      <c r="I39" s="1"/>
      <c r="J39" s="1"/>
      <c r="K39" s="1"/>
      <c r="L39" s="1"/>
      <c r="M39" s="1"/>
    </row>
    <row r="40" spans="2:13" ht="12.75">
      <c r="B40" s="26" t="s">
        <v>174</v>
      </c>
      <c r="C40" s="24">
        <v>48379.98150000001</v>
      </c>
      <c r="D40" s="24">
        <v>1073928.889</v>
      </c>
      <c r="E40" s="24">
        <v>0</v>
      </c>
      <c r="F40" s="24">
        <v>6000</v>
      </c>
      <c r="G40" s="11"/>
      <c r="H40" s="1"/>
      <c r="I40" s="1"/>
      <c r="J40" s="1"/>
      <c r="K40" s="1"/>
      <c r="L40" s="1"/>
      <c r="M40" s="1"/>
    </row>
    <row r="41" spans="2:13" ht="12.75">
      <c r="B41" s="26" t="s">
        <v>175</v>
      </c>
      <c r="C41" s="24">
        <v>48379.98150000001</v>
      </c>
      <c r="D41" s="24">
        <v>1122308.8705</v>
      </c>
      <c r="E41" s="24">
        <v>0</v>
      </c>
      <c r="F41" s="24">
        <v>6000</v>
      </c>
      <c r="G41" s="11"/>
      <c r="H41" s="1"/>
      <c r="I41" s="1"/>
      <c r="J41" s="1"/>
      <c r="K41" s="1"/>
      <c r="L41" s="1"/>
      <c r="M41" s="1"/>
    </row>
    <row r="42" spans="2:13" ht="12.75">
      <c r="B42" s="26" t="s">
        <v>176</v>
      </c>
      <c r="C42" s="24">
        <v>48379.98150000001</v>
      </c>
      <c r="D42" s="24">
        <v>1170688.852</v>
      </c>
      <c r="E42" s="24">
        <v>0</v>
      </c>
      <c r="F42" s="24">
        <v>6000</v>
      </c>
      <c r="G42" s="11"/>
      <c r="H42" s="1"/>
      <c r="I42" s="1"/>
      <c r="J42" s="1"/>
      <c r="K42" s="1"/>
      <c r="L42" s="1"/>
      <c r="M42" s="1"/>
    </row>
    <row r="43" spans="2:13" ht="12.75">
      <c r="B43" s="26" t="s">
        <v>177</v>
      </c>
      <c r="C43" s="24">
        <v>48379.98150000001</v>
      </c>
      <c r="D43" s="24">
        <v>1219068.8335</v>
      </c>
      <c r="E43" s="24">
        <v>0</v>
      </c>
      <c r="F43" s="24">
        <v>6000</v>
      </c>
      <c r="G43" s="11"/>
      <c r="H43" s="1"/>
      <c r="I43" s="1"/>
      <c r="J43" s="1"/>
      <c r="K43" s="1"/>
      <c r="L43" s="1"/>
      <c r="M43" s="1"/>
    </row>
    <row r="44" spans="2:13" ht="12.75">
      <c r="B44" s="26" t="s">
        <v>178</v>
      </c>
      <c r="C44" s="24">
        <v>48379.98150000001</v>
      </c>
      <c r="D44" s="24">
        <v>1267448.815</v>
      </c>
      <c r="E44" s="24">
        <v>0</v>
      </c>
      <c r="F44" s="24">
        <v>6000</v>
      </c>
      <c r="G44" s="11"/>
      <c r="H44" s="1"/>
      <c r="I44" s="1"/>
      <c r="J44" s="1"/>
      <c r="K44" s="1"/>
      <c r="L44" s="1"/>
      <c r="M44" s="1"/>
    </row>
    <row r="45" spans="2:13" ht="13.5" thickBot="1">
      <c r="B45" s="7" t="s">
        <v>23</v>
      </c>
      <c r="C45" s="9">
        <v>1267448.815</v>
      </c>
      <c r="D45" s="9">
        <v>8930090.9825</v>
      </c>
      <c r="E45" s="9">
        <v>6000</v>
      </c>
      <c r="F45" s="9">
        <v>48000</v>
      </c>
      <c r="G45" s="27"/>
      <c r="H45" s="1"/>
      <c r="I45" s="1"/>
      <c r="J45" s="1"/>
      <c r="K45" s="1"/>
      <c r="L45" s="1"/>
      <c r="M45" s="1"/>
    </row>
    <row r="46" spans="2:13" ht="13.5" thickTop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workbookViewId="0" topLeftCell="A1">
      <selection activeCell="D37" sqref="D37"/>
    </sheetView>
  </sheetViews>
  <sheetFormatPr defaultColWidth="11.421875" defaultRowHeight="12.75"/>
  <cols>
    <col min="2" max="2" width="40.140625" style="0" customWidth="1"/>
    <col min="3" max="3" width="11.7109375" style="0" customWidth="1"/>
  </cols>
  <sheetData>
    <row r="2" ht="12.75">
      <c r="B2" s="74" t="s">
        <v>529</v>
      </c>
    </row>
    <row r="3" spans="2:13" ht="13.5" thickBo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5" ht="13.5" thickTop="1">
      <c r="A4" s="6"/>
      <c r="B4" s="2" t="s">
        <v>179</v>
      </c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1"/>
      <c r="O4" s="1"/>
    </row>
    <row r="5" spans="1:15" ht="13.5" thickBot="1">
      <c r="A5" s="6"/>
      <c r="B5" s="31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"/>
      <c r="O5" s="1"/>
    </row>
    <row r="6" spans="1:15" ht="13.5" thickTop="1">
      <c r="A6" s="6"/>
      <c r="B6" s="2" t="s">
        <v>30</v>
      </c>
      <c r="C6" s="2">
        <v>0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12">
        <v>10</v>
      </c>
      <c r="N6" s="1"/>
      <c r="O6" s="1"/>
    </row>
    <row r="7" spans="1:15" ht="12.75">
      <c r="A7" s="6"/>
      <c r="B7" s="2" t="s">
        <v>180</v>
      </c>
      <c r="C7" s="1"/>
      <c r="D7" s="1"/>
      <c r="E7" s="1"/>
      <c r="F7" s="1"/>
      <c r="G7" s="1"/>
      <c r="H7" s="1"/>
      <c r="I7" s="1"/>
      <c r="J7" s="1"/>
      <c r="K7" s="1"/>
      <c r="L7" s="1"/>
      <c r="M7" s="11"/>
      <c r="N7" s="1"/>
      <c r="O7" s="1"/>
    </row>
    <row r="8" spans="1:15" ht="12.75">
      <c r="A8" s="6"/>
      <c r="B8" s="1" t="s">
        <v>181</v>
      </c>
      <c r="C8" s="1"/>
      <c r="D8" s="4">
        <v>3704046.417122534</v>
      </c>
      <c r="E8" s="4">
        <v>3837106.685707221</v>
      </c>
      <c r="F8" s="4">
        <v>3973190.9933577166</v>
      </c>
      <c r="G8" s="4">
        <v>4112390.010320062</v>
      </c>
      <c r="H8" s="4">
        <v>4254853.676074071</v>
      </c>
      <c r="I8" s="4">
        <v>4299490.839459948</v>
      </c>
      <c r="J8" s="4">
        <v>4343113.869544661</v>
      </c>
      <c r="K8" s="4">
        <v>4385756.549522096</v>
      </c>
      <c r="L8" s="4">
        <v>4427451.387749891</v>
      </c>
      <c r="M8" s="13">
        <v>4468230.080055237</v>
      </c>
      <c r="N8" s="1"/>
      <c r="O8" s="1"/>
    </row>
    <row r="9" spans="1:15" ht="12.75">
      <c r="A9" s="6"/>
      <c r="B9" s="1" t="s">
        <v>182</v>
      </c>
      <c r="D9" s="4">
        <v>2160693.743321478</v>
      </c>
      <c r="E9" s="4">
        <v>2546982.768089424</v>
      </c>
      <c r="F9" s="4">
        <v>2637453.6366009363</v>
      </c>
      <c r="G9" s="4">
        <v>2729993.4221331803</v>
      </c>
      <c r="H9" s="4">
        <v>2824697.145236547</v>
      </c>
      <c r="I9" s="4">
        <v>2862607.462691143</v>
      </c>
      <c r="J9" s="4">
        <v>2891773.9938560473</v>
      </c>
      <c r="K9" s="4">
        <v>2920284.143016612</v>
      </c>
      <c r="L9" s="4">
        <v>2948159.688647611</v>
      </c>
      <c r="M9" s="13">
        <v>3347774.3356826603</v>
      </c>
      <c r="N9" s="1"/>
      <c r="O9" s="1"/>
    </row>
    <row r="10" spans="1:15" ht="12.75">
      <c r="A10" s="6"/>
      <c r="B10" s="1" t="s">
        <v>13</v>
      </c>
      <c r="C10" s="1"/>
      <c r="D10" s="4">
        <v>5864740.160444012</v>
      </c>
      <c r="E10" s="4">
        <v>6384089.453796645</v>
      </c>
      <c r="F10" s="4">
        <v>6610644.629958653</v>
      </c>
      <c r="G10" s="4">
        <v>6842383.432453242</v>
      </c>
      <c r="H10" s="4">
        <v>7079550.821310618</v>
      </c>
      <c r="I10" s="4">
        <v>7162098.302151091</v>
      </c>
      <c r="J10" s="4">
        <v>7234887.863400708</v>
      </c>
      <c r="K10" s="4">
        <v>7306040.692538708</v>
      </c>
      <c r="L10" s="4">
        <v>7375611.076397502</v>
      </c>
      <c r="M10" s="13">
        <v>7816004.415737897</v>
      </c>
      <c r="N10" s="1"/>
      <c r="O10" s="1"/>
    </row>
    <row r="11" spans="1:15" ht="12.75">
      <c r="A11" s="6"/>
      <c r="B11" s="1" t="s">
        <v>183</v>
      </c>
      <c r="C11" s="1"/>
      <c r="D11" s="4"/>
      <c r="E11" s="4"/>
      <c r="F11" s="4">
        <v>90396.09297735197</v>
      </c>
      <c r="G11" s="4">
        <v>243164.6505940773</v>
      </c>
      <c r="H11" s="4">
        <v>427434.1672809685</v>
      </c>
      <c r="I11" s="4">
        <v>678969.3482774703</v>
      </c>
      <c r="J11" s="4">
        <v>769753.6237148491</v>
      </c>
      <c r="K11" s="4">
        <v>845438.9162776219</v>
      </c>
      <c r="L11" s="4">
        <v>905414.1524285644</v>
      </c>
      <c r="M11" s="13">
        <v>948961.3196276221</v>
      </c>
      <c r="N11" s="1"/>
      <c r="O11" s="1"/>
    </row>
    <row r="12" spans="1:15" ht="12.75">
      <c r="A12" s="6"/>
      <c r="B12" s="1" t="s">
        <v>184</v>
      </c>
      <c r="C12" s="1"/>
      <c r="D12" s="4"/>
      <c r="E12" s="4">
        <v>0</v>
      </c>
      <c r="F12" s="4">
        <v>4519.804648867599</v>
      </c>
      <c r="G12" s="4">
        <v>12158.232529703866</v>
      </c>
      <c r="H12" s="4">
        <v>21371.708364048427</v>
      </c>
      <c r="I12" s="4">
        <v>33948.46741387352</v>
      </c>
      <c r="J12" s="4">
        <v>38487.681185742455</v>
      </c>
      <c r="K12" s="4">
        <v>42271.945813881095</v>
      </c>
      <c r="L12" s="4">
        <v>45270.70762142822</v>
      </c>
      <c r="M12" s="13">
        <v>0</v>
      </c>
      <c r="N12" s="1"/>
      <c r="O12" s="1"/>
    </row>
    <row r="13" spans="1:15" ht="12.75">
      <c r="A13" s="6"/>
      <c r="B13" s="2" t="s">
        <v>185</v>
      </c>
      <c r="C13" s="4">
        <v>714244.9466779201</v>
      </c>
      <c r="D13" s="4">
        <v>5864740.160444012</v>
      </c>
      <c r="E13" s="4">
        <v>6384089.453796645</v>
      </c>
      <c r="F13" s="4">
        <v>6705560.527584873</v>
      </c>
      <c r="G13" s="4">
        <v>7097706.315577023</v>
      </c>
      <c r="H13" s="4">
        <v>7528356.696955634</v>
      </c>
      <c r="I13" s="4">
        <v>7875016.117842435</v>
      </c>
      <c r="J13" s="4">
        <v>8043129.1683013</v>
      </c>
      <c r="K13" s="4">
        <v>8193751.554630212</v>
      </c>
      <c r="L13" s="4">
        <v>8326295.936447495</v>
      </c>
      <c r="M13" s="13">
        <v>8764965.73536552</v>
      </c>
      <c r="N13" s="1"/>
      <c r="O13" s="1"/>
    </row>
    <row r="14" spans="1:15" ht="12.75">
      <c r="A14" s="6"/>
      <c r="B14" s="1"/>
      <c r="C14" s="1"/>
      <c r="D14" s="4"/>
      <c r="E14" s="4"/>
      <c r="F14" s="4"/>
      <c r="G14" s="4"/>
      <c r="H14" s="4"/>
      <c r="I14" s="4"/>
      <c r="J14" s="4"/>
      <c r="K14" s="4"/>
      <c r="L14" s="4"/>
      <c r="M14" s="13"/>
      <c r="N14" s="1"/>
      <c r="O14" s="1"/>
    </row>
    <row r="15" spans="1:15" ht="12.75">
      <c r="A15" s="6"/>
      <c r="B15" s="2" t="s">
        <v>186</v>
      </c>
      <c r="C15" s="1"/>
      <c r="D15" s="4"/>
      <c r="E15" s="4"/>
      <c r="F15" s="4"/>
      <c r="G15" s="4"/>
      <c r="H15" s="4"/>
      <c r="I15" s="4"/>
      <c r="J15" s="4"/>
      <c r="K15" s="4"/>
      <c r="L15" s="4"/>
      <c r="M15" s="13"/>
      <c r="N15" s="1"/>
      <c r="O15" s="1"/>
    </row>
    <row r="16" spans="1:15" ht="12.75">
      <c r="A16" s="6"/>
      <c r="B16" s="1" t="s">
        <v>187</v>
      </c>
      <c r="C16" s="1"/>
      <c r="D16" s="4">
        <v>2258239.6355496002</v>
      </c>
      <c r="E16" s="4">
        <v>2305757.574071644</v>
      </c>
      <c r="F16" s="4">
        <v>2353275.4828247842</v>
      </c>
      <c r="G16" s="4">
        <v>2400786.45098926</v>
      </c>
      <c r="H16" s="4">
        <v>2448311.206745737</v>
      </c>
      <c r="I16" s="4">
        <v>2496509.426949969</v>
      </c>
      <c r="J16" s="4">
        <v>2544021.7618227117</v>
      </c>
      <c r="K16" s="4">
        <v>2591534.0669282833</v>
      </c>
      <c r="L16" s="4">
        <v>2639046.2529647276</v>
      </c>
      <c r="M16" s="13">
        <v>2686558.558070713</v>
      </c>
      <c r="N16" s="1"/>
      <c r="O16" s="1"/>
    </row>
    <row r="17" spans="1:15" ht="12.75">
      <c r="A17" s="6"/>
      <c r="B17" s="1" t="s">
        <v>188</v>
      </c>
      <c r="C17" s="1"/>
      <c r="D17" s="4">
        <v>1881866.362958</v>
      </c>
      <c r="E17" s="4">
        <v>2297837.917651303</v>
      </c>
      <c r="F17" s="4">
        <v>2345355.8313659267</v>
      </c>
      <c r="G17" s="4">
        <v>2392867.9562951806</v>
      </c>
      <c r="H17" s="4">
        <v>2440390.414119658</v>
      </c>
      <c r="I17" s="4">
        <v>2488476.390249264</v>
      </c>
      <c r="J17" s="4">
        <v>2536103.0393439205</v>
      </c>
      <c r="K17" s="4">
        <v>2583615.3494106876</v>
      </c>
      <c r="L17" s="4">
        <v>2631127.555291987</v>
      </c>
      <c r="M17" s="13">
        <v>3126399.600231497</v>
      </c>
      <c r="N17" s="1"/>
      <c r="O17" s="1"/>
    </row>
    <row r="18" spans="1:15" ht="12.75">
      <c r="A18" s="6"/>
      <c r="B18" s="1" t="s">
        <v>13</v>
      </c>
      <c r="C18" s="1"/>
      <c r="D18" s="4">
        <v>4140105.9985076003</v>
      </c>
      <c r="E18" s="4">
        <v>4603595.491722947</v>
      </c>
      <c r="F18" s="4">
        <v>4698631.314190711</v>
      </c>
      <c r="G18" s="4">
        <v>4793654.4072844405</v>
      </c>
      <c r="H18" s="4">
        <v>4888701.620865395</v>
      </c>
      <c r="I18" s="4">
        <v>4984985.817199233</v>
      </c>
      <c r="J18" s="4">
        <v>5080124.801166632</v>
      </c>
      <c r="K18" s="4">
        <v>5175149.416338971</v>
      </c>
      <c r="L18" s="4">
        <v>5270173.808256715</v>
      </c>
      <c r="M18" s="13">
        <v>5812958.15830221</v>
      </c>
      <c r="N18" s="1"/>
      <c r="O18" s="1"/>
    </row>
    <row r="19" spans="1:15" ht="12.75">
      <c r="A19" s="6"/>
      <c r="B19" s="1" t="s">
        <v>106</v>
      </c>
      <c r="C19" s="1"/>
      <c r="D19" s="4">
        <v>216000</v>
      </c>
      <c r="E19" s="4">
        <v>224275.81292895955</v>
      </c>
      <c r="F19" s="4">
        <v>232551.62067238765</v>
      </c>
      <c r="G19" s="4">
        <v>240826.2194243022</v>
      </c>
      <c r="H19" s="4">
        <v>249103.21983993117</v>
      </c>
      <c r="I19" s="4">
        <v>257379.0016557029</v>
      </c>
      <c r="J19" s="4">
        <v>265654.8145846624</v>
      </c>
      <c r="K19" s="4">
        <v>273930.62232809066</v>
      </c>
      <c r="L19" s="4">
        <v>282206.40932939365</v>
      </c>
      <c r="M19" s="13">
        <v>290482.21707282186</v>
      </c>
      <c r="N19" s="1"/>
      <c r="O19" s="1"/>
    </row>
    <row r="20" spans="1:15" ht="12.75">
      <c r="A20" s="6"/>
      <c r="B20" s="1" t="s">
        <v>189</v>
      </c>
      <c r="C20" s="1"/>
      <c r="D20" s="4">
        <v>94320</v>
      </c>
      <c r="E20" s="4">
        <v>98985.78896274643</v>
      </c>
      <c r="F20" s="4">
        <v>103651.57513976523</v>
      </c>
      <c r="G20" s="4">
        <v>108316.71038198403</v>
      </c>
      <c r="H20" s="4">
        <v>112983.1413243471</v>
      </c>
      <c r="I20" s="4">
        <v>135329.63398076288</v>
      </c>
      <c r="J20" s="4">
        <v>139849.82068398903</v>
      </c>
      <c r="K20" s="4">
        <v>144370.00464646175</v>
      </c>
      <c r="L20" s="4">
        <v>148890.17763445457</v>
      </c>
      <c r="M20" s="13">
        <v>153410.36160769605</v>
      </c>
      <c r="N20" s="1"/>
      <c r="O20" s="1"/>
    </row>
    <row r="21" spans="1:15" ht="12.75">
      <c r="A21" s="6"/>
      <c r="B21" s="1" t="s">
        <v>128</v>
      </c>
      <c r="C21" s="1"/>
      <c r="D21" s="4">
        <v>452881.56567999994</v>
      </c>
      <c r="E21" s="4">
        <v>475284.5534936245</v>
      </c>
      <c r="F21" s="4">
        <v>497687.52793145715</v>
      </c>
      <c r="G21" s="4">
        <v>520087.37687765085</v>
      </c>
      <c r="H21" s="4">
        <v>542493.4471842134</v>
      </c>
      <c r="I21" s="4">
        <v>649791.0996618873</v>
      </c>
      <c r="J21" s="4">
        <v>671494.9719193403</v>
      </c>
      <c r="K21" s="4">
        <v>693198.831016947</v>
      </c>
      <c r="L21" s="4">
        <v>714902.6374201132</v>
      </c>
      <c r="M21" s="13">
        <v>736606.4965694266</v>
      </c>
      <c r="N21" s="1"/>
      <c r="O21" s="1"/>
    </row>
    <row r="22" spans="1:15" ht="12.75">
      <c r="A22" s="6"/>
      <c r="B22" s="1" t="s">
        <v>113</v>
      </c>
      <c r="C22" s="1"/>
      <c r="D22" s="4">
        <v>26268.729450000003</v>
      </c>
      <c r="E22" s="4">
        <v>29185.081824185567</v>
      </c>
      <c r="F22" s="4">
        <v>32101.437490715696</v>
      </c>
      <c r="G22" s="4">
        <v>33546.25438965704</v>
      </c>
      <c r="H22" s="4">
        <v>36399.84257374174</v>
      </c>
      <c r="I22" s="4">
        <v>80602.21475797144</v>
      </c>
      <c r="J22" s="4">
        <v>84386.19410921383</v>
      </c>
      <c r="K22" s="4">
        <v>88170.16936736142</v>
      </c>
      <c r="L22" s="4">
        <v>91954.12569966167</v>
      </c>
      <c r="M22" s="13">
        <v>95738.10772039818</v>
      </c>
      <c r="N22" s="1"/>
      <c r="O22" s="1"/>
    </row>
    <row r="23" spans="1:15" ht="12.75">
      <c r="A23" s="6"/>
      <c r="B23" s="1" t="s">
        <v>116</v>
      </c>
      <c r="C23" s="1"/>
      <c r="D23" s="4">
        <v>35024.9726</v>
      </c>
      <c r="E23" s="4">
        <v>36757.57576558075</v>
      </c>
      <c r="F23" s="4">
        <v>38490.177896703965</v>
      </c>
      <c r="G23" s="4">
        <v>41693.44830843009</v>
      </c>
      <c r="H23" s="4">
        <v>43489.65866779338</v>
      </c>
      <c r="I23" s="4">
        <v>52091.307786930134</v>
      </c>
      <c r="J23" s="4">
        <v>53831.22557053703</v>
      </c>
      <c r="K23" s="4">
        <v>55571.14229916857</v>
      </c>
      <c r="L23" s="4">
        <v>57311.05480348505</v>
      </c>
      <c r="M23" s="13">
        <v>59050.97153626171</v>
      </c>
      <c r="N23" s="1"/>
      <c r="O23" s="1"/>
    </row>
    <row r="24" spans="1:15" ht="12.75">
      <c r="A24" s="6"/>
      <c r="B24" s="1" t="s">
        <v>129</v>
      </c>
      <c r="C24" s="1"/>
      <c r="D24" s="4">
        <v>12315.1053546</v>
      </c>
      <c r="E24" s="4">
        <v>12924.304704033335</v>
      </c>
      <c r="F24" s="4">
        <v>13533.503689741805</v>
      </c>
      <c r="G24" s="4">
        <v>14142.617684667397</v>
      </c>
      <c r="H24" s="4">
        <v>14751.900855629723</v>
      </c>
      <c r="I24" s="4">
        <v>17669.621502041464</v>
      </c>
      <c r="J24" s="4">
        <v>18259.809961251514</v>
      </c>
      <c r="K24" s="4">
        <v>18849.998062608858</v>
      </c>
      <c r="L24" s="4">
        <v>19440.18473105827</v>
      </c>
      <c r="M24" s="13">
        <v>20030.372833821664</v>
      </c>
      <c r="N24" s="1"/>
      <c r="O24" s="1"/>
    </row>
    <row r="25" spans="1:15" ht="12.75">
      <c r="A25" s="6"/>
      <c r="B25" s="1" t="s">
        <v>144</v>
      </c>
      <c r="C25" s="1"/>
      <c r="D25" s="4">
        <v>120734.10695204223</v>
      </c>
      <c r="E25" s="4">
        <v>122951.77809512036</v>
      </c>
      <c r="F25" s="4">
        <v>125219.84988929528</v>
      </c>
      <c r="G25" s="4">
        <v>127539.83350533438</v>
      </c>
      <c r="H25" s="4">
        <v>129914.22793456785</v>
      </c>
      <c r="I25" s="4">
        <v>130658.18065766581</v>
      </c>
      <c r="J25" s="4">
        <v>131385.2311590777</v>
      </c>
      <c r="K25" s="4">
        <v>132095.94249203493</v>
      </c>
      <c r="L25" s="4">
        <v>132790.8564624982</v>
      </c>
      <c r="M25" s="13">
        <v>133470.50133425393</v>
      </c>
      <c r="N25" s="1"/>
      <c r="O25" s="1"/>
    </row>
    <row r="26" spans="1:15" ht="12.75">
      <c r="A26" s="6"/>
      <c r="B26" s="1" t="s">
        <v>190</v>
      </c>
      <c r="C26" s="1"/>
      <c r="D26" s="4">
        <v>100296</v>
      </c>
      <c r="E26" s="4">
        <v>100296</v>
      </c>
      <c r="F26" s="4">
        <v>100296</v>
      </c>
      <c r="G26" s="4">
        <v>100296</v>
      </c>
      <c r="H26" s="4">
        <v>100296</v>
      </c>
      <c r="I26" s="4">
        <v>100296</v>
      </c>
      <c r="J26" s="4">
        <v>100296</v>
      </c>
      <c r="K26" s="4">
        <v>100296</v>
      </c>
      <c r="L26" s="4">
        <v>100296</v>
      </c>
      <c r="M26" s="13">
        <v>100296</v>
      </c>
      <c r="N26" s="1"/>
      <c r="O26" s="1"/>
    </row>
    <row r="27" spans="1:15" ht="12.75">
      <c r="A27" s="6"/>
      <c r="B27" s="1" t="s">
        <v>191</v>
      </c>
      <c r="C27" s="1"/>
      <c r="D27" s="4">
        <v>62412.33941694801</v>
      </c>
      <c r="E27" s="4">
        <v>62412.33941694801</v>
      </c>
      <c r="F27" s="4">
        <v>62412.33941694801</v>
      </c>
      <c r="G27" s="4">
        <v>54610.79698982951</v>
      </c>
      <c r="H27" s="4">
        <v>46809.254562711016</v>
      </c>
      <c r="I27" s="4">
        <v>39007.71213559251</v>
      </c>
      <c r="J27" s="4">
        <v>31206.16970847401</v>
      </c>
      <c r="K27" s="4">
        <v>23404.62728135551</v>
      </c>
      <c r="L27" s="4">
        <v>15603.084854237008</v>
      </c>
      <c r="M27" s="13">
        <v>7801.5424271185075</v>
      </c>
      <c r="N27" s="1"/>
      <c r="O27" s="1"/>
    </row>
    <row r="28" spans="1:15" ht="12.75">
      <c r="A28" s="6"/>
      <c r="B28" s="1" t="s">
        <v>192</v>
      </c>
      <c r="C28" s="1"/>
      <c r="D28" s="4">
        <v>0</v>
      </c>
      <c r="E28" s="4">
        <v>0</v>
      </c>
      <c r="F28" s="4">
        <v>156030.84854237002</v>
      </c>
      <c r="G28" s="4">
        <v>156030.84854237002</v>
      </c>
      <c r="H28" s="4">
        <v>156030.84854237002</v>
      </c>
      <c r="I28" s="4">
        <v>156030.84854237002</v>
      </c>
      <c r="J28" s="4">
        <v>156030.84854237002</v>
      </c>
      <c r="K28" s="4">
        <v>156030.84854237002</v>
      </c>
      <c r="L28" s="4">
        <v>156030.84854237002</v>
      </c>
      <c r="M28" s="13">
        <v>156030.84854237002</v>
      </c>
      <c r="N28" s="1"/>
      <c r="O28" s="1"/>
    </row>
    <row r="29" spans="1:15" ht="12.75">
      <c r="A29" s="6"/>
      <c r="B29" s="2" t="s">
        <v>193</v>
      </c>
      <c r="C29" s="1"/>
      <c r="D29" s="4">
        <v>5260358.817961191</v>
      </c>
      <c r="E29" s="4">
        <v>5766668.726914146</v>
      </c>
      <c r="F29" s="4">
        <v>6060606.194860096</v>
      </c>
      <c r="G29" s="4">
        <v>6190744.5133886635</v>
      </c>
      <c r="H29" s="4">
        <v>6320973.162350701</v>
      </c>
      <c r="I29" s="4">
        <v>6603841.437880158</v>
      </c>
      <c r="J29" s="4">
        <v>6732519.887405547</v>
      </c>
      <c r="K29" s="4">
        <v>6861067.60237537</v>
      </c>
      <c r="L29" s="4">
        <v>6989599.1877339855</v>
      </c>
      <c r="M29" s="13">
        <v>7565875.57794638</v>
      </c>
      <c r="N29" s="1"/>
      <c r="O29" s="1"/>
    </row>
    <row r="30" spans="1:15" ht="12.75">
      <c r="A30" s="6"/>
      <c r="B30" s="2"/>
      <c r="C30" s="1"/>
      <c r="D30" s="4"/>
      <c r="E30" s="4"/>
      <c r="F30" s="4"/>
      <c r="G30" s="4"/>
      <c r="H30" s="4"/>
      <c r="I30" s="4"/>
      <c r="J30" s="4"/>
      <c r="K30" s="4"/>
      <c r="L30" s="4"/>
      <c r="M30" s="13"/>
      <c r="N30" s="1"/>
      <c r="O30" s="1"/>
    </row>
    <row r="31" spans="1:15" ht="12.75">
      <c r="A31" s="6"/>
      <c r="B31" s="2" t="s">
        <v>194</v>
      </c>
      <c r="C31" s="1"/>
      <c r="D31" s="80">
        <v>604381.3424828211</v>
      </c>
      <c r="E31" s="4">
        <v>617420.7268824987</v>
      </c>
      <c r="F31" s="4">
        <v>644954.332724777</v>
      </c>
      <c r="G31" s="4">
        <v>906961.8021883592</v>
      </c>
      <c r="H31" s="4">
        <v>1207383.534604933</v>
      </c>
      <c r="I31" s="4">
        <v>1271174.6799622765</v>
      </c>
      <c r="J31" s="4">
        <v>1310609.2808957528</v>
      </c>
      <c r="K31" s="4">
        <v>1332683.952254841</v>
      </c>
      <c r="L31" s="4">
        <v>1336696.7487135092</v>
      </c>
      <c r="M31" s="13">
        <v>1199090.1574191395</v>
      </c>
      <c r="N31" s="1"/>
      <c r="O31" s="1"/>
    </row>
    <row r="32" spans="1:15" ht="12.75">
      <c r="A32" s="6"/>
      <c r="B32" s="1" t="s">
        <v>195</v>
      </c>
      <c r="C32" s="1"/>
      <c r="D32" s="4">
        <v>231258.17620600303</v>
      </c>
      <c r="E32" s="4">
        <v>289995.74907397915</v>
      </c>
      <c r="F32" s="4">
        <v>355390.0098099177</v>
      </c>
      <c r="G32" s="4">
        <v>432039.74632272107</v>
      </c>
      <c r="H32" s="4">
        <v>513535.1318655036</v>
      </c>
      <c r="I32" s="4">
        <v>486880.0462191896</v>
      </c>
      <c r="J32" s="4">
        <v>450956.13795898575</v>
      </c>
      <c r="K32" s="4">
        <v>413371.5204170119</v>
      </c>
      <c r="L32" s="4">
        <v>374142.53165077174</v>
      </c>
      <c r="M32" s="13">
        <v>300066.5277728382</v>
      </c>
      <c r="N32" s="1"/>
      <c r="O32" s="1"/>
    </row>
    <row r="33" spans="1:15" ht="12.75">
      <c r="A33" s="6"/>
      <c r="B33" s="1" t="s">
        <v>13</v>
      </c>
      <c r="C33" s="1"/>
      <c r="D33" s="4">
        <v>373123.166276818</v>
      </c>
      <c r="E33" s="4">
        <v>327424.97780851956</v>
      </c>
      <c r="F33" s="4">
        <v>289564.32291485934</v>
      </c>
      <c r="G33" s="4">
        <v>474922.05586563813</v>
      </c>
      <c r="H33" s="4">
        <v>693848.4027394295</v>
      </c>
      <c r="I33" s="4">
        <v>784294.6337430868</v>
      </c>
      <c r="J33" s="4">
        <v>859653.1429367671</v>
      </c>
      <c r="K33" s="4">
        <v>919312.4318378292</v>
      </c>
      <c r="L33" s="4">
        <v>962554.2170627374</v>
      </c>
      <c r="M33" s="13">
        <v>899023.6296463013</v>
      </c>
      <c r="N33" s="1"/>
      <c r="O33" s="1"/>
    </row>
    <row r="34" spans="1:15" ht="12.75">
      <c r="A34" s="6"/>
      <c r="B34" s="1" t="s">
        <v>196</v>
      </c>
      <c r="C34" s="1"/>
      <c r="D34" s="4">
        <v>714244.9466779201</v>
      </c>
      <c r="E34" s="4">
        <v>1087368.112954738</v>
      </c>
      <c r="F34" s="4">
        <v>1324396.9977859056</v>
      </c>
      <c r="G34" s="4">
        <v>1370796.6701066876</v>
      </c>
      <c r="H34" s="4">
        <v>1418284.5586913573</v>
      </c>
      <c r="I34" s="4">
        <v>1433163.6131533163</v>
      </c>
      <c r="J34" s="4">
        <v>1447704.6231815538</v>
      </c>
      <c r="K34" s="4">
        <v>1461918.8498406988</v>
      </c>
      <c r="L34" s="4">
        <v>1475817.1292499637</v>
      </c>
      <c r="M34" s="13">
        <v>1489410.026685079</v>
      </c>
      <c r="N34" s="1"/>
      <c r="O34" s="1"/>
    </row>
    <row r="35" spans="1:15" ht="12.75">
      <c r="A35" s="6"/>
      <c r="B35" s="1" t="s">
        <v>197</v>
      </c>
      <c r="C35" s="1"/>
      <c r="D35" s="4">
        <v>1087368.112954738</v>
      </c>
      <c r="E35" s="4">
        <v>1414793.0907632576</v>
      </c>
      <c r="F35" s="4">
        <v>1613961.320700765</v>
      </c>
      <c r="G35" s="4">
        <v>1845718.7259723258</v>
      </c>
      <c r="H35" s="4">
        <v>2112132.9614307866</v>
      </c>
      <c r="I35" s="4">
        <v>2217458.246896403</v>
      </c>
      <c r="J35" s="4">
        <v>2307357.7661183206</v>
      </c>
      <c r="K35" s="4">
        <v>2381231.281678528</v>
      </c>
      <c r="L35" s="4">
        <v>2438371.3463127012</v>
      </c>
      <c r="M35" s="13">
        <v>2388433.6563313804</v>
      </c>
      <c r="N35" s="1"/>
      <c r="O35" s="1"/>
    </row>
    <row r="36" spans="1:15" ht="12.75">
      <c r="A36" s="6"/>
      <c r="B36" s="1" t="s">
        <v>198</v>
      </c>
      <c r="C36" s="1"/>
      <c r="D36" s="4">
        <v>0</v>
      </c>
      <c r="E36" s="4">
        <v>90396.09297735197</v>
      </c>
      <c r="F36" s="4">
        <v>243164.6505940773</v>
      </c>
      <c r="G36" s="4">
        <v>427434.1672809685</v>
      </c>
      <c r="H36" s="4">
        <v>678969.3482774703</v>
      </c>
      <c r="I36" s="4">
        <v>769753.6237148491</v>
      </c>
      <c r="J36" s="4">
        <v>845438.9162776219</v>
      </c>
      <c r="K36" s="4">
        <v>905414.1524285644</v>
      </c>
      <c r="L36" s="4">
        <v>948961.3196276221</v>
      </c>
      <c r="M36" s="13"/>
      <c r="N36" s="1"/>
      <c r="O36" s="1"/>
    </row>
    <row r="37" spans="1:15" ht="13.5" thickBot="1">
      <c r="A37" s="6"/>
      <c r="B37" s="7" t="s">
        <v>199</v>
      </c>
      <c r="C37" s="8">
        <v>714244.9466779201</v>
      </c>
      <c r="D37" s="8">
        <v>1087368.112954738</v>
      </c>
      <c r="E37" s="8">
        <v>1324396.9977859056</v>
      </c>
      <c r="F37" s="8">
        <v>1370796.6701066876</v>
      </c>
      <c r="G37" s="8">
        <v>1418284.5586913573</v>
      </c>
      <c r="H37" s="8">
        <v>1433163.6131533163</v>
      </c>
      <c r="I37" s="8">
        <v>1447704.6231815538</v>
      </c>
      <c r="J37" s="8">
        <v>1461918.8498406988</v>
      </c>
      <c r="K37" s="8">
        <v>1475817.1292499637</v>
      </c>
      <c r="L37" s="8">
        <v>1489410.026685079</v>
      </c>
      <c r="M37" s="35">
        <v>2388433.6563313804</v>
      </c>
      <c r="N37" s="1"/>
      <c r="O37" s="1"/>
    </row>
    <row r="38" spans="2:15" ht="13.5" thickTop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3">
      <selection activeCell="C33" sqref="C33"/>
    </sheetView>
  </sheetViews>
  <sheetFormatPr defaultColWidth="11.421875" defaultRowHeight="12.75"/>
  <cols>
    <col min="2" max="2" width="31.140625" style="0" customWidth="1"/>
    <col min="3" max="3" width="14.7109375" style="0" customWidth="1"/>
    <col min="4" max="4" width="12.140625" style="0" customWidth="1"/>
  </cols>
  <sheetData>
    <row r="1" ht="12.75">
      <c r="B1" s="74" t="s">
        <v>526</v>
      </c>
    </row>
    <row r="2" spans="2:12" ht="13.5" thickBo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3.5" thickTop="1">
      <c r="A3" s="6"/>
      <c r="B3" s="2" t="s">
        <v>319</v>
      </c>
      <c r="C3" s="1"/>
      <c r="D3" s="1"/>
      <c r="E3" s="1"/>
      <c r="F3" s="1"/>
      <c r="G3" s="1"/>
      <c r="H3" s="1"/>
      <c r="I3" s="1"/>
      <c r="J3" s="1"/>
      <c r="K3" s="1"/>
      <c r="L3" s="10"/>
    </row>
    <row r="4" spans="1:12" ht="12.7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1"/>
    </row>
    <row r="5" spans="1:12" ht="12.75">
      <c r="A5" s="6"/>
      <c r="B5" s="2" t="s">
        <v>226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1">
        <v>10</v>
      </c>
    </row>
    <row r="6" spans="1:12" ht="12.75">
      <c r="A6" s="6"/>
      <c r="B6" s="2" t="s">
        <v>200</v>
      </c>
      <c r="C6" s="1"/>
      <c r="D6" s="1"/>
      <c r="E6" s="1"/>
      <c r="F6" s="1"/>
      <c r="G6" s="1"/>
      <c r="H6" s="1"/>
      <c r="I6" s="1"/>
      <c r="J6" s="1"/>
      <c r="K6" s="1"/>
      <c r="L6" s="11"/>
    </row>
    <row r="7" spans="1:12" ht="12.75">
      <c r="A7" s="6"/>
      <c r="B7" s="1" t="s">
        <v>201</v>
      </c>
      <c r="C7" s="4">
        <v>5864740.160444012</v>
      </c>
      <c r="D7" s="4">
        <v>6384089.453796645</v>
      </c>
      <c r="E7" s="4">
        <v>6610644.629958653</v>
      </c>
      <c r="F7" s="4">
        <v>6842383.432453242</v>
      </c>
      <c r="G7" s="4">
        <v>7079550.821310618</v>
      </c>
      <c r="H7" s="4">
        <v>7162098.302151091</v>
      </c>
      <c r="I7" s="4">
        <v>7234887.863400708</v>
      </c>
      <c r="J7" s="4">
        <v>7306040.692538708</v>
      </c>
      <c r="K7" s="4">
        <v>7375611.076397502</v>
      </c>
      <c r="L7" s="13">
        <v>7816004.415737897</v>
      </c>
    </row>
    <row r="8" spans="1:12" ht="12.75">
      <c r="A8" s="6"/>
      <c r="B8" s="1" t="s">
        <v>202</v>
      </c>
      <c r="C8" s="4">
        <v>4140105.9985076003</v>
      </c>
      <c r="D8" s="4">
        <v>4603595.491722947</v>
      </c>
      <c r="E8" s="4">
        <v>4698631.314190711</v>
      </c>
      <c r="F8" s="4">
        <v>4793654.4072844405</v>
      </c>
      <c r="G8" s="4">
        <v>4888701.620865395</v>
      </c>
      <c r="H8" s="4">
        <v>4984985.817199233</v>
      </c>
      <c r="I8" s="4">
        <v>5080124.801166632</v>
      </c>
      <c r="J8" s="4">
        <v>5175149.416338971</v>
      </c>
      <c r="K8" s="4">
        <v>5270173.808256715</v>
      </c>
      <c r="L8" s="13">
        <v>5812958.15830221</v>
      </c>
    </row>
    <row r="9" spans="1:12" ht="12.75">
      <c r="A9" s="6"/>
      <c r="B9" s="1" t="s">
        <v>203</v>
      </c>
      <c r="C9" s="4">
        <v>1724634.1619364116</v>
      </c>
      <c r="D9" s="4">
        <v>1780493.9620736977</v>
      </c>
      <c r="E9" s="4">
        <v>1912013.315767942</v>
      </c>
      <c r="F9" s="4">
        <v>2048729.0251688017</v>
      </c>
      <c r="G9" s="4">
        <v>2190849.2004452227</v>
      </c>
      <c r="H9" s="4">
        <v>2177112.4849518584</v>
      </c>
      <c r="I9" s="4">
        <v>2154763.0622340757</v>
      </c>
      <c r="J9" s="4">
        <v>2130891.2761997376</v>
      </c>
      <c r="K9" s="4">
        <v>2105437.2681407873</v>
      </c>
      <c r="L9" s="13">
        <v>2003046.257435687</v>
      </c>
    </row>
    <row r="10" spans="1:12" ht="12.75">
      <c r="A10" s="6"/>
      <c r="B10" s="1"/>
      <c r="C10" s="4"/>
      <c r="D10" s="4"/>
      <c r="E10" s="4"/>
      <c r="F10" s="4"/>
      <c r="G10" s="4"/>
      <c r="H10" s="4"/>
      <c r="I10" s="4"/>
      <c r="J10" s="4"/>
      <c r="K10" s="4"/>
      <c r="L10" s="13"/>
    </row>
    <row r="11" spans="1:12" ht="12.75">
      <c r="A11" s="6"/>
      <c r="B11" s="1" t="s">
        <v>204</v>
      </c>
      <c r="C11" s="4">
        <v>531350.1069520422</v>
      </c>
      <c r="D11" s="4">
        <v>546509.3799868263</v>
      </c>
      <c r="E11" s="4">
        <v>561719.0457014481</v>
      </c>
      <c r="F11" s="4">
        <v>576978.7633116206</v>
      </c>
      <c r="G11" s="4">
        <v>592296.5890988461</v>
      </c>
      <c r="H11" s="4">
        <v>623662.8162941316</v>
      </c>
      <c r="I11" s="4">
        <v>637185.8664277291</v>
      </c>
      <c r="J11" s="4">
        <v>650692.5694665874</v>
      </c>
      <c r="K11" s="4">
        <v>664183.4434263464</v>
      </c>
      <c r="L11" s="13">
        <v>677659.0800147718</v>
      </c>
    </row>
    <row r="12" spans="1:12" ht="12.75">
      <c r="A12" s="6"/>
      <c r="B12" s="1" t="s">
        <v>205</v>
      </c>
      <c r="C12" s="4">
        <v>26268.729450000003</v>
      </c>
      <c r="D12" s="4">
        <v>29185.081824185567</v>
      </c>
      <c r="E12" s="4">
        <v>32101.437490715696</v>
      </c>
      <c r="F12" s="4">
        <v>33546.25438965704</v>
      </c>
      <c r="G12" s="4">
        <v>36399.84257374174</v>
      </c>
      <c r="H12" s="4">
        <v>80602.21475797144</v>
      </c>
      <c r="I12" s="4">
        <v>84386.19410921383</v>
      </c>
      <c r="J12" s="4">
        <v>88170.16936736142</v>
      </c>
      <c r="K12" s="4">
        <v>91954.12569966167</v>
      </c>
      <c r="L12" s="13">
        <v>95738.10772039818</v>
      </c>
    </row>
    <row r="13" spans="1:12" ht="12.75">
      <c r="A13" s="6"/>
      <c r="B13" s="1" t="s">
        <v>206</v>
      </c>
      <c r="C13" s="4">
        <v>35024.9726</v>
      </c>
      <c r="D13" s="4">
        <v>36757.57576558075</v>
      </c>
      <c r="E13" s="4">
        <v>38490.177896703965</v>
      </c>
      <c r="F13" s="4">
        <v>41693.44830843009</v>
      </c>
      <c r="G13" s="4">
        <v>43489.65866779338</v>
      </c>
      <c r="H13" s="4">
        <v>52091.307786930134</v>
      </c>
      <c r="I13" s="4">
        <v>53831.22557053703</v>
      </c>
      <c r="J13" s="4">
        <v>55571.14229916857</v>
      </c>
      <c r="K13" s="4">
        <v>57311.05480348505</v>
      </c>
      <c r="L13" s="13">
        <v>59050.97153626171</v>
      </c>
    </row>
    <row r="14" spans="1:12" ht="12.75">
      <c r="A14" s="6"/>
      <c r="B14" s="1" t="s">
        <v>207</v>
      </c>
      <c r="C14" s="4">
        <v>452881.56567999994</v>
      </c>
      <c r="D14" s="4">
        <v>475284.5534936245</v>
      </c>
      <c r="E14" s="4">
        <v>497687.52793145715</v>
      </c>
      <c r="F14" s="4">
        <v>520087.37687765085</v>
      </c>
      <c r="G14" s="4">
        <v>542493.4471842134</v>
      </c>
      <c r="H14" s="4">
        <v>649791.0996618873</v>
      </c>
      <c r="I14" s="4">
        <v>671494.9719193403</v>
      </c>
      <c r="J14" s="4">
        <v>693198.831016947</v>
      </c>
      <c r="K14" s="4">
        <v>714902.6374201132</v>
      </c>
      <c r="L14" s="13">
        <v>736606.4965694266</v>
      </c>
    </row>
    <row r="15" spans="1:12" ht="12.75">
      <c r="A15" s="6"/>
      <c r="B15" s="1" t="s">
        <v>208</v>
      </c>
      <c r="C15" s="4">
        <v>12315.1053546</v>
      </c>
      <c r="D15" s="4">
        <v>12924.304704033335</v>
      </c>
      <c r="E15" s="4">
        <v>13533.503689741805</v>
      </c>
      <c r="F15" s="4">
        <v>14142.617684667397</v>
      </c>
      <c r="G15" s="4">
        <v>14751.900855629723</v>
      </c>
      <c r="H15" s="4">
        <v>17669.621502041464</v>
      </c>
      <c r="I15" s="4">
        <v>18259.809961251514</v>
      </c>
      <c r="J15" s="4">
        <v>18849.998062608858</v>
      </c>
      <c r="K15" s="4">
        <v>19440.18473105827</v>
      </c>
      <c r="L15" s="13">
        <v>20030.372833821664</v>
      </c>
    </row>
    <row r="16" spans="1:12" ht="12.75">
      <c r="A16" s="6"/>
      <c r="B16" s="1" t="s">
        <v>209</v>
      </c>
      <c r="C16" s="4">
        <v>62412.33941694801</v>
      </c>
      <c r="D16" s="4">
        <v>62412.33941694801</v>
      </c>
      <c r="E16" s="4">
        <v>62412.33941694801</v>
      </c>
      <c r="F16" s="4">
        <v>54610.79698982951</v>
      </c>
      <c r="G16" s="4">
        <v>46809.254562711016</v>
      </c>
      <c r="H16" s="4">
        <v>39007.71213559251</v>
      </c>
      <c r="I16" s="4">
        <v>31206.16970847401</v>
      </c>
      <c r="J16" s="4">
        <v>23404.62728135551</v>
      </c>
      <c r="K16" s="4">
        <v>15603.084854237008</v>
      </c>
      <c r="L16" s="13">
        <v>7801.5424271185075</v>
      </c>
    </row>
    <row r="17" spans="1:12" ht="12.75">
      <c r="A17" s="6"/>
      <c r="B17" s="1" t="s">
        <v>69</v>
      </c>
      <c r="C17" s="4">
        <v>-1120252.8194535899</v>
      </c>
      <c r="D17" s="4">
        <v>-1163073.2351911983</v>
      </c>
      <c r="E17" s="4">
        <v>-1205944.0321270146</v>
      </c>
      <c r="F17" s="4">
        <v>-1241059.2575618555</v>
      </c>
      <c r="G17" s="4">
        <v>-1276240.6929429353</v>
      </c>
      <c r="H17" s="4">
        <v>-1462824.7721385541</v>
      </c>
      <c r="I17" s="4">
        <v>-1496364.2376965457</v>
      </c>
      <c r="J17" s="4">
        <v>-1529887.3374940287</v>
      </c>
      <c r="K17" s="4">
        <v>-1563394.5309349017</v>
      </c>
      <c r="L17" s="13">
        <v>-1596886.5711017984</v>
      </c>
    </row>
    <row r="18" spans="1:12" ht="12.75">
      <c r="A18" s="6"/>
      <c r="B18" s="2" t="s">
        <v>210</v>
      </c>
      <c r="C18" s="4">
        <v>604381.3424828218</v>
      </c>
      <c r="D18" s="4">
        <v>617420.7268824994</v>
      </c>
      <c r="E18" s="4">
        <v>706069.2836409274</v>
      </c>
      <c r="F18" s="4">
        <v>807669.7676069462</v>
      </c>
      <c r="G18" s="4">
        <v>914608.5075022874</v>
      </c>
      <c r="H18" s="4">
        <v>714287.7128133043</v>
      </c>
      <c r="I18" s="4">
        <v>658398.8245375301</v>
      </c>
      <c r="J18" s="4">
        <v>601003.9387057088</v>
      </c>
      <c r="K18" s="4">
        <v>542042.7372058856</v>
      </c>
      <c r="L18" s="13">
        <v>406159.68633388844</v>
      </c>
    </row>
    <row r="19" spans="1:12" ht="12.75">
      <c r="A19" s="6"/>
      <c r="B19" s="1"/>
      <c r="C19" s="4"/>
      <c r="D19" s="4"/>
      <c r="E19" s="4"/>
      <c r="F19" s="4"/>
      <c r="G19" s="4"/>
      <c r="H19" s="4"/>
      <c r="I19" s="4"/>
      <c r="J19" s="4"/>
      <c r="K19" s="4"/>
      <c r="L19" s="13"/>
    </row>
    <row r="20" spans="1:12" ht="12.75">
      <c r="A20" s="6"/>
      <c r="B20" s="2" t="s">
        <v>211</v>
      </c>
      <c r="C20" s="4"/>
      <c r="D20" s="4"/>
      <c r="E20" s="4"/>
      <c r="F20" s="4"/>
      <c r="G20" s="4"/>
      <c r="H20" s="4"/>
      <c r="I20" s="4"/>
      <c r="J20" s="4"/>
      <c r="K20" s="4"/>
      <c r="L20" s="13"/>
    </row>
    <row r="21" spans="1:12" ht="12.75">
      <c r="A21" s="6"/>
      <c r="B21" s="1"/>
      <c r="C21" s="4"/>
      <c r="D21" s="4"/>
      <c r="E21" s="4"/>
      <c r="F21" s="4"/>
      <c r="G21" s="4"/>
      <c r="H21" s="4"/>
      <c r="I21" s="4"/>
      <c r="J21" s="4"/>
      <c r="K21" s="4"/>
      <c r="L21" s="13"/>
    </row>
    <row r="22" spans="1:12" ht="12.75">
      <c r="A22" s="6"/>
      <c r="B22" s="2" t="s">
        <v>212</v>
      </c>
      <c r="C22" s="4"/>
      <c r="D22" s="4"/>
      <c r="E22" s="4"/>
      <c r="F22" s="4"/>
      <c r="G22" s="4"/>
      <c r="H22" s="4"/>
      <c r="I22" s="4"/>
      <c r="J22" s="4"/>
      <c r="K22" s="4"/>
      <c r="L22" s="13"/>
    </row>
    <row r="23" spans="1:12" ht="12.75">
      <c r="A23" s="6"/>
      <c r="B23" s="1" t="s">
        <v>213</v>
      </c>
      <c r="C23" s="4">
        <v>0</v>
      </c>
      <c r="D23" s="4"/>
      <c r="E23" s="4">
        <v>4519.804648867599</v>
      </c>
      <c r="F23" s="4">
        <v>12158.232529703866</v>
      </c>
      <c r="G23" s="4">
        <v>21371.708364048427</v>
      </c>
      <c r="H23" s="4">
        <v>33948.46741387352</v>
      </c>
      <c r="I23" s="4">
        <v>38487.681185742455</v>
      </c>
      <c r="J23" s="4">
        <v>42271.945813881095</v>
      </c>
      <c r="K23" s="4">
        <v>45270.70762142822</v>
      </c>
      <c r="L23" s="13">
        <v>0</v>
      </c>
    </row>
    <row r="24" spans="1:12" ht="12.75">
      <c r="A24" s="6"/>
      <c r="B24" s="2" t="s">
        <v>214</v>
      </c>
      <c r="C24" s="4">
        <v>0</v>
      </c>
      <c r="D24" s="4">
        <v>0</v>
      </c>
      <c r="E24" s="4">
        <v>4519.804648867599</v>
      </c>
      <c r="F24" s="4">
        <v>12158.232529703866</v>
      </c>
      <c r="G24" s="4">
        <v>21371.708364048427</v>
      </c>
      <c r="H24" s="4">
        <v>33948.46741387352</v>
      </c>
      <c r="I24" s="4">
        <v>38487.681185742455</v>
      </c>
      <c r="J24" s="4">
        <v>42271.945813881095</v>
      </c>
      <c r="K24" s="4">
        <v>45270.70762142822</v>
      </c>
      <c r="L24" s="13">
        <v>0</v>
      </c>
    </row>
    <row r="25" spans="1:12" ht="12.75">
      <c r="A25" s="6"/>
      <c r="B25" s="1"/>
      <c r="C25" s="4"/>
      <c r="D25" s="4"/>
      <c r="E25" s="4"/>
      <c r="F25" s="4"/>
      <c r="G25" s="4"/>
      <c r="H25" s="4"/>
      <c r="I25" s="4"/>
      <c r="J25" s="4"/>
      <c r="K25" s="4"/>
      <c r="L25" s="13"/>
    </row>
    <row r="26" spans="1:12" ht="12.75">
      <c r="A26" s="6"/>
      <c r="B26" s="2" t="s">
        <v>215</v>
      </c>
      <c r="C26" s="4"/>
      <c r="D26" s="4"/>
      <c r="E26" s="4"/>
      <c r="F26" s="4"/>
      <c r="G26" s="4"/>
      <c r="H26" s="4"/>
      <c r="I26" s="4"/>
      <c r="J26" s="4"/>
      <c r="K26" s="4"/>
      <c r="L26" s="13"/>
    </row>
    <row r="27" spans="1:12" ht="12.75">
      <c r="A27" s="6"/>
      <c r="B27" s="1" t="s">
        <v>216</v>
      </c>
      <c r="C27" s="4">
        <v>0</v>
      </c>
      <c r="D27" s="4"/>
      <c r="E27" s="4">
        <v>156030.84854237002</v>
      </c>
      <c r="F27" s="4">
        <v>156030.84854237002</v>
      </c>
      <c r="G27" s="4">
        <v>156030.84854237002</v>
      </c>
      <c r="H27" s="4">
        <v>156030.84854237002</v>
      </c>
      <c r="I27" s="4">
        <v>156030.84854237002</v>
      </c>
      <c r="J27" s="4">
        <v>156030.84854237002</v>
      </c>
      <c r="K27" s="4">
        <v>156030.84854237002</v>
      </c>
      <c r="L27" s="13">
        <v>156030.84854237002</v>
      </c>
    </row>
    <row r="28" spans="1:12" ht="12.75">
      <c r="A28" s="6"/>
      <c r="B28" s="2" t="s">
        <v>217</v>
      </c>
      <c r="C28" s="4">
        <v>0</v>
      </c>
      <c r="D28" s="4">
        <v>0</v>
      </c>
      <c r="E28" s="4">
        <v>-156030.84854237002</v>
      </c>
      <c r="F28" s="4">
        <v>-156030.84854237002</v>
      </c>
      <c r="G28" s="4">
        <v>-156030.84854237002</v>
      </c>
      <c r="H28" s="4">
        <v>-156030.84854237002</v>
      </c>
      <c r="I28" s="4">
        <v>-156030.84854237002</v>
      </c>
      <c r="J28" s="4">
        <v>-156030.84854237002</v>
      </c>
      <c r="K28" s="4">
        <v>-156030.84854237002</v>
      </c>
      <c r="L28" s="13">
        <v>-156030.84854237002</v>
      </c>
    </row>
    <row r="29" spans="1:12" ht="12.75">
      <c r="A29" s="6"/>
      <c r="B29" s="1"/>
      <c r="C29" s="4"/>
      <c r="D29" s="4"/>
      <c r="E29" s="4"/>
      <c r="F29" s="4"/>
      <c r="G29" s="4"/>
      <c r="H29" s="4"/>
      <c r="I29" s="4"/>
      <c r="J29" s="4"/>
      <c r="K29" s="4"/>
      <c r="L29" s="13"/>
    </row>
    <row r="30" spans="1:12" ht="12.75">
      <c r="A30" s="6"/>
      <c r="B30" s="2" t="s">
        <v>218</v>
      </c>
      <c r="C30" s="4">
        <v>604381.3424828218</v>
      </c>
      <c r="D30" s="4">
        <v>617420.7268824994</v>
      </c>
      <c r="E30" s="4">
        <v>554558.239747425</v>
      </c>
      <c r="F30" s="4">
        <v>663797.15159428</v>
      </c>
      <c r="G30" s="4">
        <v>779949.3673239658</v>
      </c>
      <c r="H30" s="4">
        <v>592205.3316848078</v>
      </c>
      <c r="I30" s="4">
        <v>540855.6571809025</v>
      </c>
      <c r="J30" s="4">
        <v>487245.03597721993</v>
      </c>
      <c r="K30" s="4">
        <v>431282.59628494375</v>
      </c>
      <c r="L30" s="13">
        <v>250128.83779151842</v>
      </c>
    </row>
    <row r="31" spans="1:12" ht="12.75">
      <c r="A31" s="6"/>
      <c r="B31" s="1"/>
      <c r="C31" s="4"/>
      <c r="D31" s="4"/>
      <c r="E31" s="4"/>
      <c r="F31" s="4"/>
      <c r="G31" s="4"/>
      <c r="H31" s="4"/>
      <c r="I31" s="4"/>
      <c r="J31" s="4"/>
      <c r="K31" s="4"/>
      <c r="L31" s="13"/>
    </row>
    <row r="32" spans="1:12" ht="12.75">
      <c r="A32" s="6"/>
      <c r="B32" s="2" t="s">
        <v>219</v>
      </c>
      <c r="C32" s="4"/>
      <c r="D32" s="4"/>
      <c r="E32" s="4"/>
      <c r="F32" s="4"/>
      <c r="G32" s="4"/>
      <c r="H32" s="4"/>
      <c r="I32" s="4"/>
      <c r="J32" s="4"/>
      <c r="K32" s="4"/>
      <c r="L32" s="13"/>
    </row>
    <row r="33" spans="1:12" ht="12.75">
      <c r="A33" s="6"/>
      <c r="B33" s="1"/>
      <c r="C33" s="4"/>
      <c r="D33" s="4"/>
      <c r="E33" s="4"/>
      <c r="F33" s="4"/>
      <c r="G33" s="4"/>
      <c r="H33" s="4"/>
      <c r="I33" s="4"/>
      <c r="J33" s="4"/>
      <c r="K33" s="4"/>
      <c r="L33" s="13"/>
    </row>
    <row r="34" spans="1:12" ht="12.75">
      <c r="A34" s="6"/>
      <c r="B34" s="1" t="s">
        <v>220</v>
      </c>
      <c r="C34" s="4">
        <v>604381.3424828218</v>
      </c>
      <c r="D34" s="4">
        <v>617420.7268824994</v>
      </c>
      <c r="E34" s="4">
        <v>554558.239747425</v>
      </c>
      <c r="F34" s="4">
        <v>663797.15159428</v>
      </c>
      <c r="G34" s="4">
        <v>779949.3673239658</v>
      </c>
      <c r="H34" s="4">
        <v>592205.3316848078</v>
      </c>
      <c r="I34" s="4">
        <v>540855.6571809025</v>
      </c>
      <c r="J34" s="4">
        <v>487245.03597721993</v>
      </c>
      <c r="K34" s="4">
        <v>431282.59628494375</v>
      </c>
      <c r="L34" s="13">
        <v>250128.83779151842</v>
      </c>
    </row>
    <row r="35" spans="1:12" ht="12.75">
      <c r="A35" s="6"/>
      <c r="B35" s="1" t="s">
        <v>196</v>
      </c>
      <c r="C35" s="4">
        <v>714244.9466779201</v>
      </c>
      <c r="D35" s="4">
        <v>1087368.112954739</v>
      </c>
      <c r="E35" s="4">
        <v>1414793.0907632592</v>
      </c>
      <c r="F35" s="4">
        <v>1613961.3207007665</v>
      </c>
      <c r="G35" s="4">
        <v>1845718.7259723258</v>
      </c>
      <c r="H35" s="4">
        <v>2112132.9614307876</v>
      </c>
      <c r="I35" s="4">
        <v>2217458.2468964057</v>
      </c>
      <c r="J35" s="4">
        <v>2307357.7661183225</v>
      </c>
      <c r="K35" s="4">
        <v>2381231.281678531</v>
      </c>
      <c r="L35" s="13">
        <v>2438371.3463127026</v>
      </c>
    </row>
    <row r="36" spans="1:12" ht="12.75">
      <c r="A36" s="6"/>
      <c r="B36" s="1" t="s">
        <v>221</v>
      </c>
      <c r="C36" s="4">
        <v>-231258.17620600303</v>
      </c>
      <c r="D36" s="4">
        <v>-289995.74907397915</v>
      </c>
      <c r="E36" s="4">
        <v>-355390.0098099177</v>
      </c>
      <c r="F36" s="4">
        <v>-432039.74632272107</v>
      </c>
      <c r="G36" s="4">
        <v>-513535.1318655036</v>
      </c>
      <c r="H36" s="4">
        <v>-486880.0462191896</v>
      </c>
      <c r="I36" s="4">
        <v>-450956.13795898575</v>
      </c>
      <c r="J36" s="4">
        <v>-413371.5204170119</v>
      </c>
      <c r="K36" s="4">
        <v>-374142.53165077174</v>
      </c>
      <c r="L36" s="13">
        <v>-300066.5277728382</v>
      </c>
    </row>
    <row r="37" spans="1:12" ht="12.75">
      <c r="A37" s="6"/>
      <c r="B37" s="2" t="s">
        <v>222</v>
      </c>
      <c r="C37" s="4">
        <v>1087368.112954739</v>
      </c>
      <c r="D37" s="4">
        <v>1414793.0907632592</v>
      </c>
      <c r="E37" s="4">
        <v>1613961.3207007665</v>
      </c>
      <c r="F37" s="4">
        <v>1845718.7259723258</v>
      </c>
      <c r="G37" s="4">
        <v>2112132.9614307876</v>
      </c>
      <c r="H37" s="4">
        <v>2217458.2468964057</v>
      </c>
      <c r="I37" s="4">
        <v>2307357.7661183225</v>
      </c>
      <c r="J37" s="4">
        <v>2381231.281678531</v>
      </c>
      <c r="K37" s="4">
        <v>2438371.3463127026</v>
      </c>
      <c r="L37" s="13">
        <v>2388433.6563313827</v>
      </c>
    </row>
    <row r="38" spans="1:12" ht="12.75">
      <c r="A38" s="6"/>
      <c r="B38" s="1"/>
      <c r="C38" s="4"/>
      <c r="D38" s="4"/>
      <c r="E38" s="4"/>
      <c r="F38" s="4"/>
      <c r="G38" s="4"/>
      <c r="H38" s="4"/>
      <c r="I38" s="4"/>
      <c r="J38" s="4"/>
      <c r="K38" s="4"/>
      <c r="L38" s="13"/>
    </row>
    <row r="39" spans="1:12" ht="12.75">
      <c r="A39" s="6"/>
      <c r="B39" s="2" t="s">
        <v>225</v>
      </c>
      <c r="C39" s="4"/>
      <c r="D39" s="4"/>
      <c r="E39" s="4"/>
      <c r="F39" s="4"/>
      <c r="G39" s="4"/>
      <c r="H39" s="4"/>
      <c r="I39" s="4"/>
      <c r="J39" s="4"/>
      <c r="K39" s="4"/>
      <c r="L39" s="13"/>
    </row>
    <row r="40" spans="1:12" ht="12.75">
      <c r="A40" s="6"/>
      <c r="B40" s="1" t="s">
        <v>223</v>
      </c>
      <c r="C40" s="4">
        <v>1087368.112954738</v>
      </c>
      <c r="D40" s="4">
        <v>1324396.9977859056</v>
      </c>
      <c r="E40" s="4">
        <v>1370796.6701066876</v>
      </c>
      <c r="F40" s="4">
        <v>1418284.5586913573</v>
      </c>
      <c r="G40" s="4">
        <v>1433163.6131533163</v>
      </c>
      <c r="H40" s="4">
        <v>1447704.6231815538</v>
      </c>
      <c r="I40" s="4">
        <v>1461918.8498406988</v>
      </c>
      <c r="J40" s="4">
        <v>1475817.1292499637</v>
      </c>
      <c r="K40" s="4">
        <v>1489410.026685079</v>
      </c>
      <c r="L40" s="13">
        <v>2388433.6563313804</v>
      </c>
    </row>
    <row r="41" spans="1:12" ht="12.75">
      <c r="A41" s="6"/>
      <c r="B41" s="1" t="s">
        <v>224</v>
      </c>
      <c r="C41" s="4">
        <v>0</v>
      </c>
      <c r="D41" s="4">
        <v>90396.09297735197</v>
      </c>
      <c r="E41" s="4">
        <v>243164.6505940773</v>
      </c>
      <c r="F41" s="4">
        <v>427434.1672809685</v>
      </c>
      <c r="G41" s="4">
        <v>678969.3482774703</v>
      </c>
      <c r="H41" s="4">
        <v>769753.6237148491</v>
      </c>
      <c r="I41" s="4">
        <v>845438.9162776219</v>
      </c>
      <c r="J41" s="4">
        <v>905414.1524285644</v>
      </c>
      <c r="K41" s="4">
        <v>948961.3196276221</v>
      </c>
      <c r="L41" s="13">
        <v>0</v>
      </c>
    </row>
    <row r="42" spans="1:12" ht="13.5" thickBot="1">
      <c r="A42" s="6"/>
      <c r="B42" s="31" t="s">
        <v>222</v>
      </c>
      <c r="C42" s="8">
        <v>1087368.112954738</v>
      </c>
      <c r="D42" s="8">
        <v>1414793.0907632576</v>
      </c>
      <c r="E42" s="8">
        <v>1613961.320700765</v>
      </c>
      <c r="F42" s="8">
        <v>1845718.7259723258</v>
      </c>
      <c r="G42" s="8">
        <v>2112132.9614307866</v>
      </c>
      <c r="H42" s="8">
        <v>2217458.246896403</v>
      </c>
      <c r="I42" s="8">
        <v>2307357.7661183206</v>
      </c>
      <c r="J42" s="8">
        <v>2381231.281678528</v>
      </c>
      <c r="K42" s="8">
        <v>2438371.3463127012</v>
      </c>
      <c r="L42" s="35">
        <v>2388433.6563313804</v>
      </c>
    </row>
    <row r="43" spans="2:12" ht="13.5" thickTop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2"/>
  <sheetViews>
    <sheetView workbookViewId="0" topLeftCell="F1">
      <selection activeCell="J1" sqref="J1:M21"/>
    </sheetView>
  </sheetViews>
  <sheetFormatPr defaultColWidth="11.421875" defaultRowHeight="12.75"/>
  <cols>
    <col min="4" max="4" width="12.8515625" style="0" customWidth="1"/>
    <col min="5" max="5" width="18.8515625" style="0" customWidth="1"/>
    <col min="6" max="6" width="12.28125" style="0" customWidth="1"/>
    <col min="8" max="8" width="12.00390625" style="0" customWidth="1"/>
    <col min="10" max="10" width="6.00390625" style="0" customWidth="1"/>
    <col min="11" max="11" width="16.28125" style="0" customWidth="1"/>
    <col min="12" max="12" width="19.7109375" style="0" customWidth="1"/>
    <col min="13" max="13" width="14.8515625" style="0" customWidth="1"/>
  </cols>
  <sheetData>
    <row r="1" ht="13.5" thickBot="1">
      <c r="C1" s="74" t="s">
        <v>551</v>
      </c>
    </row>
    <row r="2" spans="10:13" ht="14.25" thickBot="1" thickTop="1">
      <c r="J2" s="604" t="s">
        <v>240</v>
      </c>
      <c r="K2" s="605"/>
      <c r="L2" s="605"/>
      <c r="M2" s="606"/>
    </row>
    <row r="3" spans="3:13" ht="13.5" thickTop="1">
      <c r="C3" s="33" t="s">
        <v>230</v>
      </c>
      <c r="D3" s="10"/>
      <c r="E3" s="21"/>
      <c r="F3" s="21"/>
      <c r="G3" s="21"/>
      <c r="H3" s="21"/>
      <c r="I3" s="1"/>
      <c r="J3" s="26"/>
      <c r="K3" s="56"/>
      <c r="L3" s="56"/>
      <c r="M3" s="6"/>
    </row>
    <row r="4" spans="2:13" ht="12.75">
      <c r="B4" s="1"/>
      <c r="C4" s="26"/>
      <c r="D4" s="11"/>
      <c r="E4" s="21"/>
      <c r="F4" s="21"/>
      <c r="G4" s="21"/>
      <c r="H4" s="21"/>
      <c r="I4" s="1"/>
      <c r="J4" s="57" t="s">
        <v>233</v>
      </c>
      <c r="K4" s="103" t="s">
        <v>237</v>
      </c>
      <c r="L4" s="88" t="s">
        <v>234</v>
      </c>
      <c r="M4" s="104" t="s">
        <v>238</v>
      </c>
    </row>
    <row r="5" spans="2:13" ht="12.75">
      <c r="B5" s="1"/>
      <c r="C5" s="20" t="s">
        <v>110</v>
      </c>
      <c r="D5" s="12" t="s">
        <v>231</v>
      </c>
      <c r="E5" s="21"/>
      <c r="F5" s="21"/>
      <c r="G5" s="21"/>
      <c r="H5" s="21"/>
      <c r="I5" s="1"/>
      <c r="J5" s="20"/>
      <c r="K5" s="103" t="s">
        <v>232</v>
      </c>
      <c r="L5" s="88"/>
      <c r="M5" s="104" t="s">
        <v>239</v>
      </c>
    </row>
    <row r="6" spans="2:13" ht="12.75">
      <c r="B6" s="1"/>
      <c r="C6" s="20"/>
      <c r="D6" s="12" t="s">
        <v>232</v>
      </c>
      <c r="E6" s="22"/>
      <c r="F6" s="22"/>
      <c r="G6" s="22"/>
      <c r="I6" s="2"/>
      <c r="J6" s="57">
        <v>1</v>
      </c>
      <c r="K6" s="127">
        <v>604381.3424828218</v>
      </c>
      <c r="L6" s="127">
        <v>524289.9956403686</v>
      </c>
      <c r="M6" s="126">
        <v>524289.9956403686</v>
      </c>
    </row>
    <row r="7" spans="2:13" ht="12.75">
      <c r="B7" s="1"/>
      <c r="C7" s="26">
        <v>0</v>
      </c>
      <c r="D7" s="13">
        <v>-2496493.58</v>
      </c>
      <c r="E7" s="22"/>
      <c r="F7" s="22"/>
      <c r="G7" s="22"/>
      <c r="I7" s="2"/>
      <c r="J7" s="57">
        <v>2</v>
      </c>
      <c r="K7" s="127">
        <v>617420.7268824994</v>
      </c>
      <c r="L7" s="127">
        <v>464624.6512134193</v>
      </c>
      <c r="M7" s="126">
        <v>988914.6468537878</v>
      </c>
    </row>
    <row r="8" spans="2:13" ht="12.75">
      <c r="B8" s="1"/>
      <c r="C8" s="26">
        <v>1</v>
      </c>
      <c r="D8" s="13">
        <v>604381.3424828218</v>
      </c>
      <c r="E8" s="21"/>
      <c r="F8" s="21"/>
      <c r="G8" s="21"/>
      <c r="I8" s="1"/>
      <c r="J8" s="57">
        <v>3</v>
      </c>
      <c r="K8" s="127">
        <v>554558.239747425</v>
      </c>
      <c r="L8" s="127">
        <v>362016.80201867985</v>
      </c>
      <c r="M8" s="126">
        <v>1350931.4488724677</v>
      </c>
    </row>
    <row r="9" spans="2:13" ht="13.5" thickBot="1">
      <c r="B9" s="1"/>
      <c r="C9" s="26">
        <v>2</v>
      </c>
      <c r="D9" s="13">
        <v>617420.7268824994</v>
      </c>
      <c r="E9" s="24"/>
      <c r="F9" s="24"/>
      <c r="G9" s="24"/>
      <c r="I9" s="1"/>
      <c r="J9" s="57">
        <v>4</v>
      </c>
      <c r="K9" s="127">
        <v>663797.15159428</v>
      </c>
      <c r="L9" s="127">
        <v>375904.4536997033</v>
      </c>
      <c r="M9" s="126">
        <v>1726835.902572171</v>
      </c>
    </row>
    <row r="10" spans="2:13" ht="13.5" thickTop="1">
      <c r="B10" s="1"/>
      <c r="C10" s="26">
        <v>3</v>
      </c>
      <c r="D10" s="13">
        <v>554558.239747425</v>
      </c>
      <c r="E10" s="52" t="s">
        <v>227</v>
      </c>
      <c r="F10" s="30"/>
      <c r="G10" s="50">
        <v>0.15276153943130166</v>
      </c>
      <c r="I10" s="1"/>
      <c r="J10" s="57">
        <v>5</v>
      </c>
      <c r="K10" s="127">
        <v>779949.3673239658</v>
      </c>
      <c r="L10" s="127">
        <v>383150.16645904456</v>
      </c>
      <c r="M10" s="126">
        <v>2109986.0690312157</v>
      </c>
    </row>
    <row r="11" spans="2:13" ht="12.75">
      <c r="B11" s="1"/>
      <c r="C11" s="26">
        <v>4</v>
      </c>
      <c r="D11" s="13">
        <v>663797.15159428</v>
      </c>
      <c r="E11" s="22" t="s">
        <v>228</v>
      </c>
      <c r="F11" s="21"/>
      <c r="G11" s="13">
        <v>402399.9158616923</v>
      </c>
      <c r="I11" s="1"/>
      <c r="J11" s="57">
        <v>6</v>
      </c>
      <c r="K11" s="127">
        <v>592205.3316848078</v>
      </c>
      <c r="L11" s="127">
        <v>252368.6724695905</v>
      </c>
      <c r="M11" s="126">
        <v>2362354.741500806</v>
      </c>
    </row>
    <row r="12" spans="2:13" ht="13.5" thickBot="1">
      <c r="B12" s="1"/>
      <c r="C12" s="26">
        <v>5</v>
      </c>
      <c r="D12" s="13">
        <v>779949.3673239658</v>
      </c>
      <c r="E12" s="15" t="s">
        <v>229</v>
      </c>
      <c r="F12" s="5"/>
      <c r="G12" s="46">
        <v>0.19710872366218102</v>
      </c>
      <c r="I12" s="1"/>
      <c r="J12" s="128">
        <v>7</v>
      </c>
      <c r="K12" s="129">
        <v>540855.6571809025</v>
      </c>
      <c r="L12" s="129">
        <v>199942.45876625442</v>
      </c>
      <c r="M12" s="130">
        <v>2562297.2002670607</v>
      </c>
    </row>
    <row r="13" spans="2:13" ht="13.5" thickTop="1">
      <c r="B13" s="1"/>
      <c r="C13" s="26">
        <v>6</v>
      </c>
      <c r="D13" s="13">
        <v>592205.3316848078</v>
      </c>
      <c r="E13" s="24"/>
      <c r="F13" s="24"/>
      <c r="G13" s="24"/>
      <c r="I13" s="1"/>
      <c r="J13" s="57">
        <v>8</v>
      </c>
      <c r="K13" s="127">
        <v>487245.03597721993</v>
      </c>
      <c r="L13" s="127">
        <v>156254.16296872936</v>
      </c>
      <c r="M13" s="126"/>
    </row>
    <row r="14" spans="2:13" ht="12.75">
      <c r="B14" s="1"/>
      <c r="C14" s="26">
        <v>7</v>
      </c>
      <c r="D14" s="13">
        <v>540855.6571809025</v>
      </c>
      <c r="E14" s="24"/>
      <c r="F14" s="24"/>
      <c r="G14" s="24"/>
      <c r="I14" s="1"/>
      <c r="J14" s="57">
        <v>9</v>
      </c>
      <c r="K14" s="127">
        <v>431282.59628494375</v>
      </c>
      <c r="L14" s="127">
        <v>119979.38416927197</v>
      </c>
      <c r="M14" s="126"/>
    </row>
    <row r="15" spans="2:13" ht="12.75">
      <c r="B15" s="1"/>
      <c r="C15" s="26">
        <v>8</v>
      </c>
      <c r="D15" s="13">
        <v>487245.03597721993</v>
      </c>
      <c r="E15" s="24"/>
      <c r="F15" s="24"/>
      <c r="G15" s="24"/>
      <c r="I15" s="1"/>
      <c r="J15" s="57">
        <v>10</v>
      </c>
      <c r="K15" s="127">
        <v>250128.83779151842</v>
      </c>
      <c r="L15" s="127">
        <v>60362.74513455175</v>
      </c>
      <c r="M15" s="126"/>
    </row>
    <row r="16" spans="2:13" ht="12.75">
      <c r="B16" s="1"/>
      <c r="C16" s="26">
        <v>9</v>
      </c>
      <c r="D16" s="13">
        <v>431282.59628494375</v>
      </c>
      <c r="E16" s="24"/>
      <c r="F16" s="24"/>
      <c r="G16" s="24"/>
      <c r="I16" s="1"/>
      <c r="J16" s="26"/>
      <c r="K16" s="56"/>
      <c r="L16" s="56"/>
      <c r="M16" s="6"/>
    </row>
    <row r="17" spans="2:13" ht="13.5" thickBot="1">
      <c r="B17" s="1"/>
      <c r="C17" s="31">
        <v>10</v>
      </c>
      <c r="D17" s="35">
        <v>250128.83779151842</v>
      </c>
      <c r="E17" s="24"/>
      <c r="F17" s="24"/>
      <c r="G17" s="24"/>
      <c r="I17" s="1"/>
      <c r="J17" s="7" t="s">
        <v>235</v>
      </c>
      <c r="K17" s="45"/>
      <c r="L17" s="45">
        <v>6.670887194269883</v>
      </c>
      <c r="M17" s="125" t="s">
        <v>236</v>
      </c>
    </row>
    <row r="18" spans="2:10" ht="13.5" thickTop="1">
      <c r="B18" s="1"/>
      <c r="E18" s="24"/>
      <c r="F18" s="24"/>
      <c r="G18" s="24"/>
      <c r="I18" s="1"/>
      <c r="J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 t="s">
        <v>605</v>
      </c>
      <c r="N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 t="s">
        <v>606</v>
      </c>
    </row>
    <row r="21" spans="2:10" ht="12.75">
      <c r="B21" s="1"/>
      <c r="F21" s="1"/>
      <c r="G21" s="1"/>
      <c r="H21" s="1"/>
      <c r="J21" s="1" t="s">
        <v>607</v>
      </c>
    </row>
    <row r="22" spans="2:8" ht="12.75">
      <c r="B22" s="1"/>
      <c r="F22" s="1"/>
      <c r="G22" s="1"/>
      <c r="H22" s="1"/>
    </row>
    <row r="23" spans="2:10" ht="12.75">
      <c r="B23" s="1"/>
      <c r="F23" s="1"/>
      <c r="G23" s="1"/>
      <c r="H23" s="1"/>
      <c r="J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ht="13.5" thickBot="1"/>
    <row r="26" spans="3:6" ht="13.5" thickTop="1">
      <c r="C26" s="33" t="s">
        <v>240</v>
      </c>
      <c r="D26" s="30"/>
      <c r="E26" s="52"/>
      <c r="F26" s="10"/>
    </row>
    <row r="27" spans="3:6" ht="12.75">
      <c r="C27" s="53"/>
      <c r="D27" s="21"/>
      <c r="E27" s="21"/>
      <c r="F27" s="11"/>
    </row>
    <row r="28" spans="3:7" ht="12.75">
      <c r="C28" s="20" t="s">
        <v>233</v>
      </c>
      <c r="D28" s="22" t="s">
        <v>237</v>
      </c>
      <c r="E28" s="22" t="s">
        <v>234</v>
      </c>
      <c r="F28" s="12" t="s">
        <v>238</v>
      </c>
      <c r="G28" s="51"/>
    </row>
    <row r="29" spans="3:7" ht="12.75">
      <c r="C29" s="20"/>
      <c r="D29" s="22" t="s">
        <v>232</v>
      </c>
      <c r="E29" s="22"/>
      <c r="F29" s="12" t="s">
        <v>239</v>
      </c>
      <c r="G29" s="51"/>
    </row>
    <row r="30" spans="3:7" ht="12.75">
      <c r="C30" s="20"/>
      <c r="D30" s="22"/>
      <c r="E30" s="22"/>
      <c r="F30" s="12"/>
      <c r="G30" s="51"/>
    </row>
    <row r="31" spans="3:6" ht="12.75">
      <c r="C31" s="26">
        <v>1</v>
      </c>
      <c r="D31" s="24">
        <v>605481.3424828218</v>
      </c>
      <c r="E31" s="24">
        <v>523903.70553673204</v>
      </c>
      <c r="F31" s="13">
        <v>523903.70553673204</v>
      </c>
    </row>
    <row r="32" spans="3:6" ht="12.75">
      <c r="C32" s="26">
        <v>2</v>
      </c>
      <c r="D32" s="24">
        <v>618520.7268824994</v>
      </c>
      <c r="E32" s="24">
        <v>463079.6193428537</v>
      </c>
      <c r="F32" s="13">
        <v>986983.3248795858</v>
      </c>
    </row>
    <row r="33" spans="3:6" ht="12.75">
      <c r="C33" s="26">
        <v>3</v>
      </c>
      <c r="D33" s="24">
        <v>558241.239747425</v>
      </c>
      <c r="E33" s="24">
        <v>361637.9774128418</v>
      </c>
      <c r="F33" s="13">
        <v>1348621.3022924275</v>
      </c>
    </row>
    <row r="34" spans="3:6" ht="12.75">
      <c r="C34" s="26">
        <v>4</v>
      </c>
      <c r="D34" s="24">
        <v>667494.14659428</v>
      </c>
      <c r="E34" s="24">
        <v>374153.9045029598</v>
      </c>
      <c r="F34" s="13">
        <v>1722775.2067953874</v>
      </c>
    </row>
    <row r="35" spans="3:6" ht="12.75">
      <c r="C35" s="26">
        <v>5</v>
      </c>
      <c r="D35" s="24">
        <v>783660.5672489658</v>
      </c>
      <c r="E35" s="24">
        <v>380085.6902547755</v>
      </c>
      <c r="F35" s="13">
        <v>2102860.897050163</v>
      </c>
    </row>
    <row r="36" spans="3:6" ht="12.75">
      <c r="C36" s="26">
        <v>6</v>
      </c>
      <c r="D36" s="24">
        <v>595930.9496086829</v>
      </c>
      <c r="E36" s="24">
        <v>250092.21392706508</v>
      </c>
      <c r="F36" s="13">
        <v>2352953.110977228</v>
      </c>
    </row>
    <row r="37" spans="3:6" ht="12.75">
      <c r="C37" s="26">
        <v>7</v>
      </c>
      <c r="D37" s="24">
        <v>544595.9093736358</v>
      </c>
      <c r="E37" s="24">
        <v>197755.83650799404</v>
      </c>
      <c r="F37" s="13">
        <v>2550708.947485222</v>
      </c>
    </row>
    <row r="38" spans="3:6" ht="12.75">
      <c r="C38" s="26">
        <v>8</v>
      </c>
      <c r="D38" s="24">
        <v>491000.1419528441</v>
      </c>
      <c r="E38" s="24">
        <v>154272.0525714733</v>
      </c>
      <c r="F38" s="13">
        <v>2704981.000056695</v>
      </c>
    </row>
    <row r="39" spans="3:6" ht="12.75">
      <c r="C39" s="26">
        <v>9</v>
      </c>
      <c r="D39" s="24">
        <v>435052.77885020233</v>
      </c>
      <c r="E39" s="24">
        <v>118276.45304725315</v>
      </c>
      <c r="F39" s="13"/>
    </row>
    <row r="40" spans="3:6" ht="12.75">
      <c r="C40" s="26">
        <v>10</v>
      </c>
      <c r="D40" s="24">
        <v>253016.33779151842</v>
      </c>
      <c r="E40" s="24">
        <v>59518.9985833356</v>
      </c>
      <c r="F40" s="13"/>
    </row>
    <row r="41" spans="3:6" ht="12.75">
      <c r="C41" s="26"/>
      <c r="D41" s="21"/>
      <c r="E41" s="21"/>
      <c r="F41" s="11"/>
    </row>
    <row r="42" spans="3:6" ht="13.5" thickBot="1">
      <c r="C42" s="7" t="s">
        <v>235</v>
      </c>
      <c r="D42" s="5"/>
      <c r="E42" s="15">
        <v>6.3633625198459125</v>
      </c>
      <c r="F42" s="16" t="s">
        <v>236</v>
      </c>
    </row>
    <row r="43" ht="13.5" thickTop="1"/>
  </sheetData>
  <mergeCells count="1">
    <mergeCell ref="J2:M2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1">
      <selection activeCell="E3" sqref="E3"/>
    </sheetView>
  </sheetViews>
  <sheetFormatPr defaultColWidth="11.421875" defaultRowHeight="12.75"/>
  <cols>
    <col min="4" max="4" width="12.57421875" style="0" customWidth="1"/>
    <col min="5" max="5" width="17.00390625" style="0" customWidth="1"/>
  </cols>
  <sheetData>
    <row r="2" ht="12.75">
      <c r="B2" s="74" t="s">
        <v>519</v>
      </c>
    </row>
    <row r="4" spans="2:9" ht="12.75">
      <c r="B4" s="2" t="s">
        <v>241</v>
      </c>
      <c r="C4" s="1"/>
      <c r="D4" s="1"/>
      <c r="E4" s="1"/>
      <c r="F4" s="1"/>
      <c r="G4" s="1"/>
      <c r="H4" s="1"/>
      <c r="I4" s="1"/>
    </row>
    <row r="5" spans="2:9" ht="13.5" thickBot="1">
      <c r="B5" s="1"/>
      <c r="C5" s="1"/>
      <c r="D5" s="1"/>
      <c r="E5" s="1"/>
      <c r="F5" s="1"/>
      <c r="G5" s="1"/>
      <c r="H5" s="1"/>
      <c r="I5" s="1"/>
    </row>
    <row r="6" spans="2:9" ht="13.5" thickTop="1">
      <c r="B6" s="607" t="s">
        <v>242</v>
      </c>
      <c r="C6" s="608"/>
      <c r="D6" s="608"/>
      <c r="E6" s="608"/>
      <c r="F6" s="608"/>
      <c r="G6" s="609"/>
      <c r="H6" s="1"/>
      <c r="I6" s="1"/>
    </row>
    <row r="7" spans="2:9" ht="12.75">
      <c r="B7" s="26"/>
      <c r="C7" s="21"/>
      <c r="D7" s="21"/>
      <c r="E7" s="21"/>
      <c r="F7" s="21"/>
      <c r="G7" s="11"/>
      <c r="H7" s="1"/>
      <c r="I7" s="1"/>
    </row>
    <row r="8" spans="2:9" ht="12.75">
      <c r="B8" s="20" t="s">
        <v>110</v>
      </c>
      <c r="C8" s="22" t="s">
        <v>243</v>
      </c>
      <c r="D8" s="22" t="s">
        <v>244</v>
      </c>
      <c r="E8" s="22" t="s">
        <v>245</v>
      </c>
      <c r="F8" s="22" t="s">
        <v>246</v>
      </c>
      <c r="G8" s="12" t="s">
        <v>247</v>
      </c>
      <c r="H8" s="1"/>
      <c r="I8" s="1"/>
    </row>
    <row r="9" spans="2:9" ht="12.75">
      <c r="B9" s="20"/>
      <c r="C9" s="22"/>
      <c r="D9" s="22"/>
      <c r="E9" s="22"/>
      <c r="F9" s="22"/>
      <c r="G9" s="12"/>
      <c r="H9" s="1"/>
      <c r="I9" s="1"/>
    </row>
    <row r="10" spans="2:9" ht="12.75">
      <c r="B10" s="26" t="s">
        <v>169</v>
      </c>
      <c r="C10" s="24">
        <v>3402.264158990573</v>
      </c>
      <c r="D10" s="24">
        <v>1468.6382195655212</v>
      </c>
      <c r="E10" s="54">
        <v>10</v>
      </c>
      <c r="F10" s="24">
        <v>1631.8202439616903</v>
      </c>
      <c r="G10" s="13">
        <v>5551883.529946112</v>
      </c>
      <c r="H10" s="1"/>
      <c r="I10" s="1"/>
    </row>
    <row r="11" spans="2:9" ht="12.75">
      <c r="B11" s="26" t="s">
        <v>170</v>
      </c>
      <c r="C11" s="24">
        <v>3473.2440477122486</v>
      </c>
      <c r="D11" s="24">
        <v>1468.6382195655212</v>
      </c>
      <c r="E11" s="54">
        <v>11</v>
      </c>
      <c r="F11" s="24">
        <v>1650.155302882608</v>
      </c>
      <c r="G11" s="13">
        <v>5731392.083537822</v>
      </c>
      <c r="H11" s="1"/>
      <c r="I11" s="1"/>
    </row>
    <row r="12" spans="2:9" ht="12.75">
      <c r="B12" s="26" t="s">
        <v>171</v>
      </c>
      <c r="C12" s="24">
        <v>3544.223891958723</v>
      </c>
      <c r="D12" s="24">
        <v>1468.6382195655212</v>
      </c>
      <c r="E12" s="54">
        <v>12</v>
      </c>
      <c r="F12" s="24">
        <v>1668.9070676880924</v>
      </c>
      <c r="G12" s="13">
        <v>5914980.302758911</v>
      </c>
      <c r="H12" s="1"/>
      <c r="I12" s="1"/>
    </row>
    <row r="13" spans="2:9" ht="12.75">
      <c r="B13" s="26" t="s">
        <v>172</v>
      </c>
      <c r="C13" s="24">
        <v>3615.19336694192</v>
      </c>
      <c r="D13" s="24">
        <v>1468.638219565521</v>
      </c>
      <c r="E13" s="54">
        <v>13</v>
      </c>
      <c r="F13" s="24">
        <v>1688.089907546576</v>
      </c>
      <c r="G13" s="13">
        <v>6102771.43656398</v>
      </c>
      <c r="H13" s="1"/>
      <c r="I13" s="1"/>
    </row>
    <row r="14" spans="2:9" ht="12.75">
      <c r="B14" s="26" t="s">
        <v>173</v>
      </c>
      <c r="C14" s="24">
        <v>3686.1834404843953</v>
      </c>
      <c r="D14" s="24">
        <v>1468.638219565521</v>
      </c>
      <c r="E14" s="54">
        <v>14</v>
      </c>
      <c r="F14" s="24">
        <v>1707.7188599599083</v>
      </c>
      <c r="G14" s="13">
        <v>6294964.982587104</v>
      </c>
      <c r="H14" s="1"/>
      <c r="I14" s="1"/>
    </row>
    <row r="15" spans="2:9" ht="12.75">
      <c r="B15" s="26" t="s">
        <v>174</v>
      </c>
      <c r="C15" s="24">
        <v>3757.163062354871</v>
      </c>
      <c r="D15" s="24">
        <v>1468.6382195655212</v>
      </c>
      <c r="E15" s="54">
        <v>13</v>
      </c>
      <c r="F15" s="24">
        <v>1688.0899075465761</v>
      </c>
      <c r="G15" s="13">
        <v>6342429.046568044</v>
      </c>
      <c r="H15" s="1"/>
      <c r="I15" s="1"/>
    </row>
    <row r="16" spans="2:9" ht="12.75">
      <c r="B16" s="26" t="s">
        <v>175</v>
      </c>
      <c r="C16" s="24">
        <v>3828.142951076546</v>
      </c>
      <c r="D16" s="24">
        <v>1468.6382195655212</v>
      </c>
      <c r="E16" s="54">
        <v>12</v>
      </c>
      <c r="F16" s="24">
        <v>1668.9070676880924</v>
      </c>
      <c r="G16" s="13">
        <v>6388814.827171999</v>
      </c>
      <c r="H16" s="1"/>
      <c r="I16" s="1"/>
    </row>
    <row r="17" spans="2:9" ht="12.75">
      <c r="B17" s="26" t="s">
        <v>176</v>
      </c>
      <c r="C17" s="24">
        <v>3899.122795323022</v>
      </c>
      <c r="D17" s="24">
        <v>1468.638219565521</v>
      </c>
      <c r="E17" s="54">
        <v>11</v>
      </c>
      <c r="F17" s="24">
        <v>1650.1553028826079</v>
      </c>
      <c r="G17" s="13">
        <v>6434158.157292741</v>
      </c>
      <c r="H17" s="1"/>
      <c r="I17" s="1"/>
    </row>
    <row r="18" spans="2:9" ht="12.75">
      <c r="B18" s="26" t="s">
        <v>177</v>
      </c>
      <c r="C18" s="24">
        <v>3970.1024616686973</v>
      </c>
      <c r="D18" s="24">
        <v>1468.638219565521</v>
      </c>
      <c r="E18" s="54">
        <v>10</v>
      </c>
      <c r="F18" s="24">
        <v>1631.82024396169</v>
      </c>
      <c r="G18" s="13">
        <v>6478493.56755312</v>
      </c>
      <c r="H18" s="1"/>
      <c r="I18" s="1"/>
    </row>
    <row r="19" spans="2:9" ht="13.5" thickBot="1">
      <c r="B19" s="31" t="s">
        <v>178</v>
      </c>
      <c r="C19" s="8">
        <v>4041.0823059151726</v>
      </c>
      <c r="D19" s="8">
        <v>1468.638219565521</v>
      </c>
      <c r="E19" s="55">
        <v>9</v>
      </c>
      <c r="F19" s="8">
        <v>1613.8881533687043</v>
      </c>
      <c r="G19" s="35">
        <v>6521854.860304383</v>
      </c>
      <c r="H19" s="1"/>
      <c r="I19" s="1"/>
    </row>
    <row r="20" spans="2:9" ht="13.5" thickTop="1">
      <c r="B20" s="1"/>
      <c r="C20" s="1"/>
      <c r="D20" s="1"/>
      <c r="E20" s="1"/>
      <c r="F20" s="1"/>
      <c r="G20" s="1"/>
      <c r="H20" s="1"/>
      <c r="I20" s="1"/>
    </row>
    <row r="21" spans="2:9" ht="12.75">
      <c r="B21" s="1" t="s">
        <v>248</v>
      </c>
      <c r="C21" s="1"/>
      <c r="D21" s="1"/>
      <c r="E21" s="1"/>
      <c r="F21" s="1"/>
      <c r="G21" s="1"/>
      <c r="H21" s="1"/>
      <c r="I21" s="1"/>
    </row>
    <row r="22" spans="2:9" ht="12.75">
      <c r="B22" s="1" t="s">
        <v>249</v>
      </c>
      <c r="C22" s="1"/>
      <c r="D22" s="1"/>
      <c r="E22" s="1"/>
      <c r="F22" s="1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74" t="s">
        <v>520</v>
      </c>
      <c r="C24" s="1"/>
      <c r="D24" s="1"/>
      <c r="E24" s="1"/>
      <c r="F24" s="1"/>
      <c r="G24" s="1"/>
      <c r="H24" s="1"/>
      <c r="I24" s="1"/>
    </row>
    <row r="25" spans="2:9" ht="13.5" thickBot="1">
      <c r="B25" s="1"/>
      <c r="C25" s="1"/>
      <c r="D25" s="1"/>
      <c r="E25" s="1"/>
      <c r="F25" s="1"/>
      <c r="G25" s="1"/>
      <c r="H25" s="1"/>
      <c r="I25" s="1"/>
    </row>
    <row r="26" spans="2:9" ht="13.5" thickTop="1">
      <c r="B26" s="33" t="s">
        <v>250</v>
      </c>
      <c r="C26" s="30"/>
      <c r="D26" s="30"/>
      <c r="E26" s="30"/>
      <c r="F26" s="30"/>
      <c r="G26" s="10"/>
      <c r="H26" s="1"/>
      <c r="I26" s="1"/>
    </row>
    <row r="27" spans="2:9" ht="12.75">
      <c r="B27" s="26"/>
      <c r="C27" s="21"/>
      <c r="D27" s="21"/>
      <c r="E27" s="21"/>
      <c r="F27" s="21"/>
      <c r="G27" s="11"/>
      <c r="H27" s="1"/>
      <c r="I27" s="1"/>
    </row>
    <row r="28" spans="2:9" ht="12.75">
      <c r="B28" s="20" t="s">
        <v>110</v>
      </c>
      <c r="C28" s="22" t="s">
        <v>243</v>
      </c>
      <c r="D28" s="22" t="s">
        <v>244</v>
      </c>
      <c r="E28" s="22" t="s">
        <v>245</v>
      </c>
      <c r="F28" s="22" t="s">
        <v>246</v>
      </c>
      <c r="G28" s="12" t="s">
        <v>247</v>
      </c>
      <c r="H28" s="1"/>
      <c r="I28" s="1"/>
    </row>
    <row r="29" spans="2:9" ht="12.75">
      <c r="B29" s="26" t="s">
        <v>169</v>
      </c>
      <c r="C29" s="24">
        <v>337.69897637308037</v>
      </c>
      <c r="D29" s="24">
        <v>948.3131434238728</v>
      </c>
      <c r="E29" s="54">
        <v>10</v>
      </c>
      <c r="F29" s="24">
        <v>1053.6812704709698</v>
      </c>
      <c r="G29" s="13">
        <v>355827.0864615333</v>
      </c>
      <c r="H29" s="1"/>
      <c r="I29" s="1"/>
    </row>
    <row r="30" spans="2:9" ht="12.75">
      <c r="B30" s="26" t="s">
        <v>170</v>
      </c>
      <c r="C30" s="24">
        <v>365.5441936733159</v>
      </c>
      <c r="D30" s="24">
        <v>948.3131434238727</v>
      </c>
      <c r="E30" s="54">
        <v>11</v>
      </c>
      <c r="F30" s="24">
        <v>1065.52038586952</v>
      </c>
      <c r="G30" s="13">
        <v>389494.7902951541</v>
      </c>
      <c r="H30" s="1"/>
      <c r="I30" s="1"/>
    </row>
    <row r="31" spans="2:9" ht="12.75">
      <c r="B31" s="26" t="s">
        <v>171</v>
      </c>
      <c r="C31" s="24">
        <v>393.3893935260511</v>
      </c>
      <c r="D31" s="24">
        <v>948.3131434238728</v>
      </c>
      <c r="E31" s="54">
        <v>12</v>
      </c>
      <c r="F31" s="24">
        <v>1077.6285720725828</v>
      </c>
      <c r="G31" s="13">
        <v>423927.6504139778</v>
      </c>
      <c r="H31" s="1"/>
      <c r="I31" s="1"/>
    </row>
    <row r="32" spans="2:9" ht="12.75">
      <c r="B32" s="26" t="s">
        <v>172</v>
      </c>
      <c r="C32" s="24">
        <v>421.23052554500356</v>
      </c>
      <c r="D32" s="24">
        <v>948.3131434238729</v>
      </c>
      <c r="E32" s="54">
        <v>13</v>
      </c>
      <c r="F32" s="24">
        <v>1090.015107383762</v>
      </c>
      <c r="G32" s="13">
        <v>459147.63653525553</v>
      </c>
      <c r="H32" s="1"/>
      <c r="I32" s="1"/>
    </row>
    <row r="33" spans="2:9" ht="12.75">
      <c r="B33" s="26" t="s">
        <v>173</v>
      </c>
      <c r="C33" s="24">
        <v>449.0797383227392</v>
      </c>
      <c r="D33" s="24">
        <v>948.3131434238727</v>
      </c>
      <c r="E33" s="54">
        <v>14</v>
      </c>
      <c r="F33" s="24">
        <v>1102.6897016556659</v>
      </c>
      <c r="G33" s="13">
        <v>495195.6026707058</v>
      </c>
      <c r="H33" s="1"/>
      <c r="I33" s="1"/>
    </row>
    <row r="34" spans="2:9" ht="12.75">
      <c r="B34" s="26" t="s">
        <v>174</v>
      </c>
      <c r="C34" s="24">
        <v>476.92485093797467</v>
      </c>
      <c r="D34" s="24">
        <v>948.3131434238727</v>
      </c>
      <c r="E34" s="54">
        <v>13</v>
      </c>
      <c r="F34" s="24">
        <v>1090.0151073837617</v>
      </c>
      <c r="G34" s="13">
        <v>519855.292609141</v>
      </c>
      <c r="H34" s="1"/>
      <c r="I34" s="1"/>
    </row>
    <row r="35" spans="2:9" ht="12.75">
      <c r="B35" s="26" t="s">
        <v>175</v>
      </c>
      <c r="C35" s="24">
        <v>504.77006823820994</v>
      </c>
      <c r="D35" s="24">
        <v>948.3131434238728</v>
      </c>
      <c r="E35" s="54">
        <v>12</v>
      </c>
      <c r="F35" s="24">
        <v>1077.6285720725828</v>
      </c>
      <c r="G35" s="13">
        <v>543954.6478605224</v>
      </c>
      <c r="H35" s="1"/>
      <c r="I35" s="1"/>
    </row>
    <row r="36" spans="2:9" ht="12.75">
      <c r="B36" s="26" t="s">
        <v>176</v>
      </c>
      <c r="C36" s="24">
        <v>532.6152680909456</v>
      </c>
      <c r="D36" s="24">
        <v>948.3131434238727</v>
      </c>
      <c r="E36" s="54">
        <v>11</v>
      </c>
      <c r="F36" s="24">
        <v>1065.52038586952</v>
      </c>
      <c r="G36" s="13">
        <v>567512.4259762622</v>
      </c>
      <c r="H36" s="1"/>
      <c r="I36" s="1"/>
    </row>
    <row r="37" spans="2:9" ht="12.75">
      <c r="B37" s="26" t="s">
        <v>177</v>
      </c>
      <c r="C37" s="24">
        <v>560.4603981536811</v>
      </c>
      <c r="D37" s="24">
        <v>948.3131434238727</v>
      </c>
      <c r="E37" s="54">
        <v>10</v>
      </c>
      <c r="F37" s="24">
        <v>1053.6812704709696</v>
      </c>
      <c r="G37" s="13">
        <v>590546.6243752362</v>
      </c>
      <c r="H37" s="1"/>
      <c r="I37" s="1"/>
    </row>
    <row r="38" spans="2:9" ht="13.5" thickBot="1">
      <c r="B38" s="31" t="s">
        <v>178</v>
      </c>
      <c r="C38" s="8">
        <v>588.3055980064166</v>
      </c>
      <c r="D38" s="8">
        <v>948.3131434238727</v>
      </c>
      <c r="E38" s="55">
        <v>9</v>
      </c>
      <c r="F38" s="8">
        <v>1042.102355410849</v>
      </c>
      <c r="G38" s="35">
        <v>613074.6493838748</v>
      </c>
      <c r="H38" s="1"/>
      <c r="I38" s="1"/>
    </row>
    <row r="39" spans="2:9" ht="13.5" thickTop="1">
      <c r="B39" s="1"/>
      <c r="C39" s="1"/>
      <c r="D39" s="1"/>
      <c r="E39" s="1"/>
      <c r="F39" s="1"/>
      <c r="G39" s="1"/>
      <c r="H39" s="1"/>
      <c r="I39" s="1"/>
    </row>
    <row r="40" spans="2:9" ht="12.75">
      <c r="B40" s="1" t="s">
        <v>248</v>
      </c>
      <c r="C40" s="1"/>
      <c r="D40" s="1"/>
      <c r="E40" s="1"/>
      <c r="F40" s="1"/>
      <c r="G40" s="1"/>
      <c r="H40" s="1"/>
      <c r="I40" s="1"/>
    </row>
    <row r="41" spans="2:9" ht="12.75">
      <c r="B41" s="1" t="s">
        <v>249</v>
      </c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74" t="s">
        <v>521</v>
      </c>
      <c r="C43" s="1"/>
      <c r="D43" s="1"/>
      <c r="E43" s="1"/>
      <c r="F43" s="1"/>
      <c r="G43" s="1"/>
      <c r="H43" s="1"/>
      <c r="I43" s="1"/>
    </row>
    <row r="44" spans="2:9" ht="13.5" thickBot="1">
      <c r="B44" s="1"/>
      <c r="C44" s="1"/>
      <c r="D44" s="1"/>
      <c r="E44" s="1"/>
      <c r="F44" s="1"/>
      <c r="G44" s="1"/>
      <c r="H44" s="1"/>
      <c r="I44" s="1"/>
    </row>
    <row r="45" spans="2:9" ht="13.5" thickTop="1">
      <c r="B45" s="33" t="s">
        <v>255</v>
      </c>
      <c r="C45" s="30"/>
      <c r="D45" s="30"/>
      <c r="E45" s="30"/>
      <c r="F45" s="30"/>
      <c r="G45" s="10"/>
      <c r="H45" s="1"/>
      <c r="I45" s="1"/>
    </row>
    <row r="46" spans="2:9" ht="12.75">
      <c r="B46" s="26"/>
      <c r="C46" s="21"/>
      <c r="D46" s="21"/>
      <c r="E46" s="21"/>
      <c r="F46" s="21"/>
      <c r="G46" s="11"/>
      <c r="H46" s="1"/>
      <c r="I46" s="1"/>
    </row>
    <row r="47" spans="2:9" ht="12.75">
      <c r="B47" s="20" t="s">
        <v>110</v>
      </c>
      <c r="C47" s="22" t="s">
        <v>243</v>
      </c>
      <c r="D47" s="22" t="s">
        <v>244</v>
      </c>
      <c r="E47" s="22" t="s">
        <v>245</v>
      </c>
      <c r="F47" s="22" t="s">
        <v>246</v>
      </c>
      <c r="G47" s="12" t="s">
        <v>247</v>
      </c>
      <c r="H47" s="1"/>
      <c r="I47" s="1"/>
    </row>
    <row r="48" spans="2:9" ht="12.75">
      <c r="B48" s="26" t="s">
        <v>169</v>
      </c>
      <c r="C48" s="24">
        <v>236.79193073306965</v>
      </c>
      <c r="D48" s="24">
        <v>605.9245435685544</v>
      </c>
      <c r="E48" s="54">
        <v>10</v>
      </c>
      <c r="F48" s="24">
        <v>673.2494928539494</v>
      </c>
      <c r="G48" s="13">
        <v>159420.04727794667</v>
      </c>
      <c r="H48" s="1"/>
      <c r="I48" s="1"/>
    </row>
    <row r="49" spans="2:9" ht="12.75">
      <c r="B49" s="26" t="s">
        <v>170</v>
      </c>
      <c r="C49" s="24">
        <v>241.73201301598402</v>
      </c>
      <c r="D49" s="24">
        <v>605.9245435685546</v>
      </c>
      <c r="E49" s="54">
        <v>11</v>
      </c>
      <c r="F49" s="24">
        <v>680.8140938972523</v>
      </c>
      <c r="G49" s="13">
        <v>164574.56140743595</v>
      </c>
      <c r="H49" s="1"/>
      <c r="I49" s="1"/>
    </row>
    <row r="50" spans="2:9" ht="12.75">
      <c r="B50" s="26" t="s">
        <v>171</v>
      </c>
      <c r="C50" s="24">
        <v>246.67209220349835</v>
      </c>
      <c r="D50" s="24">
        <v>605.9245435685544</v>
      </c>
      <c r="E50" s="54">
        <v>12</v>
      </c>
      <c r="F50" s="24">
        <v>688.5506176915392</v>
      </c>
      <c r="G50" s="13">
        <v>169846.2214539831</v>
      </c>
      <c r="H50" s="1"/>
      <c r="I50" s="1"/>
    </row>
    <row r="51" spans="2:9" ht="12.75">
      <c r="B51" s="26" t="s">
        <v>172</v>
      </c>
      <c r="C51" s="24">
        <v>251.61144970752275</v>
      </c>
      <c r="D51" s="24">
        <v>605.9245435685544</v>
      </c>
      <c r="E51" s="54">
        <v>13</v>
      </c>
      <c r="F51" s="24">
        <v>696.4649926075339</v>
      </c>
      <c r="G51" s="13">
        <v>175238.56646052073</v>
      </c>
      <c r="H51" s="1"/>
      <c r="I51" s="1"/>
    </row>
    <row r="52" spans="2:9" ht="12.75">
      <c r="B52" s="26" t="s">
        <v>173</v>
      </c>
      <c r="C52" s="24">
        <v>256.5522408370372</v>
      </c>
      <c r="D52" s="24">
        <v>605.9245435685544</v>
      </c>
      <c r="E52" s="54">
        <v>14</v>
      </c>
      <c r="F52" s="24">
        <v>704.5634227541331</v>
      </c>
      <c r="G52" s="13">
        <v>180757.32491938557</v>
      </c>
      <c r="H52" s="1"/>
      <c r="I52" s="1"/>
    </row>
    <row r="53" spans="2:9" ht="12.75">
      <c r="B53" s="26" t="s">
        <v>174</v>
      </c>
      <c r="C53" s="24">
        <v>261.49230454755156</v>
      </c>
      <c r="D53" s="24">
        <v>605.9245435685546</v>
      </c>
      <c r="E53" s="54">
        <v>13</v>
      </c>
      <c r="F53" s="24">
        <v>696.464992607534</v>
      </c>
      <c r="G53" s="13">
        <v>182120.23595363752</v>
      </c>
      <c r="H53" s="1"/>
      <c r="I53" s="1"/>
    </row>
    <row r="54" spans="2:9" ht="12.75">
      <c r="B54" s="26" t="s">
        <v>175</v>
      </c>
      <c r="C54" s="24">
        <v>266.43238683046593</v>
      </c>
      <c r="D54" s="24">
        <v>605.9245435685544</v>
      </c>
      <c r="E54" s="54">
        <v>12</v>
      </c>
      <c r="F54" s="24">
        <v>688.5506176915392</v>
      </c>
      <c r="G54" s="13">
        <v>183452.18452514842</v>
      </c>
      <c r="H54" s="1"/>
      <c r="I54" s="1"/>
    </row>
    <row r="55" spans="2:9" ht="12.75">
      <c r="B55" s="26" t="s">
        <v>176</v>
      </c>
      <c r="C55" s="24">
        <v>271.37246601798034</v>
      </c>
      <c r="D55" s="24">
        <v>605.9245435685546</v>
      </c>
      <c r="E55" s="54">
        <v>11</v>
      </c>
      <c r="F55" s="24">
        <v>680.8140938972523</v>
      </c>
      <c r="G55" s="13">
        <v>184754.19956069416</v>
      </c>
      <c r="H55" s="1"/>
      <c r="I55" s="1"/>
    </row>
    <row r="56" spans="2:9" ht="12.75">
      <c r="B56" s="26" t="s">
        <v>177</v>
      </c>
      <c r="C56" s="24">
        <v>276.31253282389474</v>
      </c>
      <c r="D56" s="24">
        <v>605.9245435685546</v>
      </c>
      <c r="E56" s="54">
        <v>10</v>
      </c>
      <c r="F56" s="24">
        <v>673.2494928539495</v>
      </c>
      <c r="G56" s="13">
        <v>186027.27259287742</v>
      </c>
      <c r="H56" s="1"/>
      <c r="I56" s="1"/>
    </row>
    <row r="57" spans="2:9" ht="13.5" thickBot="1">
      <c r="B57" s="31" t="s">
        <v>178</v>
      </c>
      <c r="C57" s="8">
        <v>281.25261201140916</v>
      </c>
      <c r="D57" s="8">
        <v>605.9245435685544</v>
      </c>
      <c r="E57" s="55">
        <v>9</v>
      </c>
      <c r="F57" s="8">
        <v>665.8511467786312</v>
      </c>
      <c r="G57" s="35">
        <v>187272.3742422822</v>
      </c>
      <c r="H57" s="1"/>
      <c r="I57" s="1"/>
    </row>
    <row r="58" spans="2:9" ht="13.5" thickTop="1">
      <c r="B58" s="1"/>
      <c r="C58" s="1"/>
      <c r="D58" s="1"/>
      <c r="E58" s="1"/>
      <c r="F58" s="1"/>
      <c r="G58" s="1"/>
      <c r="H58" s="1"/>
      <c r="I58" s="1"/>
    </row>
    <row r="59" spans="2:9" ht="12.75">
      <c r="B59" s="1" t="s">
        <v>248</v>
      </c>
      <c r="C59" s="1"/>
      <c r="D59" s="1"/>
      <c r="E59" s="1"/>
      <c r="F59" s="1"/>
      <c r="G59" s="1"/>
      <c r="H59" s="1"/>
      <c r="I59" s="1"/>
    </row>
    <row r="60" spans="2:9" ht="12.75">
      <c r="B60" s="1" t="s">
        <v>249</v>
      </c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74" t="s">
        <v>522</v>
      </c>
      <c r="C62" s="1"/>
      <c r="D62" s="1"/>
      <c r="E62" s="1"/>
      <c r="F62" s="1"/>
      <c r="G62" s="1"/>
      <c r="H62" s="1"/>
      <c r="I62" s="1"/>
    </row>
    <row r="63" spans="2:9" ht="13.5" thickBot="1">
      <c r="B63" s="1"/>
      <c r="C63" s="1"/>
      <c r="D63" s="1"/>
      <c r="E63" s="1"/>
      <c r="F63" s="1"/>
      <c r="G63" s="1"/>
      <c r="H63" s="1"/>
      <c r="I63" s="1"/>
    </row>
    <row r="64" spans="2:9" ht="13.5" thickTop="1">
      <c r="B64" s="33" t="s">
        <v>251</v>
      </c>
      <c r="C64" s="30"/>
      <c r="D64" s="30"/>
      <c r="E64" s="30"/>
      <c r="F64" s="30"/>
      <c r="G64" s="10"/>
      <c r="H64" s="1"/>
      <c r="I64" s="1"/>
    </row>
    <row r="65" spans="2:9" ht="12.75">
      <c r="B65" s="26"/>
      <c r="C65" s="21"/>
      <c r="D65" s="21"/>
      <c r="E65" s="21"/>
      <c r="F65" s="21"/>
      <c r="G65" s="11"/>
      <c r="H65" s="1"/>
      <c r="I65" s="1"/>
    </row>
    <row r="66" spans="2:9" ht="12.75">
      <c r="B66" s="20" t="s">
        <v>110</v>
      </c>
      <c r="C66" s="22" t="s">
        <v>243</v>
      </c>
      <c r="D66" s="22" t="s">
        <v>244</v>
      </c>
      <c r="E66" s="22" t="s">
        <v>245</v>
      </c>
      <c r="F66" s="22" t="s">
        <v>246</v>
      </c>
      <c r="G66" s="12" t="s">
        <v>247</v>
      </c>
      <c r="H66" s="1"/>
      <c r="I66" s="1"/>
    </row>
    <row r="67" spans="2:9" ht="12.75">
      <c r="B67" s="26" t="s">
        <v>169</v>
      </c>
      <c r="C67" s="24">
        <v>121.98372189279345</v>
      </c>
      <c r="D67" s="24">
        <v>784.1376446181295</v>
      </c>
      <c r="E67" s="54">
        <v>10</v>
      </c>
      <c r="F67" s="24">
        <v>871.2640495756993</v>
      </c>
      <c r="G67" s="13">
        <v>106280.03151863112</v>
      </c>
      <c r="H67" s="1"/>
      <c r="I67" s="1"/>
    </row>
    <row r="68" spans="2:9" ht="12.75">
      <c r="B68" s="26" t="s">
        <v>170</v>
      </c>
      <c r="C68" s="24">
        <v>124.52861276580995</v>
      </c>
      <c r="D68" s="24">
        <v>784.1376446181293</v>
      </c>
      <c r="E68" s="54">
        <v>11</v>
      </c>
      <c r="F68" s="24">
        <v>881.053533278797</v>
      </c>
      <c r="G68" s="13">
        <v>109716.37427162396</v>
      </c>
      <c r="H68" s="1"/>
      <c r="I68" s="1"/>
    </row>
    <row r="69" spans="2:9" ht="12.75">
      <c r="B69" s="26" t="s">
        <v>171</v>
      </c>
      <c r="C69" s="24">
        <v>127.07350204422643</v>
      </c>
      <c r="D69" s="24">
        <v>784.1376446181296</v>
      </c>
      <c r="E69" s="54">
        <v>12</v>
      </c>
      <c r="F69" s="24">
        <v>891.0655052478745</v>
      </c>
      <c r="G69" s="13">
        <v>113230.81430265543</v>
      </c>
      <c r="H69" s="1"/>
      <c r="I69" s="1"/>
    </row>
    <row r="70" spans="2:9" ht="12.75">
      <c r="B70" s="26" t="s">
        <v>172</v>
      </c>
      <c r="C70" s="24">
        <v>129.6180195462996</v>
      </c>
      <c r="D70" s="24">
        <v>784.1376446181295</v>
      </c>
      <c r="E70" s="54">
        <v>13</v>
      </c>
      <c r="F70" s="24">
        <v>901.3076374921028</v>
      </c>
      <c r="G70" s="13">
        <v>116825.71097368049</v>
      </c>
      <c r="H70" s="1"/>
      <c r="I70" s="1"/>
    </row>
    <row r="71" spans="2:9" ht="12.75">
      <c r="B71" s="26" t="s">
        <v>173</v>
      </c>
      <c r="C71" s="24">
        <v>132.16327558271612</v>
      </c>
      <c r="D71" s="24">
        <v>784.1376446181293</v>
      </c>
      <c r="E71" s="54">
        <v>14</v>
      </c>
      <c r="F71" s="24">
        <v>911.7879588582899</v>
      </c>
      <c r="G71" s="13">
        <v>120504.8832795904</v>
      </c>
      <c r="H71" s="1"/>
      <c r="I71" s="1"/>
    </row>
    <row r="72" spans="2:9" ht="12.75">
      <c r="B72" s="26" t="s">
        <v>174</v>
      </c>
      <c r="C72" s="24">
        <v>134.7081568881326</v>
      </c>
      <c r="D72" s="24">
        <v>784.1376446181293</v>
      </c>
      <c r="E72" s="54">
        <v>13</v>
      </c>
      <c r="F72" s="24">
        <v>901.3076374921027</v>
      </c>
      <c r="G72" s="13">
        <v>121413.49063575832</v>
      </c>
      <c r="H72" s="1"/>
      <c r="I72" s="1"/>
    </row>
    <row r="73" spans="2:9" ht="12.75">
      <c r="B73" s="26" t="s">
        <v>175</v>
      </c>
      <c r="C73" s="24">
        <v>137.25304776114913</v>
      </c>
      <c r="D73" s="24">
        <v>784.1376446181295</v>
      </c>
      <c r="E73" s="54">
        <v>12</v>
      </c>
      <c r="F73" s="24">
        <v>891.0655052478744</v>
      </c>
      <c r="G73" s="13">
        <v>122301.45635009899</v>
      </c>
      <c r="H73" s="1"/>
      <c r="I73" s="1"/>
    </row>
    <row r="74" spans="2:9" ht="12.75">
      <c r="B74" s="26" t="s">
        <v>176</v>
      </c>
      <c r="C74" s="24">
        <v>139.79793703956562</v>
      </c>
      <c r="D74" s="24">
        <v>784.1376446181293</v>
      </c>
      <c r="E74" s="54">
        <v>11</v>
      </c>
      <c r="F74" s="24">
        <v>881.053533278797</v>
      </c>
      <c r="G74" s="13">
        <v>123169.4663737961</v>
      </c>
      <c r="H74" s="1"/>
      <c r="I74" s="1"/>
    </row>
    <row r="75" spans="2:9" ht="12.75">
      <c r="B75" s="26" t="s">
        <v>177</v>
      </c>
      <c r="C75" s="24">
        <v>142.34281993958214</v>
      </c>
      <c r="D75" s="24">
        <v>784.1376446181295</v>
      </c>
      <c r="E75" s="54">
        <v>10</v>
      </c>
      <c r="F75" s="24">
        <v>871.2640495756993</v>
      </c>
      <c r="G75" s="13">
        <v>124018.18172858494</v>
      </c>
      <c r="H75" s="1"/>
      <c r="I75" s="1"/>
    </row>
    <row r="76" spans="2:9" ht="13.5" thickBot="1">
      <c r="B76" s="31" t="s">
        <v>178</v>
      </c>
      <c r="C76" s="8">
        <v>144.8877092179987</v>
      </c>
      <c r="D76" s="8">
        <v>784.1376446181293</v>
      </c>
      <c r="E76" s="55">
        <v>9</v>
      </c>
      <c r="F76" s="8">
        <v>861.6897193605816</v>
      </c>
      <c r="G76" s="35">
        <v>124848.24949485486</v>
      </c>
      <c r="H76" s="1"/>
      <c r="I76" s="1"/>
    </row>
    <row r="77" spans="2:9" ht="13.5" thickTop="1">
      <c r="B77" s="1"/>
      <c r="C77" s="1"/>
      <c r="D77" s="1"/>
      <c r="E77" s="1"/>
      <c r="F77" s="1"/>
      <c r="G77" s="1"/>
      <c r="H77" s="1"/>
      <c r="I77" s="1"/>
    </row>
    <row r="78" spans="2:9" ht="12.75">
      <c r="B78" s="1" t="s">
        <v>248</v>
      </c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 t="s">
        <v>249</v>
      </c>
      <c r="C80" s="1"/>
      <c r="D80" s="1"/>
      <c r="E80" s="1"/>
      <c r="F80" s="2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74" t="s">
        <v>530</v>
      </c>
      <c r="C82" s="1"/>
      <c r="D82" s="1"/>
      <c r="E82" s="1"/>
      <c r="F82" s="1"/>
      <c r="G82" s="1"/>
      <c r="H82" s="1"/>
      <c r="I82" s="1"/>
    </row>
    <row r="83" spans="2:9" ht="13.5" thickBot="1">
      <c r="B83" s="1"/>
      <c r="C83" s="1"/>
      <c r="D83" s="1"/>
      <c r="E83" s="1"/>
      <c r="F83" s="1"/>
      <c r="G83" s="1"/>
      <c r="H83" s="1"/>
      <c r="I83" s="1"/>
    </row>
    <row r="84" spans="2:9" ht="13.5" thickTop="1">
      <c r="B84" s="33" t="s">
        <v>256</v>
      </c>
      <c r="C84" s="30"/>
      <c r="D84" s="30"/>
      <c r="E84" s="30"/>
      <c r="F84" s="30"/>
      <c r="G84" s="10"/>
      <c r="H84" s="1"/>
      <c r="I84" s="1"/>
    </row>
    <row r="85" spans="2:9" ht="12.75">
      <c r="B85" s="26"/>
      <c r="C85" s="21"/>
      <c r="D85" s="21"/>
      <c r="E85" s="21"/>
      <c r="F85" s="21"/>
      <c r="G85" s="11"/>
      <c r="H85" s="1"/>
      <c r="I85" s="1"/>
    </row>
    <row r="86" spans="1:9" ht="12.75">
      <c r="A86" s="56"/>
      <c r="B86" s="57" t="s">
        <v>162</v>
      </c>
      <c r="C86" s="58" t="s">
        <v>247</v>
      </c>
      <c r="D86" s="58" t="s">
        <v>252</v>
      </c>
      <c r="E86" s="58" t="s">
        <v>253</v>
      </c>
      <c r="F86" s="22" t="s">
        <v>166</v>
      </c>
      <c r="G86" s="59" t="s">
        <v>254</v>
      </c>
      <c r="H86" s="1"/>
      <c r="I86" s="1"/>
    </row>
    <row r="87" spans="1:9" ht="12.75">
      <c r="A87" s="56"/>
      <c r="B87" s="60" t="s">
        <v>169</v>
      </c>
      <c r="C87" s="62">
        <v>6173410.6952042235</v>
      </c>
      <c r="D87" s="62">
        <v>3704046.417122534</v>
      </c>
      <c r="E87" s="62">
        <v>2469364.2780816895</v>
      </c>
      <c r="F87" s="54">
        <v>45</v>
      </c>
      <c r="G87" s="64">
        <v>308670.5347602112</v>
      </c>
      <c r="H87" s="1"/>
      <c r="I87" s="1"/>
    </row>
    <row r="88" spans="1:9" ht="12.75">
      <c r="A88" s="56"/>
      <c r="B88" s="60" t="s">
        <v>170</v>
      </c>
      <c r="C88" s="62">
        <v>6395177.809512035</v>
      </c>
      <c r="D88" s="62">
        <v>3837106.685707221</v>
      </c>
      <c r="E88" s="62">
        <v>2558071.123804814</v>
      </c>
      <c r="F88" s="54">
        <v>45</v>
      </c>
      <c r="G88" s="64">
        <v>319758.8904756018</v>
      </c>
      <c r="H88" s="1"/>
      <c r="I88" s="1"/>
    </row>
    <row r="89" spans="1:9" ht="12.75">
      <c r="A89" s="56"/>
      <c r="B89" s="60" t="s">
        <v>171</v>
      </c>
      <c r="C89" s="62">
        <v>6621984.988929528</v>
      </c>
      <c r="D89" s="62">
        <v>3973190.9933577166</v>
      </c>
      <c r="E89" s="62">
        <v>2648793.995571811</v>
      </c>
      <c r="F89" s="54">
        <v>45</v>
      </c>
      <c r="G89" s="64">
        <v>331099.2494464764</v>
      </c>
      <c r="H89" s="1"/>
      <c r="I89" s="1"/>
    </row>
    <row r="90" spans="1:9" ht="12.75">
      <c r="A90" s="56"/>
      <c r="B90" s="60" t="s">
        <v>172</v>
      </c>
      <c r="C90" s="62">
        <v>6853983.350533437</v>
      </c>
      <c r="D90" s="62">
        <v>4112390.010320062</v>
      </c>
      <c r="E90" s="62">
        <v>2741593.340213375</v>
      </c>
      <c r="F90" s="54">
        <v>45</v>
      </c>
      <c r="G90" s="64">
        <v>342699.1675266719</v>
      </c>
      <c r="H90" s="1"/>
      <c r="I90" s="1"/>
    </row>
    <row r="91" spans="2:9" ht="12.75">
      <c r="B91" s="60" t="s">
        <v>173</v>
      </c>
      <c r="C91" s="62">
        <v>7091422.793456785</v>
      </c>
      <c r="D91" s="62">
        <v>4254853.676074071</v>
      </c>
      <c r="E91" s="62">
        <v>2836569.1173827145</v>
      </c>
      <c r="F91" s="54">
        <v>45</v>
      </c>
      <c r="G91" s="64">
        <v>354571.1396728393</v>
      </c>
      <c r="H91" s="1"/>
      <c r="I91" s="1"/>
    </row>
    <row r="92" spans="2:9" ht="12.75">
      <c r="B92" s="60" t="s">
        <v>174</v>
      </c>
      <c r="C92" s="62">
        <v>7165818.065766581</v>
      </c>
      <c r="D92" s="62">
        <v>4299490.839459948</v>
      </c>
      <c r="E92" s="62">
        <v>2866327.2263066326</v>
      </c>
      <c r="F92" s="54">
        <v>45</v>
      </c>
      <c r="G92" s="64">
        <v>358290.9032883291</v>
      </c>
      <c r="H92" s="1"/>
      <c r="I92" s="1"/>
    </row>
    <row r="93" spans="2:9" ht="12.75">
      <c r="B93" s="60" t="s">
        <v>175</v>
      </c>
      <c r="C93" s="62">
        <v>7238523.115907769</v>
      </c>
      <c r="D93" s="62">
        <v>4343113.869544661</v>
      </c>
      <c r="E93" s="62">
        <v>2895409.2463631076</v>
      </c>
      <c r="F93" s="54">
        <v>45</v>
      </c>
      <c r="G93" s="64">
        <v>361926.15579538845</v>
      </c>
      <c r="H93" s="1"/>
      <c r="I93" s="1"/>
    </row>
    <row r="94" spans="2:9" ht="12.75">
      <c r="B94" s="60" t="s">
        <v>176</v>
      </c>
      <c r="C94" s="62">
        <v>7309594.249203494</v>
      </c>
      <c r="D94" s="62">
        <v>4385756.549522096</v>
      </c>
      <c r="E94" s="62">
        <v>2923837.6996813975</v>
      </c>
      <c r="F94" s="54">
        <v>45</v>
      </c>
      <c r="G94" s="64">
        <v>365479.7124601747</v>
      </c>
      <c r="H94" s="1"/>
      <c r="I94" s="1"/>
    </row>
    <row r="95" spans="2:9" ht="12.75">
      <c r="B95" s="60" t="s">
        <v>177</v>
      </c>
      <c r="C95" s="62">
        <v>7379085.646249818</v>
      </c>
      <c r="D95" s="62">
        <v>4427451.387749891</v>
      </c>
      <c r="E95" s="62">
        <v>2951634.2584999274</v>
      </c>
      <c r="F95" s="54">
        <v>45</v>
      </c>
      <c r="G95" s="64">
        <v>368954.2823124909</v>
      </c>
      <c r="H95" s="1"/>
      <c r="I95" s="1"/>
    </row>
    <row r="96" spans="2:9" ht="13.5" thickBot="1">
      <c r="B96" s="61" t="s">
        <v>178</v>
      </c>
      <c r="C96" s="63">
        <v>7447050.133425395</v>
      </c>
      <c r="D96" s="63">
        <v>4468230.080055237</v>
      </c>
      <c r="E96" s="63">
        <v>2978820.053370158</v>
      </c>
      <c r="F96" s="55">
        <v>45</v>
      </c>
      <c r="G96" s="65"/>
      <c r="H96" s="1"/>
      <c r="I96" s="1"/>
    </row>
    <row r="97" spans="2:9" ht="13.5" thickTop="1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</sheetData>
  <mergeCells count="1">
    <mergeCell ref="B6:G6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0"/>
  <sheetViews>
    <sheetView workbookViewId="0" topLeftCell="E1">
      <selection activeCell="G40" sqref="G40"/>
    </sheetView>
  </sheetViews>
  <sheetFormatPr defaultColWidth="11.421875" defaultRowHeight="12.75"/>
  <cols>
    <col min="2" max="2" width="26.28125" style="0" customWidth="1"/>
    <col min="3" max="3" width="12.57421875" style="0" customWidth="1"/>
  </cols>
  <sheetData>
    <row r="1" ht="12.75">
      <c r="B1" s="74" t="s">
        <v>524</v>
      </c>
    </row>
    <row r="2" ht="13.5" thickBot="1"/>
    <row r="3" spans="2:15" ht="13.5" thickTop="1">
      <c r="B3" s="33" t="s">
        <v>257</v>
      </c>
      <c r="C3" s="52"/>
      <c r="D3" s="30"/>
      <c r="E3" s="30"/>
      <c r="F3" s="30"/>
      <c r="G3" s="30"/>
      <c r="H3" s="30"/>
      <c r="I3" s="30"/>
      <c r="J3" s="30"/>
      <c r="K3" s="30"/>
      <c r="L3" s="30"/>
      <c r="M3" s="10"/>
      <c r="N3" s="1"/>
      <c r="O3" s="1"/>
    </row>
    <row r="4" spans="2:15" ht="12.75">
      <c r="B4" s="26"/>
      <c r="C4" s="21"/>
      <c r="D4" s="21"/>
      <c r="E4" s="21"/>
      <c r="F4" s="21"/>
      <c r="G4" s="21"/>
      <c r="H4" s="21"/>
      <c r="I4" s="21"/>
      <c r="J4" s="21"/>
      <c r="K4" s="21"/>
      <c r="L4" s="21"/>
      <c r="M4" s="11"/>
      <c r="N4" s="1"/>
      <c r="O4" s="1"/>
    </row>
    <row r="5" spans="2:15" ht="12.75">
      <c r="B5" s="20" t="s">
        <v>2</v>
      </c>
      <c r="C5" s="22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12">
        <v>10</v>
      </c>
      <c r="N5" s="1"/>
      <c r="O5" s="1"/>
    </row>
    <row r="6" spans="2:15" ht="12.75">
      <c r="B6" s="26" t="s">
        <v>258</v>
      </c>
      <c r="C6" s="21"/>
      <c r="D6" s="24">
        <v>6173410.6952042235</v>
      </c>
      <c r="E6" s="24">
        <v>6395177.809512035</v>
      </c>
      <c r="F6" s="24">
        <v>6621984.988929528</v>
      </c>
      <c r="G6" s="24">
        <v>6853983.350533437</v>
      </c>
      <c r="H6" s="24">
        <v>7091422.793456785</v>
      </c>
      <c r="I6" s="24">
        <v>7165818.065766581</v>
      </c>
      <c r="J6" s="24">
        <v>7238523.115907769</v>
      </c>
      <c r="K6" s="24">
        <v>7309594.249203494</v>
      </c>
      <c r="L6" s="24">
        <v>7379085.646249818</v>
      </c>
      <c r="M6" s="13">
        <v>7447050.133425395</v>
      </c>
      <c r="N6" s="1"/>
      <c r="O6" s="1"/>
    </row>
    <row r="7" spans="2:15" ht="12.75">
      <c r="B7" s="26" t="s">
        <v>259</v>
      </c>
      <c r="C7" s="21"/>
      <c r="D7" s="24">
        <v>5556069.6256838</v>
      </c>
      <c r="E7" s="24">
        <v>5691708.250465711</v>
      </c>
      <c r="F7" s="24">
        <v>5827346.790257984</v>
      </c>
      <c r="G7" s="24">
        <v>5962965.51496409</v>
      </c>
      <c r="H7" s="24">
        <v>6098623.602372835</v>
      </c>
      <c r="I7" s="24">
        <v>6234261.717216926</v>
      </c>
      <c r="J7" s="24">
        <v>6369900.341998837</v>
      </c>
      <c r="K7" s="24">
        <v>6505538.88179111</v>
      </c>
      <c r="L7" s="24">
        <v>6641177.081624837</v>
      </c>
      <c r="M7" s="13">
        <v>6776815.621417111</v>
      </c>
      <c r="N7" s="1"/>
      <c r="O7" s="1"/>
    </row>
    <row r="8" spans="2:15" ht="12.75">
      <c r="B8" s="26" t="s">
        <v>260</v>
      </c>
      <c r="C8" s="21"/>
      <c r="D8" s="24">
        <v>617341.0695204232</v>
      </c>
      <c r="E8" s="24">
        <v>703469.5590463243</v>
      </c>
      <c r="F8" s="24">
        <v>794638.198671544</v>
      </c>
      <c r="G8" s="24">
        <v>891017.8355693473</v>
      </c>
      <c r="H8" s="24">
        <v>992799.19108395</v>
      </c>
      <c r="I8" s="24">
        <v>931556.3485496556</v>
      </c>
      <c r="J8" s="24">
        <v>868622.7739089318</v>
      </c>
      <c r="K8" s="24">
        <v>804055.3674123837</v>
      </c>
      <c r="L8" s="24">
        <v>737908.564624981</v>
      </c>
      <c r="M8" s="13">
        <v>670234.5120082842</v>
      </c>
      <c r="N8" s="1"/>
      <c r="O8" s="1"/>
    </row>
    <row r="9" spans="2:15" ht="12.75">
      <c r="B9" s="26" t="s">
        <v>261</v>
      </c>
      <c r="C9" s="21"/>
      <c r="D9" s="24">
        <v>103825.8</v>
      </c>
      <c r="E9" s="24">
        <v>103825.8</v>
      </c>
      <c r="F9" s="24">
        <v>103825.8</v>
      </c>
      <c r="G9" s="24">
        <v>103825.8</v>
      </c>
      <c r="H9" s="24">
        <v>103825.8</v>
      </c>
      <c r="I9" s="24">
        <v>100296</v>
      </c>
      <c r="J9" s="24">
        <v>100296</v>
      </c>
      <c r="K9" s="24">
        <v>100296</v>
      </c>
      <c r="L9" s="24">
        <v>100296</v>
      </c>
      <c r="M9" s="13">
        <v>100296</v>
      </c>
      <c r="N9" s="1"/>
      <c r="O9" s="1"/>
    </row>
    <row r="10" spans="2:15" ht="12.75">
      <c r="B10" s="26" t="s">
        <v>262</v>
      </c>
      <c r="C10" s="21"/>
      <c r="D10" s="24">
        <v>120734.10695204223</v>
      </c>
      <c r="E10" s="24">
        <v>122951.77809512036</v>
      </c>
      <c r="F10" s="24">
        <v>125219.84988929528</v>
      </c>
      <c r="G10" s="24">
        <v>127539.83350533438</v>
      </c>
      <c r="H10" s="24">
        <v>129914.22793456785</v>
      </c>
      <c r="I10" s="24">
        <v>130658.18065766581</v>
      </c>
      <c r="J10" s="24">
        <v>131385.2311590777</v>
      </c>
      <c r="K10" s="24">
        <v>132095.94249203493</v>
      </c>
      <c r="L10" s="24">
        <v>132790.8564624982</v>
      </c>
      <c r="M10" s="13">
        <v>133470.50133425393</v>
      </c>
      <c r="N10" s="1"/>
      <c r="O10" s="1"/>
    </row>
    <row r="11" spans="2:15" ht="12.75">
      <c r="B11" s="77" t="s">
        <v>263</v>
      </c>
      <c r="C11" s="21"/>
      <c r="D11" s="24">
        <v>392781.16256838094</v>
      </c>
      <c r="E11" s="24">
        <v>476691.98095120396</v>
      </c>
      <c r="F11" s="24">
        <v>565592.5487822486</v>
      </c>
      <c r="G11" s="24">
        <v>659652.2020640129</v>
      </c>
      <c r="H11" s="24">
        <v>759059.1631493821</v>
      </c>
      <c r="I11" s="24">
        <v>700602.1678919898</v>
      </c>
      <c r="J11" s="24">
        <v>636941.542749854</v>
      </c>
      <c r="K11" s="24">
        <v>571663.4249203487</v>
      </c>
      <c r="L11" s="24">
        <v>504821.7081624828</v>
      </c>
      <c r="M11" s="13">
        <v>436468.0106740303</v>
      </c>
      <c r="N11" s="1"/>
      <c r="O11" s="1"/>
    </row>
    <row r="12" spans="2:15" ht="12.75">
      <c r="B12" s="26" t="s">
        <v>264</v>
      </c>
      <c r="C12" s="21"/>
      <c r="D12" s="24">
        <v>62412.33941694801</v>
      </c>
      <c r="E12" s="24">
        <v>62412.33941694801</v>
      </c>
      <c r="F12" s="24">
        <v>62412.33941694801</v>
      </c>
      <c r="G12" s="24">
        <v>54610.79698982951</v>
      </c>
      <c r="H12" s="24">
        <v>46809.254562711016</v>
      </c>
      <c r="I12" s="24">
        <v>39007.71213559251</v>
      </c>
      <c r="J12" s="24">
        <v>31206.16970847401</v>
      </c>
      <c r="K12" s="24">
        <v>23404.62728135551</v>
      </c>
      <c r="L12" s="24">
        <v>15603.084854237008</v>
      </c>
      <c r="M12" s="13">
        <v>7801.5424271185075</v>
      </c>
      <c r="N12" s="1"/>
      <c r="O12" s="1"/>
    </row>
    <row r="13" spans="2:15" ht="12.75">
      <c r="B13" s="26" t="s">
        <v>265</v>
      </c>
      <c r="C13" s="21"/>
      <c r="D13" s="24"/>
      <c r="E13" s="24">
        <v>0</v>
      </c>
      <c r="F13" s="24">
        <v>4519.804648867599</v>
      </c>
      <c r="G13" s="24">
        <v>12158.232529703866</v>
      </c>
      <c r="H13" s="24">
        <v>21371.708364048427</v>
      </c>
      <c r="I13" s="24">
        <v>33948.46741387352</v>
      </c>
      <c r="J13" s="24">
        <v>38487.681185742455</v>
      </c>
      <c r="K13" s="24">
        <v>42271.945813881095</v>
      </c>
      <c r="L13" s="24">
        <v>45270.70762142822</v>
      </c>
      <c r="M13" s="13">
        <v>0</v>
      </c>
      <c r="N13" s="1"/>
      <c r="O13" s="1"/>
    </row>
    <row r="14" spans="2:15" ht="12.75">
      <c r="B14" s="77" t="s">
        <v>528</v>
      </c>
      <c r="C14" s="21"/>
      <c r="D14" s="24">
        <v>330368.8231514329</v>
      </c>
      <c r="E14" s="24">
        <v>414279.64153425593</v>
      </c>
      <c r="F14" s="24">
        <v>507700.0140141682</v>
      </c>
      <c r="G14" s="24">
        <v>617199.6376038872</v>
      </c>
      <c r="H14" s="24">
        <v>733621.6169507195</v>
      </c>
      <c r="I14" s="24">
        <v>695542.9231702709</v>
      </c>
      <c r="J14" s="24">
        <v>644223.0542271226</v>
      </c>
      <c r="K14" s="24">
        <v>590530.7434528742</v>
      </c>
      <c r="L14" s="24">
        <v>534489.330929674</v>
      </c>
      <c r="M14" s="13">
        <v>428666.46824691177</v>
      </c>
      <c r="N14" s="1"/>
      <c r="O14" s="1"/>
    </row>
    <row r="15" spans="2:15" ht="12.75">
      <c r="B15" s="26" t="s">
        <v>195</v>
      </c>
      <c r="C15" s="21"/>
      <c r="D15" s="24">
        <v>231258.17620600303</v>
      </c>
      <c r="E15" s="24">
        <v>289995.74907397915</v>
      </c>
      <c r="F15" s="24">
        <v>355390.0098099177</v>
      </c>
      <c r="G15" s="24">
        <v>432039.74632272107</v>
      </c>
      <c r="H15" s="24">
        <v>513535.1318655036</v>
      </c>
      <c r="I15" s="24">
        <v>486880.0462191896</v>
      </c>
      <c r="J15" s="24">
        <v>450956.13795898575</v>
      </c>
      <c r="K15" s="24">
        <v>413371.5204170119</v>
      </c>
      <c r="L15" s="24">
        <v>374142.53165077174</v>
      </c>
      <c r="M15" s="13">
        <v>300066.5277728382</v>
      </c>
      <c r="N15" s="1"/>
      <c r="O15" s="1"/>
    </row>
    <row r="16" spans="2:15" ht="13.5" thickBot="1">
      <c r="B16" s="7" t="s">
        <v>266</v>
      </c>
      <c r="C16" s="15"/>
      <c r="D16" s="8">
        <v>99110.64694542988</v>
      </c>
      <c r="E16" s="8">
        <v>124283.89246027678</v>
      </c>
      <c r="F16" s="8">
        <v>152310.00420425046</v>
      </c>
      <c r="G16" s="8">
        <v>185159.89128116617</v>
      </c>
      <c r="H16" s="8">
        <v>220086.48508521589</v>
      </c>
      <c r="I16" s="8">
        <v>208662.87695108127</v>
      </c>
      <c r="J16" s="8">
        <v>193266.91626813682</v>
      </c>
      <c r="K16" s="8">
        <v>177159.22303586232</v>
      </c>
      <c r="L16" s="8">
        <v>160346.79927890224</v>
      </c>
      <c r="M16" s="35">
        <v>128599.94047407358</v>
      </c>
      <c r="N16" s="1"/>
      <c r="O16" s="1"/>
    </row>
    <row r="17" spans="2:15" ht="13.5" thickTop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2.75">
      <c r="B18" s="1" t="s">
        <v>267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74" t="s">
        <v>525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3.5" thickBo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3.5" thickTop="1">
      <c r="B23" s="33" t="s">
        <v>268</v>
      </c>
      <c r="C23" s="52"/>
      <c r="D23" s="30"/>
      <c r="E23" s="30"/>
      <c r="F23" s="30"/>
      <c r="G23" s="30"/>
      <c r="H23" s="30"/>
      <c r="I23" s="30"/>
      <c r="J23" s="30"/>
      <c r="K23" s="30"/>
      <c r="L23" s="30"/>
      <c r="M23" s="10"/>
      <c r="N23" s="1"/>
      <c r="O23" s="1"/>
    </row>
    <row r="24" spans="2:15" ht="12.75">
      <c r="B24" s="2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1"/>
      <c r="N24" s="1"/>
      <c r="O24" s="1"/>
    </row>
    <row r="25" spans="2:15" ht="12.75">
      <c r="B25" s="20" t="s">
        <v>162</v>
      </c>
      <c r="C25" s="22"/>
      <c r="D25" s="22">
        <v>1</v>
      </c>
      <c r="E25" s="22">
        <v>2</v>
      </c>
      <c r="F25" s="22">
        <v>3</v>
      </c>
      <c r="G25" s="22">
        <v>4</v>
      </c>
      <c r="H25" s="22">
        <v>5</v>
      </c>
      <c r="I25" s="22">
        <v>6</v>
      </c>
      <c r="J25" s="22">
        <v>7</v>
      </c>
      <c r="K25" s="22">
        <v>8</v>
      </c>
      <c r="L25" s="22">
        <v>9</v>
      </c>
      <c r="M25" s="12">
        <v>10</v>
      </c>
      <c r="N25" s="1"/>
      <c r="O25" s="1"/>
    </row>
    <row r="26" spans="2:15" ht="12.75">
      <c r="B26" s="20" t="s">
        <v>269</v>
      </c>
      <c r="C26" s="22"/>
      <c r="D26" s="24">
        <v>330368.8231514329</v>
      </c>
      <c r="E26" s="24">
        <v>414279.64153425593</v>
      </c>
      <c r="F26" s="24">
        <v>507700.0140141682</v>
      </c>
      <c r="G26" s="24">
        <v>617199.6376038872</v>
      </c>
      <c r="H26" s="24">
        <v>733621.6169507195</v>
      </c>
      <c r="I26" s="24">
        <v>695542.9231702709</v>
      </c>
      <c r="J26" s="24">
        <v>644223.0542271226</v>
      </c>
      <c r="K26" s="24">
        <v>590530.7434528742</v>
      </c>
      <c r="L26" s="24">
        <v>534489.330929674</v>
      </c>
      <c r="M26" s="13">
        <v>428666.46824691177</v>
      </c>
      <c r="N26" s="1"/>
      <c r="O26" s="1"/>
    </row>
    <row r="27" spans="2:15" ht="12.75">
      <c r="B27" s="26" t="s">
        <v>270</v>
      </c>
      <c r="C27" s="21"/>
      <c r="D27" s="24">
        <v>0</v>
      </c>
      <c r="E27" s="24">
        <v>99110.64694542988</v>
      </c>
      <c r="F27" s="24">
        <v>223394.53940570663</v>
      </c>
      <c r="G27" s="24">
        <v>375704.54360995704</v>
      </c>
      <c r="H27" s="24">
        <v>560864.4348911233</v>
      </c>
      <c r="I27" s="24">
        <v>780950.9199763393</v>
      </c>
      <c r="J27" s="24">
        <v>989613.7969274204</v>
      </c>
      <c r="K27" s="24">
        <v>1182880.7131955572</v>
      </c>
      <c r="L27" s="24">
        <v>1360039.9362314194</v>
      </c>
      <c r="M27" s="13">
        <v>1520386.7355103218</v>
      </c>
      <c r="N27" s="1"/>
      <c r="O27" s="1"/>
    </row>
    <row r="28" spans="2:15" ht="12.75">
      <c r="B28" s="26" t="s">
        <v>271</v>
      </c>
      <c r="C28" s="21"/>
      <c r="D28" s="24">
        <v>231258.17620600303</v>
      </c>
      <c r="E28" s="24">
        <v>289995.74907397915</v>
      </c>
      <c r="F28" s="24">
        <v>355390.0098099177</v>
      </c>
      <c r="G28" s="24">
        <v>432039.74632272107</v>
      </c>
      <c r="H28" s="24">
        <v>513535.1318655036</v>
      </c>
      <c r="I28" s="24">
        <v>486880.0462191896</v>
      </c>
      <c r="J28" s="24">
        <v>450956.13795898575</v>
      </c>
      <c r="K28" s="24">
        <v>413371.5204170119</v>
      </c>
      <c r="L28" s="24">
        <v>374142.53165077174</v>
      </c>
      <c r="M28" s="13">
        <v>300066.5277728382</v>
      </c>
      <c r="N28" s="1"/>
      <c r="O28" s="1"/>
    </row>
    <row r="29" spans="2:15" ht="12.75">
      <c r="B29" s="26"/>
      <c r="C29" s="21"/>
      <c r="D29" s="24"/>
      <c r="E29" s="24"/>
      <c r="F29" s="24"/>
      <c r="G29" s="24"/>
      <c r="H29" s="24"/>
      <c r="I29" s="24"/>
      <c r="J29" s="24"/>
      <c r="K29" s="24"/>
      <c r="L29" s="24"/>
      <c r="M29" s="13"/>
      <c r="N29" s="1"/>
      <c r="O29" s="1"/>
    </row>
    <row r="30" spans="2:15" ht="12.75">
      <c r="B30" s="20" t="s">
        <v>272</v>
      </c>
      <c r="C30" s="22"/>
      <c r="D30" s="24">
        <v>99110.64694542988</v>
      </c>
      <c r="E30" s="24">
        <v>223394.53940570663</v>
      </c>
      <c r="F30" s="24">
        <v>375704.54360995704</v>
      </c>
      <c r="G30" s="24">
        <v>560864.4348911233</v>
      </c>
      <c r="H30" s="24">
        <v>780950.9199763393</v>
      </c>
      <c r="I30" s="24">
        <v>989613.7969274204</v>
      </c>
      <c r="J30" s="24">
        <v>1182880.7131955572</v>
      </c>
      <c r="K30" s="24">
        <v>1360039.9362314194</v>
      </c>
      <c r="L30" s="24">
        <v>1520386.7355103218</v>
      </c>
      <c r="M30" s="13">
        <v>1648986.6759843952</v>
      </c>
      <c r="N30" s="1"/>
      <c r="O30" s="1"/>
    </row>
    <row r="31" spans="2:15" ht="13.5" thickBot="1">
      <c r="B31" s="31"/>
      <c r="C31" s="5"/>
      <c r="D31" s="5"/>
      <c r="E31" s="5"/>
      <c r="F31" s="5"/>
      <c r="G31" s="5"/>
      <c r="H31" s="5"/>
      <c r="I31" s="5"/>
      <c r="J31" s="5"/>
      <c r="K31" s="5"/>
      <c r="L31" s="5"/>
      <c r="M31" s="27"/>
      <c r="N31" s="1"/>
      <c r="O31" s="1"/>
    </row>
    <row r="32" spans="2:15" ht="13.5" thickTop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3.5" thickBot="1">
      <c r="B35" s="1"/>
      <c r="C35" s="1"/>
      <c r="D35" s="2" t="s">
        <v>273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3.5" thickTop="1">
      <c r="B36" s="33" t="s">
        <v>274</v>
      </c>
      <c r="C36" s="52">
        <v>0</v>
      </c>
      <c r="D36" s="52">
        <v>1</v>
      </c>
      <c r="E36" s="52">
        <v>2</v>
      </c>
      <c r="F36" s="52">
        <v>3</v>
      </c>
      <c r="G36" s="52">
        <v>4</v>
      </c>
      <c r="H36" s="52">
        <v>5</v>
      </c>
      <c r="I36" s="52">
        <v>6</v>
      </c>
      <c r="J36" s="52">
        <v>7</v>
      </c>
      <c r="K36" s="52">
        <v>8</v>
      </c>
      <c r="L36" s="52">
        <v>9</v>
      </c>
      <c r="M36" s="66">
        <v>10</v>
      </c>
      <c r="O36" s="1"/>
    </row>
    <row r="37" spans="2:15" ht="12.75">
      <c r="B37" s="20" t="s">
        <v>275</v>
      </c>
      <c r="C37" s="24">
        <v>-1248246.7883389601</v>
      </c>
      <c r="D37" s="24">
        <v>231258.17620600303</v>
      </c>
      <c r="E37" s="24">
        <v>289995.74907397915</v>
      </c>
      <c r="F37" s="24">
        <v>355390.0098099177</v>
      </c>
      <c r="G37" s="24">
        <v>432039.74632272107</v>
      </c>
      <c r="H37" s="24">
        <v>513535.1318655036</v>
      </c>
      <c r="I37" s="24">
        <v>486880.0462191896</v>
      </c>
      <c r="J37" s="24">
        <v>450956.13795898575</v>
      </c>
      <c r="K37" s="24">
        <v>413371.5204170119</v>
      </c>
      <c r="L37" s="24">
        <v>374142.53165077174</v>
      </c>
      <c r="M37" s="13">
        <v>300066.5277728382</v>
      </c>
      <c r="O37" s="1"/>
    </row>
    <row r="38" spans="2:15" ht="13.5" thickBot="1">
      <c r="B38" s="7" t="s">
        <v>276</v>
      </c>
      <c r="C38" s="43">
        <v>0.25552307886260334</v>
      </c>
      <c r="D38" s="8"/>
      <c r="E38" s="8"/>
      <c r="F38" s="8"/>
      <c r="G38" s="8"/>
      <c r="H38" s="8"/>
      <c r="I38" s="8"/>
      <c r="J38" s="8"/>
      <c r="K38" s="8"/>
      <c r="L38" s="8"/>
      <c r="M38" s="35"/>
      <c r="O38" s="1"/>
    </row>
    <row r="39" spans="2:15" ht="13.5" thickTop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printOptions verticalCentered="1"/>
  <pageMargins left="1.5748031496062993" right="1.5748031496062993" top="1.5748031496062993" bottom="1.181102362204724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CUBANO</dc:creator>
  <cp:keywords/>
  <dc:description/>
  <cp:lastModifiedBy>CUBANO</cp:lastModifiedBy>
  <cp:lastPrinted>2004-02-07T05:17:24Z</cp:lastPrinted>
  <dcterms:created xsi:type="dcterms:W3CDTF">2003-12-18T04:17:28Z</dcterms:created>
  <dcterms:modified xsi:type="dcterms:W3CDTF">2005-04-28T19:40:27Z</dcterms:modified>
  <cp:category/>
  <cp:version/>
  <cp:contentType/>
  <cp:contentStatus/>
</cp:coreProperties>
</file>