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1"/>
  </bookViews>
  <sheets>
    <sheet name="Hoja1" sheetId="1" r:id="rId1"/>
    <sheet name="Hoja2" sheetId="2" r:id="rId2"/>
    <sheet name="tabla conversiones" sheetId="3" r:id="rId3"/>
  </sheets>
  <definedNames/>
  <calcPr fullCalcOnLoad="1"/>
</workbook>
</file>

<file path=xl/sharedStrings.xml><?xml version="1.0" encoding="utf-8"?>
<sst xmlns="http://schemas.openxmlformats.org/spreadsheetml/2006/main" count="70" uniqueCount="67">
  <si>
    <t xml:space="preserve">Pascales </t>
  </si>
  <si>
    <t xml:space="preserve"> PSI </t>
  </si>
  <si>
    <t>Altura m</t>
  </si>
  <si>
    <t>Altura cm</t>
  </si>
  <si>
    <t>Voltaje leido por transmisor</t>
  </si>
  <si>
    <t xml:space="preserve">Psi </t>
  </si>
  <si>
    <t>mA</t>
  </si>
  <si>
    <t>medido</t>
  </si>
  <si>
    <t>Ycm = 99.65 V-102.35</t>
  </si>
  <si>
    <t>VOLTIOS</t>
  </si>
  <si>
    <t>cm</t>
  </si>
  <si>
    <t>Yv = 0.00095/(s+0.0022)</t>
  </si>
  <si>
    <t>Yv = 1/(1052.63s+2.319</t>
  </si>
  <si>
    <t>0.00095/0.0022</t>
  </si>
  <si>
    <t xml:space="preserve">1 Voltio de Variador </t>
  </si>
  <si>
    <t xml:space="preserve">Transmisor </t>
  </si>
  <si>
    <t>mA (variación)</t>
  </si>
  <si>
    <t xml:space="preserve">Variación </t>
  </si>
  <si>
    <t>1 voltio de variación en el driver</t>
  </si>
  <si>
    <t>Altura (m)</t>
  </si>
  <si>
    <t>Altura (cm)</t>
  </si>
  <si>
    <t xml:space="preserve">Presión (Pa) </t>
  </si>
  <si>
    <t xml:space="preserve">Presión (PSI) </t>
  </si>
  <si>
    <t>Altura para líquido, agua a densidad 1000Kg/m3</t>
  </si>
  <si>
    <t>mA (valor fabricante)</t>
  </si>
  <si>
    <t xml:space="preserve">PSI </t>
  </si>
  <si>
    <t xml:space="preserve">Pascal </t>
  </si>
  <si>
    <t>10000/1.45</t>
  </si>
  <si>
    <t>1 bar</t>
  </si>
  <si>
    <t xml:space="preserve">1 atm </t>
  </si>
  <si>
    <t>1 Pa</t>
  </si>
  <si>
    <t>10 N/m</t>
  </si>
  <si>
    <t xml:space="preserve">14,50 PSI </t>
  </si>
  <si>
    <t>760 mm Hg</t>
  </si>
  <si>
    <t>76 cm Hg</t>
  </si>
  <si>
    <t>14,7PSI</t>
  </si>
  <si>
    <t>1,013x10 N/m</t>
  </si>
  <si>
    <t>1 N/m</t>
  </si>
  <si>
    <t>1,45x10 PSI</t>
  </si>
  <si>
    <t>Tabla de Conversión Presión</t>
  </si>
  <si>
    <t>Tabla de Conversión Volumen</t>
  </si>
  <si>
    <t xml:space="preserve">1 m </t>
  </si>
  <si>
    <t>10 cm</t>
  </si>
  <si>
    <t xml:space="preserve">6,102x10 in </t>
  </si>
  <si>
    <t xml:space="preserve">1 litro </t>
  </si>
  <si>
    <t>1000 cm</t>
  </si>
  <si>
    <t>0,0353 ft</t>
  </si>
  <si>
    <t>1 gal</t>
  </si>
  <si>
    <t xml:space="preserve">3,786 litros </t>
  </si>
  <si>
    <t>231 in</t>
  </si>
  <si>
    <t>Tabla densidades</t>
  </si>
  <si>
    <t>Agua</t>
  </si>
  <si>
    <t>Alcohol etílico</t>
  </si>
  <si>
    <t>0,806x10 Kg/m</t>
  </si>
  <si>
    <t>1x10 Kg/m</t>
  </si>
  <si>
    <t xml:space="preserve">Mercurio </t>
  </si>
  <si>
    <t>13,6x10 Kg/m</t>
  </si>
  <si>
    <t xml:space="preserve">mA (valor medido)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</si>
  <si>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Voltaje (V) para RL= 220 ohm</t>
  </si>
  <si>
    <t>Presión (PSI)</t>
  </si>
  <si>
    <t xml:space="preserve">SEÑAL DE ERROR </t>
  </si>
  <si>
    <t>VARIACIONES</t>
  </si>
  <si>
    <t>mV</t>
  </si>
  <si>
    <t>Variación de Voltaje  en el Variador de velocidad.(Voltios)</t>
  </si>
  <si>
    <t>Variación de Corriente Transmisor. (mA)</t>
  </si>
  <si>
    <t>Variación en nivel.(cm)</t>
  </si>
  <si>
    <t>Variación Voltaje Transmisor.(Voltios)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</si>
</sst>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.00"/>
    <numFmt numFmtId="165" formatCode="0.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165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45"/>
  <sheetViews>
    <sheetView workbookViewId="0" topLeftCell="A13">
      <selection activeCell="H14" sqref="H14"/>
    </sheetView>
  </sheetViews>
  <sheetFormatPr defaultColWidth="11.421875" defaultRowHeight="12.75"/>
  <cols>
    <col min="3" max="3" width="11.8515625" style="0" customWidth="1"/>
    <col min="4" max="4" width="12.00390625" style="0" customWidth="1"/>
    <col min="5" max="5" width="9.00390625" style="0" customWidth="1"/>
    <col min="6" max="6" width="9.8515625" style="0" customWidth="1"/>
  </cols>
  <sheetData>
    <row r="1" spans="3:4" ht="12.75">
      <c r="C1" t="s">
        <v>25</v>
      </c>
      <c r="D1" t="s">
        <v>26</v>
      </c>
    </row>
    <row r="2" spans="3:4" ht="12.75">
      <c r="C2">
        <v>1</v>
      </c>
      <c r="D2" s="4" t="s">
        <v>27</v>
      </c>
    </row>
    <row r="3" spans="3:4" ht="12.75">
      <c r="C3">
        <f>1.45/10000</f>
        <v>0.000145</v>
      </c>
      <c r="D3">
        <v>1</v>
      </c>
    </row>
    <row r="7" ht="12.75">
      <c r="E7" t="s">
        <v>23</v>
      </c>
    </row>
    <row r="8" spans="3:6" ht="12.75">
      <c r="C8" t="s">
        <v>22</v>
      </c>
      <c r="D8" t="s">
        <v>21</v>
      </c>
      <c r="E8" t="s">
        <v>19</v>
      </c>
      <c r="F8" t="s">
        <v>20</v>
      </c>
    </row>
    <row r="10" spans="3:6" ht="12.75">
      <c r="C10">
        <v>0</v>
      </c>
      <c r="D10" s="1">
        <f aca="true" t="shared" si="0" ref="D10:D15">(C10*10000/1.45)</f>
        <v>0</v>
      </c>
      <c r="E10" s="1">
        <f aca="true" t="shared" si="1" ref="E10:E15">(D10/(1000*9.8))</f>
        <v>0</v>
      </c>
      <c r="F10" s="2">
        <f aca="true" t="shared" si="2" ref="F10:F15">(E10*100)</f>
        <v>0</v>
      </c>
    </row>
    <row r="11" spans="3:6" ht="12.75">
      <c r="C11">
        <v>1</v>
      </c>
      <c r="D11" s="1">
        <f t="shared" si="0"/>
        <v>6896.551724137931</v>
      </c>
      <c r="E11" s="1">
        <f t="shared" si="1"/>
        <v>0.7037297677691766</v>
      </c>
      <c r="F11" s="2">
        <f t="shared" si="2"/>
        <v>70.37297677691767</v>
      </c>
    </row>
    <row r="12" spans="3:6" ht="12.75">
      <c r="C12">
        <v>2</v>
      </c>
      <c r="D12" s="1">
        <f t="shared" si="0"/>
        <v>13793.103448275862</v>
      </c>
      <c r="E12" s="1">
        <f t="shared" si="1"/>
        <v>1.4074595355383532</v>
      </c>
      <c r="F12" s="2">
        <f t="shared" si="2"/>
        <v>140.74595355383534</v>
      </c>
    </row>
    <row r="13" spans="3:6" ht="12.75">
      <c r="C13">
        <v>3</v>
      </c>
      <c r="D13" s="1">
        <f t="shared" si="0"/>
        <v>20689.655172413793</v>
      </c>
      <c r="E13" s="1">
        <f t="shared" si="1"/>
        <v>2.1111893033075297</v>
      </c>
      <c r="F13" s="2">
        <f t="shared" si="2"/>
        <v>211.11893033075296</v>
      </c>
    </row>
    <row r="14" spans="3:6" ht="12.75">
      <c r="C14">
        <v>4</v>
      </c>
      <c r="D14" s="1">
        <f t="shared" si="0"/>
        <v>27586.206896551725</v>
      </c>
      <c r="E14" s="1">
        <f t="shared" si="1"/>
        <v>2.8149190710767065</v>
      </c>
      <c r="F14" s="2">
        <f t="shared" si="2"/>
        <v>281.49190710767067</v>
      </c>
    </row>
    <row r="15" spans="3:6" ht="12.75">
      <c r="C15">
        <v>5</v>
      </c>
      <c r="D15" s="1">
        <f t="shared" si="0"/>
        <v>34482.75862068966</v>
      </c>
      <c r="E15" s="1">
        <f t="shared" si="1"/>
        <v>3.5186488388458836</v>
      </c>
      <c r="F15" s="2">
        <f t="shared" si="2"/>
        <v>351.8648838845884</v>
      </c>
    </row>
    <row r="18" spans="3:7" ht="25.5" customHeight="1">
      <c r="C18" s="5" t="s">
        <v>59</v>
      </c>
      <c r="D18" s="5" t="s">
        <v>24</v>
      </c>
      <c r="E18" s="5" t="s">
        <v>57</v>
      </c>
      <c r="F18" s="5" t="s">
        <v>58</v>
      </c>
      <c r="G18" s="5" t="s">
        <v>20</v>
      </c>
    </row>
    <row r="19" spans="3:7" ht="12.75">
      <c r="C19">
        <v>0</v>
      </c>
      <c r="D19">
        <f aca="true" t="shared" si="3" ref="D19:D24">((16/5)*(C19))+4</f>
        <v>4</v>
      </c>
      <c r="E19">
        <v>4.78</v>
      </c>
      <c r="F19" s="1">
        <f aca="true" t="shared" si="4" ref="F19:F24">(E19*0.22)</f>
        <v>1.0516</v>
      </c>
      <c r="G19" s="1">
        <f aca="true" t="shared" si="5" ref="G19:G24">(99.65*F19)-102.35</f>
        <v>2.4419400000000167</v>
      </c>
    </row>
    <row r="20" spans="3:7" ht="12.75">
      <c r="C20">
        <v>1</v>
      </c>
      <c r="D20">
        <f t="shared" si="3"/>
        <v>7.2</v>
      </c>
      <c r="E20">
        <v>7.98</v>
      </c>
      <c r="F20" s="1">
        <f t="shared" si="4"/>
        <v>1.7556</v>
      </c>
      <c r="G20" s="1">
        <f t="shared" si="5"/>
        <v>72.59554000000003</v>
      </c>
    </row>
    <row r="21" spans="3:7" ht="12.75">
      <c r="C21">
        <v>2</v>
      </c>
      <c r="D21">
        <f t="shared" si="3"/>
        <v>10.4</v>
      </c>
      <c r="E21">
        <v>11.15</v>
      </c>
      <c r="F21" s="1">
        <f t="shared" si="4"/>
        <v>2.4530000000000003</v>
      </c>
      <c r="G21" s="1">
        <f t="shared" si="5"/>
        <v>142.09145000000004</v>
      </c>
    </row>
    <row r="22" spans="3:7" ht="12.75">
      <c r="C22">
        <v>3</v>
      </c>
      <c r="D22">
        <f t="shared" si="3"/>
        <v>13.600000000000001</v>
      </c>
      <c r="E22">
        <v>14.47</v>
      </c>
      <c r="F22" s="1">
        <f t="shared" si="4"/>
        <v>3.1834000000000002</v>
      </c>
      <c r="G22" s="1">
        <f t="shared" si="5"/>
        <v>214.87581000000003</v>
      </c>
    </row>
    <row r="23" spans="3:7" ht="12.75">
      <c r="C23">
        <v>4</v>
      </c>
      <c r="D23">
        <f t="shared" si="3"/>
        <v>16.8</v>
      </c>
      <c r="E23">
        <v>17.64</v>
      </c>
      <c r="F23" s="1">
        <f t="shared" si="4"/>
        <v>3.8808000000000002</v>
      </c>
      <c r="G23" s="1">
        <f t="shared" si="5"/>
        <v>284.3717200000001</v>
      </c>
    </row>
    <row r="24" spans="3:7" ht="12.75">
      <c r="C24">
        <v>5</v>
      </c>
      <c r="D24">
        <f t="shared" si="3"/>
        <v>20</v>
      </c>
      <c r="E24">
        <v>20.8</v>
      </c>
      <c r="F24" s="1">
        <f t="shared" si="4"/>
        <v>4.5760000000000005</v>
      </c>
      <c r="G24" s="1">
        <f t="shared" si="5"/>
        <v>353.64840000000004</v>
      </c>
    </row>
    <row r="27" ht="12.75">
      <c r="E27" t="s">
        <v>8</v>
      </c>
    </row>
    <row r="32" ht="12.75">
      <c r="C32" t="s">
        <v>4</v>
      </c>
    </row>
    <row r="33" ht="12.75">
      <c r="C33">
        <v>1.035725</v>
      </c>
    </row>
    <row r="34" ht="12.75">
      <c r="C34">
        <v>1.327632</v>
      </c>
    </row>
    <row r="35" ht="12.75">
      <c r="C35">
        <v>1.311069</v>
      </c>
    </row>
    <row r="39" ht="12.75">
      <c r="C39" t="s">
        <v>11</v>
      </c>
    </row>
    <row r="41" ht="12.75">
      <c r="C41" t="s">
        <v>12</v>
      </c>
    </row>
    <row r="44" ht="12.75">
      <c r="D44">
        <f>1/0.00095</f>
        <v>1052.6315789473683</v>
      </c>
    </row>
    <row r="45" ht="12.75">
      <c r="D45">
        <f>0.0022/0.00095</f>
        <v>2.3157894736842106</v>
      </c>
    </row>
  </sheetData>
  <printOptions/>
  <pageMargins left="0.75" right="0.75" top="1" bottom="1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M55"/>
  <sheetViews>
    <sheetView tabSelected="1" workbookViewId="0" topLeftCell="A28">
      <selection activeCell="G57" sqref="G57"/>
    </sheetView>
  </sheetViews>
  <sheetFormatPr defaultColWidth="11.421875" defaultRowHeight="12.75"/>
  <cols>
    <col min="2" max="2" width="26.421875" style="0" customWidth="1"/>
    <col min="10" max="10" width="16.00390625" style="0" customWidth="1"/>
    <col min="11" max="11" width="10.57421875" style="0" customWidth="1"/>
    <col min="12" max="12" width="13.00390625" style="0" customWidth="1"/>
    <col min="13" max="13" width="9.421875" style="0" customWidth="1"/>
  </cols>
  <sheetData>
    <row r="6" ht="12.75">
      <c r="C6" t="s">
        <v>13</v>
      </c>
    </row>
    <row r="9" spans="3:5" ht="12.75">
      <c r="C9">
        <f>0.00095/0.0022</f>
        <v>0.43181818181818177</v>
      </c>
      <c r="E9">
        <f>1/C9</f>
        <v>2.3157894736842106</v>
      </c>
    </row>
    <row r="13" spans="3:7" ht="12.75">
      <c r="C13" t="s">
        <v>14</v>
      </c>
      <c r="E13" t="s">
        <v>15</v>
      </c>
      <c r="G13" t="s">
        <v>16</v>
      </c>
    </row>
    <row r="15" spans="3:7" ht="12.75">
      <c r="C15">
        <v>1</v>
      </c>
      <c r="E15">
        <f>0.00095/0.0022</f>
        <v>0.43181818181818177</v>
      </c>
      <c r="G15">
        <f>E15/0.22</f>
        <v>1.9628099173553717</v>
      </c>
    </row>
    <row r="16" spans="3:7" ht="12.75">
      <c r="C16">
        <v>0.07</v>
      </c>
      <c r="E16">
        <f>C16*E15</f>
        <v>0.030227272727272728</v>
      </c>
      <c r="G16">
        <f>E16/0.22</f>
        <v>0.13739669421487605</v>
      </c>
    </row>
    <row r="17" spans="3:5" ht="12.75">
      <c r="C17">
        <v>2.31</v>
      </c>
      <c r="E17">
        <v>1</v>
      </c>
    </row>
    <row r="18" spans="10:13" ht="52.5" customHeight="1">
      <c r="J18" s="7" t="s">
        <v>63</v>
      </c>
      <c r="K18" s="7" t="s">
        <v>66</v>
      </c>
      <c r="L18" s="7" t="s">
        <v>64</v>
      </c>
      <c r="M18" s="7" t="s">
        <v>65</v>
      </c>
    </row>
    <row r="19" spans="10:13" ht="12.75">
      <c r="J19" s="8"/>
      <c r="K19" s="8"/>
      <c r="L19" s="8"/>
      <c r="M19" s="8"/>
    </row>
    <row r="20" spans="10:13" ht="12.75">
      <c r="J20" s="9">
        <v>1</v>
      </c>
      <c r="K20" s="9">
        <v>0.427</v>
      </c>
      <c r="L20" s="9">
        <f>K20/0.22</f>
        <v>1.940909090909091</v>
      </c>
      <c r="M20" s="9">
        <f>(((4.78+L20)*0.22)*99.65)-104.35</f>
        <v>42.992490000000004</v>
      </c>
    </row>
    <row r="21" spans="10:13" ht="12.75">
      <c r="J21" s="10">
        <v>0.07</v>
      </c>
      <c r="K21" s="9">
        <f>(J21*K$20)</f>
        <v>0.029890000000000003</v>
      </c>
      <c r="L21" s="9">
        <f>K21/0.22</f>
        <v>0.13586363636363638</v>
      </c>
      <c r="M21" s="9">
        <f>(((4.78+L21)*0.22)*99.65)-104.35</f>
        <v>3.4204785000000157</v>
      </c>
    </row>
    <row r="23" spans="10:13" ht="12.75">
      <c r="J23">
        <v>0.04</v>
      </c>
      <c r="K23" s="9">
        <f>(J23*K$20)</f>
        <v>0.01708</v>
      </c>
      <c r="L23" s="9">
        <f>K23/0.22</f>
        <v>0.07763636363636364</v>
      </c>
      <c r="M23" s="9">
        <f>(((4.78+L23)*0.22)*99.65)-104.35</f>
        <v>2.143962000000016</v>
      </c>
    </row>
    <row r="25" spans="3:6" ht="12.75">
      <c r="C25" t="s">
        <v>1</v>
      </c>
      <c r="D25" t="s">
        <v>0</v>
      </c>
      <c r="E25" t="s">
        <v>2</v>
      </c>
      <c r="F25" t="s">
        <v>3</v>
      </c>
    </row>
    <row r="26" spans="3:6" ht="12.75">
      <c r="C26">
        <v>1</v>
      </c>
      <c r="D26" s="1">
        <f>(C26*10000/1.45)</f>
        <v>6896.551724137931</v>
      </c>
      <c r="E26" s="1">
        <f>(D26/(1000*9.8))</f>
        <v>0.7037297677691766</v>
      </c>
      <c r="F26" s="2">
        <f>(E26*100)</f>
        <v>70.37297677691767</v>
      </c>
    </row>
    <row r="27" spans="3:6" ht="12.75">
      <c r="C27">
        <v>2</v>
      </c>
      <c r="D27" s="1">
        <f>(C27*10000/1.45)</f>
        <v>13793.103448275862</v>
      </c>
      <c r="E27" s="1">
        <f>(D27/(1000*9.8))</f>
        <v>1.4074595355383532</v>
      </c>
      <c r="F27" s="2">
        <f>(E27*100)</f>
        <v>140.74595355383534</v>
      </c>
    </row>
    <row r="28" spans="3:6" ht="12.75">
      <c r="C28">
        <v>3</v>
      </c>
      <c r="D28" s="1">
        <f>(C28*10000/1.45)</f>
        <v>20689.655172413793</v>
      </c>
      <c r="E28" s="1">
        <f>(D28/(1000*9.8))</f>
        <v>2.1111893033075297</v>
      </c>
      <c r="F28" s="2">
        <f>(E28*100)</f>
        <v>211.11893033075296</v>
      </c>
    </row>
    <row r="29" spans="3:6" ht="12.75">
      <c r="C29">
        <v>4</v>
      </c>
      <c r="D29" s="1">
        <f>(C29*10000/1.45)</f>
        <v>27586.206896551725</v>
      </c>
      <c r="E29" s="1">
        <f>(D29/(1000*9.8))</f>
        <v>2.8149190710767065</v>
      </c>
      <c r="F29" s="2">
        <f>(E29*100)</f>
        <v>281.49190710767067</v>
      </c>
    </row>
    <row r="30" spans="3:6" ht="12.75">
      <c r="C30">
        <v>5</v>
      </c>
      <c r="D30" s="1">
        <f>(C30*10000/1.45)</f>
        <v>34482.75862068966</v>
      </c>
      <c r="E30" s="1">
        <f>(D30/(1000*9.8))</f>
        <v>3.5186488388458836</v>
      </c>
      <c r="F30" s="2">
        <f>(E30*100)</f>
        <v>351.8648838845884</v>
      </c>
    </row>
    <row r="32" ht="12.75">
      <c r="B32" s="3"/>
    </row>
    <row r="33" spans="2:7" ht="12.75">
      <c r="B33" s="3" t="s">
        <v>18</v>
      </c>
      <c r="C33" t="s">
        <v>5</v>
      </c>
      <c r="D33" t="s">
        <v>6</v>
      </c>
      <c r="E33" t="s">
        <v>7</v>
      </c>
      <c r="F33" t="s">
        <v>9</v>
      </c>
      <c r="G33" t="s">
        <v>10</v>
      </c>
    </row>
    <row r="34" spans="3:7" ht="12.75">
      <c r="C34">
        <v>0</v>
      </c>
      <c r="D34">
        <f aca="true" t="shared" si="0" ref="D34:D39">((16/5)*(C34))+4</f>
        <v>4</v>
      </c>
      <c r="E34">
        <f aca="true" t="shared" si="1" ref="E34:E39">((16/5)*(C34))+4.78</f>
        <v>4.78</v>
      </c>
      <c r="F34">
        <f aca="true" t="shared" si="2" ref="F34:F39">(E34*0.22)</f>
        <v>1.0516</v>
      </c>
      <c r="G34">
        <f aca="true" t="shared" si="3" ref="G34:G39">(99.65*F34)-102.35</f>
        <v>2.4419400000000167</v>
      </c>
    </row>
    <row r="35" spans="3:7" ht="12.75">
      <c r="C35">
        <v>1</v>
      </c>
      <c r="D35">
        <f t="shared" si="0"/>
        <v>7.2</v>
      </c>
      <c r="E35">
        <f t="shared" si="1"/>
        <v>7.98</v>
      </c>
      <c r="F35">
        <f t="shared" si="2"/>
        <v>1.7556</v>
      </c>
      <c r="G35">
        <f t="shared" si="3"/>
        <v>72.59554000000003</v>
      </c>
    </row>
    <row r="36" spans="3:7" ht="12.75">
      <c r="C36">
        <v>2</v>
      </c>
      <c r="D36">
        <f t="shared" si="0"/>
        <v>10.4</v>
      </c>
      <c r="E36">
        <f t="shared" si="1"/>
        <v>11.18</v>
      </c>
      <c r="F36">
        <f t="shared" si="2"/>
        <v>2.4596</v>
      </c>
      <c r="G36">
        <f t="shared" si="3"/>
        <v>142.74914</v>
      </c>
    </row>
    <row r="37" spans="3:7" ht="12.75">
      <c r="C37">
        <v>3</v>
      </c>
      <c r="D37">
        <f t="shared" si="0"/>
        <v>13.600000000000001</v>
      </c>
      <c r="E37">
        <f t="shared" si="1"/>
        <v>14.380000000000003</v>
      </c>
      <c r="F37">
        <f t="shared" si="2"/>
        <v>3.1636000000000006</v>
      </c>
      <c r="G37">
        <f t="shared" si="3"/>
        <v>212.90274000000008</v>
      </c>
    </row>
    <row r="38" spans="3:7" ht="12.75">
      <c r="C38">
        <v>4</v>
      </c>
      <c r="D38">
        <f t="shared" si="0"/>
        <v>16.8</v>
      </c>
      <c r="E38">
        <f t="shared" si="1"/>
        <v>17.580000000000002</v>
      </c>
      <c r="F38">
        <f t="shared" si="2"/>
        <v>3.8676000000000004</v>
      </c>
      <c r="G38">
        <f t="shared" si="3"/>
        <v>283.0563400000001</v>
      </c>
    </row>
    <row r="39" spans="3:7" ht="12.75">
      <c r="C39">
        <v>5</v>
      </c>
      <c r="D39">
        <f t="shared" si="0"/>
        <v>20</v>
      </c>
      <c r="E39">
        <f t="shared" si="1"/>
        <v>20.78</v>
      </c>
      <c r="F39">
        <f t="shared" si="2"/>
        <v>4.5716</v>
      </c>
      <c r="G39">
        <f t="shared" si="3"/>
        <v>353.2099400000001</v>
      </c>
    </row>
    <row r="41" spans="3:8" ht="12.75">
      <c r="C41" s="3"/>
      <c r="D41" s="3"/>
      <c r="E41" s="3"/>
      <c r="F41" s="3"/>
      <c r="G41" s="3"/>
      <c r="H41" s="3" t="s">
        <v>17</v>
      </c>
    </row>
    <row r="42" spans="3:8" ht="12.75">
      <c r="C42" s="3"/>
      <c r="D42" s="3"/>
      <c r="E42" s="3">
        <f>(4.78+G15)</f>
        <v>6.7428099173553715</v>
      </c>
      <c r="F42" s="3">
        <f>(E42*0.22)</f>
        <v>1.4834181818181817</v>
      </c>
      <c r="G42" s="3">
        <f>(99.65*F42)-102.35</f>
        <v>45.472621818181835</v>
      </c>
      <c r="H42" s="3">
        <f>G42-G34</f>
        <v>43.03068181818182</v>
      </c>
    </row>
    <row r="43" spans="5:8" ht="12.75">
      <c r="E43" s="3">
        <f>(4.78+G16)</f>
        <v>4.917396694214876</v>
      </c>
      <c r="F43" s="3">
        <f>(E43*0.22)</f>
        <v>1.0818272727272726</v>
      </c>
      <c r="G43" s="3">
        <f>(99.65*F43)-102.35</f>
        <v>5.454087727272736</v>
      </c>
      <c r="H43" s="3">
        <f>G43-G34</f>
        <v>3.012147727272719</v>
      </c>
    </row>
    <row r="50" ht="12.75">
      <c r="B50" t="s">
        <v>60</v>
      </c>
    </row>
    <row r="51" spans="2:4" ht="12.75">
      <c r="B51" t="s">
        <v>61</v>
      </c>
      <c r="C51" s="6" t="s">
        <v>62</v>
      </c>
      <c r="D51" s="6" t="s">
        <v>6</v>
      </c>
    </row>
    <row r="52" spans="3:7" ht="12.75">
      <c r="C52">
        <v>4</v>
      </c>
      <c r="D52">
        <v>0.018</v>
      </c>
      <c r="E52">
        <f>(4.78+D52)</f>
        <v>4.798</v>
      </c>
      <c r="F52">
        <f>(E52*0.22)</f>
        <v>1.05556</v>
      </c>
      <c r="G52">
        <f>(99.65*F52)-104.35</f>
        <v>0.8365540000000209</v>
      </c>
    </row>
    <row r="53" spans="3:7" ht="12.75">
      <c r="C53">
        <v>7</v>
      </c>
      <c r="D53">
        <v>0.032</v>
      </c>
      <c r="E53">
        <f>(4.78+D53)</f>
        <v>4.812</v>
      </c>
      <c r="F53">
        <f>(E53*0.22)</f>
        <v>1.05864</v>
      </c>
      <c r="G53">
        <f>(99.65*F53)-104.35</f>
        <v>1.143476000000021</v>
      </c>
    </row>
    <row r="55" spans="3:7" ht="12.75">
      <c r="C55">
        <v>40</v>
      </c>
      <c r="D55">
        <v>0.182</v>
      </c>
      <c r="E55">
        <f>(4.78+D55)</f>
        <v>4.962000000000001</v>
      </c>
      <c r="F55">
        <f>(E55*0.22)</f>
        <v>1.0916400000000002</v>
      </c>
      <c r="G55">
        <f>(99.65*F55)-104.35</f>
        <v>4.431926000000033</v>
      </c>
    </row>
  </sheetData>
  <printOptions/>
  <pageMargins left="0.75" right="0.75" top="1" bottom="1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7:E30"/>
  <sheetViews>
    <sheetView workbookViewId="0" topLeftCell="A1">
      <selection activeCell="H24" sqref="H24"/>
    </sheetView>
  </sheetViews>
  <sheetFormatPr defaultColWidth="11.421875" defaultRowHeight="12.75"/>
  <cols>
    <col min="3" max="3" width="13.57421875" style="0" customWidth="1"/>
  </cols>
  <sheetData>
    <row r="7" ht="12.75">
      <c r="C7" t="s">
        <v>39</v>
      </c>
    </row>
    <row r="10" spans="3:5" ht="12.75">
      <c r="C10" t="s">
        <v>28</v>
      </c>
      <c r="D10" t="s">
        <v>31</v>
      </c>
      <c r="E10" t="s">
        <v>32</v>
      </c>
    </row>
    <row r="11" spans="3:5" ht="12.75">
      <c r="C11" t="s">
        <v>29</v>
      </c>
      <c r="D11" t="s">
        <v>33</v>
      </c>
      <c r="E11" t="s">
        <v>34</v>
      </c>
    </row>
    <row r="12" spans="3:5" ht="12.75">
      <c r="C12" t="s">
        <v>29</v>
      </c>
      <c r="D12" t="s">
        <v>35</v>
      </c>
      <c r="E12" t="s">
        <v>36</v>
      </c>
    </row>
    <row r="13" spans="3:5" ht="12.75">
      <c r="C13" t="s">
        <v>30</v>
      </c>
      <c r="D13" t="s">
        <v>37</v>
      </c>
      <c r="E13" t="s">
        <v>38</v>
      </c>
    </row>
    <row r="17" ht="12.75">
      <c r="C17" t="s">
        <v>40</v>
      </c>
    </row>
    <row r="20" spans="3:5" ht="12.75">
      <c r="C20" t="s">
        <v>41</v>
      </c>
      <c r="D20" t="s">
        <v>42</v>
      </c>
      <c r="E20" t="s">
        <v>43</v>
      </c>
    </row>
    <row r="21" spans="3:5" ht="12.75">
      <c r="C21" t="s">
        <v>44</v>
      </c>
      <c r="D21" t="s">
        <v>45</v>
      </c>
      <c r="E21" t="s">
        <v>46</v>
      </c>
    </row>
    <row r="22" spans="3:5" ht="12.75">
      <c r="C22" t="s">
        <v>47</v>
      </c>
      <c r="D22" t="s">
        <v>48</v>
      </c>
      <c r="E22" t="s">
        <v>49</v>
      </c>
    </row>
    <row r="25" ht="12.75">
      <c r="C25" t="s">
        <v>50</v>
      </c>
    </row>
    <row r="28" spans="3:4" ht="12.75">
      <c r="C28" t="s">
        <v>51</v>
      </c>
      <c r="D28" t="s">
        <v>54</v>
      </c>
    </row>
    <row r="29" spans="3:4" ht="12.75">
      <c r="C29" t="s">
        <v>52</v>
      </c>
      <c r="D29" t="s">
        <v>53</v>
      </c>
    </row>
    <row r="30" spans="3:4" ht="12.75">
      <c r="C30" t="s">
        <v>55</v>
      </c>
      <c r="D30" t="s">
        <v>56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ESPOL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FIEC</dc:creator>
  <cp:keywords/>
  <dc:description/>
  <cp:lastModifiedBy>Jeniffer Leyes</cp:lastModifiedBy>
  <dcterms:created xsi:type="dcterms:W3CDTF">2007-12-13T18:38:27Z</dcterms:created>
  <dcterms:modified xsi:type="dcterms:W3CDTF">2007-12-27T05:24:32Z</dcterms:modified>
  <cp:category/>
  <cp:version/>
  <cp:contentType/>
  <cp:contentStatus/>
</cp:coreProperties>
</file>