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20" windowWidth="4365" windowHeight="3855" tabRatio="870" firstSheet="1" activeTab="1"/>
  </bookViews>
  <sheets>
    <sheet name="CONSULTA (2)" sheetId="1" r:id="rId1"/>
    <sheet name="CONSULTA" sheetId="2" r:id="rId2"/>
    <sheet name="CRONOG." sheetId="3" r:id="rId3"/>
  </sheets>
  <definedNames>
    <definedName name="_xlnm.Print_Area" localSheetId="1">'CONSULTA'!$A$17:$G$74</definedName>
    <definedName name="_xlnm.Print_Area" localSheetId="0">'CONSULTA (2)'!$A$17:$G$61</definedName>
    <definedName name="_xlnm.Print_Area" localSheetId="2">'CRONOG.'!$A$1:$I$88</definedName>
    <definedName name="_xlnm.Print_Titles" localSheetId="1">'CONSULTA'!$3:$19</definedName>
    <definedName name="_xlnm.Print_Titles" localSheetId="0">'CONSULTA (2)'!$3:$19</definedName>
  </definedNames>
  <calcPr fullCalcOnLoad="1"/>
</workbook>
</file>

<file path=xl/sharedStrings.xml><?xml version="1.0" encoding="utf-8"?>
<sst xmlns="http://schemas.openxmlformats.org/spreadsheetml/2006/main" count="309" uniqueCount="147">
  <si>
    <t>DESCRIPCION</t>
  </si>
  <si>
    <t>PROPONENTE</t>
  </si>
  <si>
    <t>OBRA:</t>
  </si>
  <si>
    <t>ITEM</t>
  </si>
  <si>
    <t>FECHA:</t>
  </si>
  <si>
    <t>m3</t>
  </si>
  <si>
    <t>m2</t>
  </si>
  <si>
    <t>u</t>
  </si>
  <si>
    <t>ml</t>
  </si>
  <si>
    <t xml:space="preserve">CRONOGRAMA VALORADO DE TRABAJO </t>
  </si>
  <si>
    <t xml:space="preserve"> ITEM</t>
  </si>
  <si>
    <t>%</t>
  </si>
  <si>
    <t>MONTO TOTAL</t>
  </si>
  <si>
    <t>MONTO PARCIAL</t>
  </si>
  <si>
    <t>PORCENTAJE PARCIAL</t>
  </si>
  <si>
    <t>MONTO ACUMULADO</t>
  </si>
  <si>
    <t>PORCENTAJE ACUMULADO</t>
  </si>
  <si>
    <t>.</t>
  </si>
  <si>
    <t xml:space="preserve">SON:  </t>
  </si>
  <si>
    <t>PROPONNTE:</t>
  </si>
  <si>
    <t>MONTO</t>
  </si>
  <si>
    <t xml:space="preserve"> </t>
  </si>
  <si>
    <t>LIMPIEZA FINAL Y DESALOJO</t>
  </si>
  <si>
    <t>ML</t>
  </si>
  <si>
    <t xml:space="preserve">OFERTA, MONTO DE LA COTIZACION, ANALISIS DE PRECIOS UNITARIOS </t>
  </si>
  <si>
    <t>Y CRONOGRAMA DE AVANCE DE OBRA</t>
  </si>
  <si>
    <t xml:space="preserve">El presupuesto total incluye gastos del oferente, relacionado con equipos herramientas, transporte de personal, asi como </t>
  </si>
  <si>
    <t>COSTO TOTAL DE LA OFERTA</t>
  </si>
  <si>
    <t xml:space="preserve">         TIEMPO DE EJECUCION EN SEMANAS</t>
  </si>
  <si>
    <t>1o SEMANA</t>
  </si>
  <si>
    <t>2o SEMANA</t>
  </si>
  <si>
    <t>3o SMANA</t>
  </si>
  <si>
    <t>4o SEMANA</t>
  </si>
  <si>
    <t xml:space="preserve">la mano de obra requerida para la ejecucion de los trabajos de tal forma que PETROCOMERCIAL no esta obligado bajo ninguna </t>
  </si>
  <si>
    <t xml:space="preserve"> circunstancia a reconocer pago adicional alguno.</t>
  </si>
  <si>
    <t>IVA 12%</t>
  </si>
  <si>
    <t>GARANTIA TECNICA</t>
  </si>
  <si>
    <t>PLAZO ESTIMADO</t>
  </si>
  <si>
    <t>1 AÑO</t>
  </si>
  <si>
    <t>SUB TOTAL U.S.$</t>
  </si>
  <si>
    <t>GLOBAL</t>
  </si>
  <si>
    <t>VALOR UNITARIO</t>
  </si>
  <si>
    <t>VALOR                TOTAL</t>
  </si>
  <si>
    <t>M2</t>
  </si>
  <si>
    <t>M3</t>
  </si>
  <si>
    <t xml:space="preserve">El monto total del servicio para realizar INVITACION A COTIZAR LA PROTECCION DE LADERA EN EL TERMINAL </t>
  </si>
  <si>
    <t>Dolares Americanos  de conformidad con el desglose de precios unitarios que a continuacion se detallan:</t>
  </si>
  <si>
    <t>ANEXO # 02</t>
  </si>
  <si>
    <t>BARBASQUILLO MANTA,asciende a U.S 58,742,94</t>
  </si>
  <si>
    <t>CINCUENTA Y OCHO MIL SETECIENTOS CUARENTA Y DOS, 94/100 USD INCLUIDO I.V.A.</t>
  </si>
  <si>
    <t>45 DÍAS</t>
  </si>
  <si>
    <t>5o SEMANA</t>
  </si>
  <si>
    <t>6o SEMANA</t>
  </si>
  <si>
    <t>OFERTANTE:</t>
  </si>
  <si>
    <t>U</t>
  </si>
  <si>
    <t>CANT</t>
  </si>
  <si>
    <t>DESCRIPCION RUBRO</t>
  </si>
  <si>
    <t>global</t>
  </si>
  <si>
    <t>cemento</t>
  </si>
  <si>
    <t>costo</t>
  </si>
  <si>
    <t>costo m3</t>
  </si>
  <si>
    <t>cantidad requerid de</t>
  </si>
  <si>
    <t>total</t>
  </si>
  <si>
    <t>saco costo</t>
  </si>
  <si>
    <t>saco unida</t>
  </si>
  <si>
    <t>unidad</t>
  </si>
  <si>
    <t>piedram3</t>
  </si>
  <si>
    <t>arena m3</t>
  </si>
  <si>
    <t>mano de obra</t>
  </si>
  <si>
    <t>sin hierro</t>
  </si>
  <si>
    <t>REPLANTEO Y NIVELACIÓN</t>
  </si>
  <si>
    <t>LIMPIEZA Y DESBROCE GENERAL</t>
  </si>
  <si>
    <t>DESMONTE DE PARED DE MALLA PERIMETRAL</t>
  </si>
  <si>
    <t xml:space="preserve">DEMOLICIÓN DE MURO DE CERRAMIENTO PERIMETRAL EXISTENTE </t>
  </si>
  <si>
    <t>CONTRAPISO DE HORMIGON ARMADO de 210kg/cm2(e=10cm, acero Φ8mm)</t>
  </si>
  <si>
    <t>PARED PERIMETRAL DE MALLA PLASTIFICADA (h=2.40mt, libre de muro)</t>
  </si>
  <si>
    <t>REJILLAS DE CANAL DE AALL</t>
  </si>
  <si>
    <t>ESTRUCTURA METALICA DE CUBIERTA (PARA EDIFICACIÓN DE GUARDIAN)</t>
  </si>
  <si>
    <t>CUBIERTA DE ETERNIT (PARA EDIFICACIÓN DE GUARDIAN)</t>
  </si>
  <si>
    <t>EDIFICACIÓNES</t>
  </si>
  <si>
    <t>ENLUCIDO DE PAREDES INTERIORES Y EXTERIORES (LAS 2 EDIFICACIONES)</t>
  </si>
  <si>
    <t xml:space="preserve">PINTURA DE PAREDES INTERIORES Y EXTERIORES (LAS 2 EDIFICACIONES) </t>
  </si>
  <si>
    <t>DESMONTE DE CISTERNA ACTUAL</t>
  </si>
  <si>
    <t>ENLUCIDO DE TUMBADO EN EL EXTERIOR DE LA EDIFICACIÓN (EDIFICIACIÓN DE GUARDIAN)</t>
  </si>
  <si>
    <t>TUMBADO DE YESO EN EDIFICACIÓN DE GUARDIAN</t>
  </si>
  <si>
    <t>INSTALACIÓN DE NUEVA CERAMICA EN BAÑO Y COCINA (EDIFICACIÓN DE GUARDIAN)</t>
  </si>
  <si>
    <t>SACADA DE CERAMICA EN BAÑO Y COCINA (EDIFICIÓN DE GUARDIAN)(baño=piso y paredes, cocina=mezon y pared)</t>
  </si>
  <si>
    <t>REPARACIÓN Y PINTADA DE PUERTAS METALICAS (EDIFICACIÓN DE TRANSMICIÓN)</t>
  </si>
  <si>
    <t>IMPERMIEBILIZACIÓN DE LOSA DE CUBIERTA (PARA EDIFICACION DE TRANSMICIÓN)</t>
  </si>
  <si>
    <t>ENLUCIDO DE TUMBADO EN EDIFICION DE TRANSMICIÓN</t>
  </si>
  <si>
    <t>VENTANAS DE ALUMINIO Y VIDRIO (VIDRIO DE 4MM)</t>
  </si>
  <si>
    <t>PUNTO DE LUZ</t>
  </si>
  <si>
    <t>TOMASCORRIENTES DE 110 V</t>
  </si>
  <si>
    <t>TOMASCORRIENTES DE 220 V</t>
  </si>
  <si>
    <t>EXACAVACIÓN Y DESALOJO GENERAL</t>
  </si>
  <si>
    <t>RELLENO COMPACTADO (general)</t>
  </si>
  <si>
    <t>MURO DE CERRAMIENTO PERIMTRAL</t>
  </si>
  <si>
    <t>CAJAS DE REGISTRO AASS, AALL</t>
  </si>
  <si>
    <t>PUNTOS DE AGUA</t>
  </si>
  <si>
    <t>CUBIERTAS</t>
  </si>
  <si>
    <t>REVESTIMIENTOS, ENLUCIDOS, Y PINTURA</t>
  </si>
  <si>
    <t>ALUMINIO, VIDRIO, Y CERRAJERIA</t>
  </si>
  <si>
    <t>INSTALACIONES ELECTRICAS</t>
  </si>
  <si>
    <t>INSTALACIONES SANITARIAS</t>
  </si>
  <si>
    <t>CISTERNA (DE 9M3 DE AGUA)</t>
  </si>
  <si>
    <t>CIMENTACIÓN</t>
  </si>
  <si>
    <t>PLINTOS</t>
  </si>
  <si>
    <t>RIOSTRAS</t>
  </si>
  <si>
    <t>ESTRUCTURA</t>
  </si>
  <si>
    <t>PILARES</t>
  </si>
  <si>
    <t>VIGAS</t>
  </si>
  <si>
    <t>MAMPOSTERIA</t>
  </si>
  <si>
    <t>PAREDES EXTERIORES</t>
  </si>
  <si>
    <t>PAREDES INTERIORES</t>
  </si>
  <si>
    <t>ENLUCIDOS INTERIORES</t>
  </si>
  <si>
    <t>ENLUCIDOS EXETRIORES</t>
  </si>
  <si>
    <t>ESTRUCTURA METALICA DE CUBIERTA</t>
  </si>
  <si>
    <t>CUBIERTA</t>
  </si>
  <si>
    <t>REVESTIMIENTOS, Y PINTURA</t>
  </si>
  <si>
    <t>PINTURA DE PAREDES INTERIORES Y EXTERIORES</t>
  </si>
  <si>
    <t>ACOMETIDA</t>
  </si>
  <si>
    <t>PANEL DE BREAK´S</t>
  </si>
  <si>
    <t>MURO DE PIEDRA</t>
  </si>
  <si>
    <t>CERAMICA EN BAÑOS</t>
  </si>
  <si>
    <t>PISOS</t>
  </si>
  <si>
    <t>CONTRAPISO DE HORMIGON</t>
  </si>
  <si>
    <t>TUBERIAS DE PVC DE 2¨</t>
  </si>
  <si>
    <t>TUBERIAS DE PVC DE 4¨</t>
  </si>
  <si>
    <t>TUBERIAS DE AGUA POTABLE 1/2</t>
  </si>
  <si>
    <t>TUBERIAS DE AGUA POTABLE 3/4</t>
  </si>
  <si>
    <t>CAJAS DE REGISTRO AASS, AALL 60X60</t>
  </si>
  <si>
    <t>POZO SEPTICO</t>
  </si>
  <si>
    <t>INODOROS DE TANQUE BAJO</t>
  </si>
  <si>
    <t>PUNTO DE AASS</t>
  </si>
  <si>
    <t>PAREDES divisorias de baños</t>
  </si>
  <si>
    <t>PISOS  DE ceramica</t>
  </si>
  <si>
    <t>CUBIERTA DE zinc</t>
  </si>
  <si>
    <t>CISTERNA (DE 10M3 DE AGUA….1.5X3X2 interior)</t>
  </si>
  <si>
    <t>CERRAJERIA (puertas), y rejas de ventanas</t>
  </si>
  <si>
    <t>REJAS DE VENTANAS</t>
  </si>
  <si>
    <t>PUERTA DE 100 CM</t>
  </si>
  <si>
    <t>90 DÍAS a 120 dias laborables</t>
  </si>
  <si>
    <t>Grupo Tesis</t>
  </si>
  <si>
    <t>Propuesta</t>
  </si>
  <si>
    <t>Baterias sanitarias y Duchas en San clemente</t>
  </si>
  <si>
    <t>URINARIO DE PARED</t>
  </si>
  <si>
    <t>LAVAMANOS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</si>
</sst>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#,##0.000"/>
    <numFmt numFmtId="185" formatCode="#,##0.0000"/>
    <numFmt numFmtId="186" formatCode="_-* #,##0.00\ [$€]_-;\-* #,##0.00\ [$€]_-;_-* &quot;-&quot;??\ [$€]_-;_-@_-"/>
    <numFmt numFmtId="187" formatCode="dd\-mmmm\-yyyy"/>
    <numFmt numFmtId="188" formatCode="dd\-mm\-yy"/>
    <numFmt numFmtId="189" formatCode="0.0"/>
    <numFmt numFmtId="190" formatCode="0.0%"/>
    <numFmt numFmtId="191" formatCode="0.0000%"/>
    <numFmt numFmtId="192" formatCode="0.0000"/>
    <numFmt numFmtId="193" formatCode="0.000"/>
    <numFmt numFmtId="194" formatCode="0.000000"/>
    <numFmt numFmtId="195" formatCode="#,##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ourier"/>
      <family val="3"/>
    </font>
    <font>
      <b/>
      <sz val="11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u val="single"/>
      <sz val="15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u val="single"/>
      <sz val="18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9"/>
      <color indexed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>
        <color indexed="32"/>
      </bottom>
    </border>
    <border>
      <left style="medium"/>
      <right style="medium"/>
      <top style="hair">
        <color indexed="32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>
        <color indexed="63"/>
      </right>
      <top style="hair">
        <color indexed="32"/>
      </top>
      <bottom>
        <color indexed="63"/>
      </bottom>
    </border>
    <border>
      <left style="medium"/>
      <right style="medium"/>
      <top style="hair">
        <color indexed="32"/>
      </top>
      <bottom style="hair">
        <color indexed="32"/>
      </bottom>
    </border>
    <border>
      <left style="medium"/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 style="medium"/>
      <top>
        <color indexed="63"/>
      </top>
      <bottom style="hair">
        <color indexed="32"/>
      </bottom>
    </border>
    <border>
      <left style="medium"/>
      <right>
        <color indexed="63"/>
      </right>
      <top style="hair">
        <color indexed="32"/>
      </top>
      <bottom style="medium"/>
    </border>
    <border>
      <left>
        <color indexed="63"/>
      </left>
      <right style="medium"/>
      <top style="hair">
        <color indexed="32"/>
      </top>
      <bottom style="medium"/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32"/>
      </top>
      <bottom style="thin"/>
    </border>
    <border>
      <left>
        <color indexed="63"/>
      </left>
      <right style="medium"/>
      <top style="hair">
        <color indexed="32"/>
      </top>
      <bottom style="thin"/>
    </border>
    <border>
      <left style="medium"/>
      <right style="medium"/>
      <top style="hair">
        <color indexed="32"/>
      </top>
      <bottom style="thin"/>
    </border>
    <border>
      <left>
        <color indexed="63"/>
      </left>
      <right>
        <color indexed="63"/>
      </right>
      <top style="hair">
        <color indexed="32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hair">
        <color indexed="32"/>
      </bottom>
    </border>
    <border>
      <left style="medium"/>
      <right style="medium"/>
      <top style="thin"/>
      <bottom style="hair">
        <color indexed="3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>
        <color indexed="32"/>
      </top>
      <bottom>
        <color indexed="63"/>
      </bottom>
    </border>
    <border>
      <left style="medium"/>
      <right>
        <color indexed="63"/>
      </right>
      <top style="thin"/>
      <bottom style="hair">
        <color indexed="3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>
        <color indexed="3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15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11" fillId="0" borderId="0" xfId="15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10" fontId="12" fillId="0" borderId="0" xfId="22" applyNumberFormat="1" applyFont="1" applyFill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187" fontId="1" fillId="0" borderId="0" xfId="0" applyNumberFormat="1" applyFont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10" fontId="10" fillId="0" borderId="2" xfId="22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10" fontId="10" fillId="0" borderId="5" xfId="22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10" fontId="10" fillId="0" borderId="6" xfId="22" applyNumberFormat="1" applyFont="1" applyBorder="1" applyAlignment="1">
      <alignment horizontal="center" vertical="center"/>
    </xf>
    <xf numFmtId="10" fontId="10" fillId="0" borderId="7" xfId="22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8" fillId="0" borderId="22" xfId="0" applyNumberFormat="1" applyFont="1" applyBorder="1" applyAlignment="1">
      <alignment horizontal="center" vertical="center"/>
    </xf>
    <xf numFmtId="10" fontId="10" fillId="0" borderId="23" xfId="22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10" fontId="10" fillId="0" borderId="24" xfId="22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" fontId="8" fillId="0" borderId="28" xfId="0" applyNumberFormat="1" applyFont="1" applyBorder="1" applyAlignment="1">
      <alignment horizontal="center" vertical="center"/>
    </xf>
    <xf numFmtId="10" fontId="10" fillId="0" borderId="29" xfId="22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10" fontId="10" fillId="0" borderId="30" xfId="22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0" fontId="10" fillId="0" borderId="0" xfId="22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4" fontId="10" fillId="2" borderId="31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8" fillId="0" borderId="34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vertical="center"/>
    </xf>
    <xf numFmtId="4" fontId="8" fillId="0" borderId="36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vertical="center"/>
    </xf>
    <xf numFmtId="4" fontId="10" fillId="0" borderId="38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4" fontId="10" fillId="2" borderId="44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6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6" fillId="2" borderId="46" xfId="0" applyNumberFormat="1" applyFont="1" applyFill="1" applyBorder="1" applyAlignment="1">
      <alignment vertical="center"/>
    </xf>
    <xf numFmtId="4" fontId="10" fillId="2" borderId="25" xfId="0" applyNumberFormat="1" applyFont="1" applyFill="1" applyBorder="1" applyAlignment="1">
      <alignment vertical="center"/>
    </xf>
    <xf numFmtId="4" fontId="10" fillId="2" borderId="46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4" fontId="10" fillId="2" borderId="48" xfId="0" applyNumberFormat="1" applyFont="1" applyFill="1" applyBorder="1" applyAlignment="1">
      <alignment horizontal="center" vertical="center"/>
    </xf>
    <xf numFmtId="4" fontId="10" fillId="0" borderId="49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0" borderId="51" xfId="0" applyNumberFormat="1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/>
    </xf>
    <xf numFmtId="4" fontId="10" fillId="2" borderId="49" xfId="0" applyNumberFormat="1" applyFont="1" applyFill="1" applyBorder="1" applyAlignment="1">
      <alignment horizontal="center" vertical="center"/>
    </xf>
    <xf numFmtId="4" fontId="10" fillId="0" borderId="52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4" xfId="0" applyNumberFormat="1" applyFont="1" applyFill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4" fontId="10" fillId="0" borderId="57" xfId="0" applyNumberFormat="1" applyFont="1" applyBorder="1" applyAlignment="1">
      <alignment vertical="center"/>
    </xf>
    <xf numFmtId="4" fontId="8" fillId="0" borderId="58" xfId="0" applyNumberFormat="1" applyFont="1" applyBorder="1" applyAlignment="1">
      <alignment vertical="center"/>
    </xf>
    <xf numFmtId="4" fontId="10" fillId="0" borderId="59" xfId="0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 vertical="center"/>
    </xf>
    <xf numFmtId="4" fontId="10" fillId="0" borderId="60" xfId="0" applyNumberFormat="1" applyFont="1" applyBorder="1" applyAlignment="1">
      <alignment vertical="center"/>
    </xf>
    <xf numFmtId="4" fontId="10" fillId="0" borderId="61" xfId="0" applyNumberFormat="1" applyFont="1" applyBorder="1" applyAlignment="1">
      <alignment vertical="center"/>
    </xf>
    <xf numFmtId="4" fontId="10" fillId="0" borderId="62" xfId="0" applyNumberFormat="1" applyFont="1" applyBorder="1" applyAlignment="1">
      <alignment vertical="center"/>
    </xf>
    <xf numFmtId="4" fontId="10" fillId="0" borderId="63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vertical="center"/>
    </xf>
    <xf numFmtId="4" fontId="10" fillId="0" borderId="64" xfId="0" applyNumberFormat="1" applyFont="1" applyBorder="1" applyAlignment="1">
      <alignment vertical="center"/>
    </xf>
    <xf numFmtId="4" fontId="10" fillId="0" borderId="65" xfId="0" applyNumberFormat="1" applyFont="1" applyBorder="1" applyAlignment="1">
      <alignment horizontal="center" vertical="center"/>
    </xf>
    <xf numFmtId="4" fontId="10" fillId="0" borderId="65" xfId="0" applyNumberFormat="1" applyFont="1" applyBorder="1" applyAlignment="1">
      <alignment vertical="center"/>
    </xf>
    <xf numFmtId="187" fontId="1" fillId="0" borderId="18" xfId="0" applyNumberFormat="1" applyFont="1" applyBorder="1" applyAlignment="1">
      <alignment horizontal="left" vertical="center"/>
    </xf>
    <xf numFmtId="4" fontId="0" fillId="0" borderId="18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55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56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4" fontId="6" fillId="0" borderId="66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66" xfId="0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 horizontal="left" vertical="center"/>
    </xf>
    <xf numFmtId="4" fontId="10" fillId="0" borderId="67" xfId="0" applyNumberFormat="1" applyFont="1" applyBorder="1" applyAlignment="1">
      <alignment vertical="center"/>
    </xf>
    <xf numFmtId="4" fontId="8" fillId="0" borderId="68" xfId="0" applyNumberFormat="1" applyFont="1" applyBorder="1" applyAlignment="1">
      <alignment vertical="center"/>
    </xf>
    <xf numFmtId="4" fontId="10" fillId="0" borderId="69" xfId="0" applyNumberFormat="1" applyFont="1" applyBorder="1" applyAlignment="1">
      <alignment horizontal="center" vertical="center"/>
    </xf>
    <xf numFmtId="4" fontId="10" fillId="0" borderId="69" xfId="0" applyNumberFormat="1" applyFont="1" applyBorder="1" applyAlignment="1">
      <alignment vertical="center"/>
    </xf>
    <xf numFmtId="4" fontId="10" fillId="0" borderId="70" xfId="0" applyNumberFormat="1" applyFont="1" applyBorder="1" applyAlignment="1">
      <alignment vertical="center"/>
    </xf>
    <xf numFmtId="4" fontId="10" fillId="0" borderId="71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vertical="center"/>
    </xf>
    <xf numFmtId="4" fontId="10" fillId="0" borderId="66" xfId="0" applyNumberFormat="1" applyFont="1" applyBorder="1" applyAlignment="1">
      <alignment horizontal="center" vertical="center"/>
    </xf>
    <xf numFmtId="4" fontId="10" fillId="0" borderId="66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56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0" fontId="0" fillId="0" borderId="66" xfId="0" applyFont="1" applyBorder="1" applyAlignment="1">
      <alignment horizontal="center" vertical="center" wrapText="1"/>
    </xf>
    <xf numFmtId="4" fontId="6" fillId="0" borderId="61" xfId="0" applyNumberFormat="1" applyFont="1" applyFill="1" applyBorder="1" applyAlignment="1">
      <alignment vertical="center"/>
    </xf>
    <xf numFmtId="4" fontId="10" fillId="0" borderId="55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10" fillId="0" borderId="67" xfId="0" applyNumberFormat="1" applyFont="1" applyFill="1" applyBorder="1" applyAlignment="1">
      <alignment vertical="center"/>
    </xf>
    <xf numFmtId="4" fontId="10" fillId="0" borderId="72" xfId="0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4" fontId="10" fillId="2" borderId="31" xfId="0" applyNumberFormat="1" applyFont="1" applyFill="1" applyBorder="1" applyAlignment="1">
      <alignment horizontal="center" vertical="center"/>
    </xf>
    <xf numFmtId="4" fontId="10" fillId="0" borderId="71" xfId="0" applyNumberFormat="1" applyFont="1" applyBorder="1" applyAlignment="1">
      <alignment vertical="center"/>
    </xf>
    <xf numFmtId="4" fontId="6" fillId="0" borderId="73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4" fontId="10" fillId="2" borderId="0" xfId="0" applyNumberFormat="1" applyFont="1" applyFill="1" applyBorder="1" applyAlignment="1">
      <alignment vertical="center"/>
    </xf>
    <xf numFmtId="4" fontId="10" fillId="0" borderId="73" xfId="0" applyNumberFormat="1" applyFont="1" applyBorder="1" applyAlignment="1">
      <alignment vertical="center"/>
    </xf>
    <xf numFmtId="4" fontId="10" fillId="0" borderId="74" xfId="0" applyNumberFormat="1" applyFont="1" applyBorder="1" applyAlignment="1">
      <alignment vertical="center"/>
    </xf>
    <xf numFmtId="4" fontId="10" fillId="0" borderId="75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5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8" fillId="0" borderId="72" xfId="0" applyNumberFormat="1" applyFont="1" applyFill="1" applyBorder="1" applyAlignment="1">
      <alignment vertical="center"/>
    </xf>
    <xf numFmtId="4" fontId="5" fillId="0" borderId="61" xfId="0" applyNumberFormat="1" applyFont="1" applyFill="1" applyBorder="1" applyAlignment="1">
      <alignment vertical="center"/>
    </xf>
    <xf numFmtId="4" fontId="10" fillId="0" borderId="76" xfId="0" applyNumberFormat="1" applyFont="1" applyBorder="1" applyAlignment="1">
      <alignment horizontal="center" vertical="center"/>
    </xf>
    <xf numFmtId="4" fontId="10" fillId="0" borderId="7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56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1" fillId="0" borderId="32" xfId="15" applyNumberFormat="1" applyFont="1" applyBorder="1" applyAlignment="1">
      <alignment horizontal="center" vertical="center" wrapText="1"/>
    </xf>
    <xf numFmtId="4" fontId="1" fillId="0" borderId="33" xfId="15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" fontId="6" fillId="0" borderId="78" xfId="0" applyNumberFormat="1" applyFont="1" applyFill="1" applyBorder="1" applyAlignment="1">
      <alignment horizontal="center" vertical="center"/>
    </xf>
    <xf numFmtId="4" fontId="6" fillId="0" borderId="79" xfId="0" applyNumberFormat="1" applyFont="1" applyFill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87" xfId="0" applyFont="1" applyBorder="1" applyAlignment="1">
      <alignment horizontal="left" vertical="center"/>
    </xf>
    <xf numFmtId="4" fontId="10" fillId="0" borderId="66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4" fontId="10" fillId="0" borderId="32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88" xfId="0" applyNumberFormat="1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4" fontId="10" fillId="0" borderId="92" xfId="0" applyNumberFormat="1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56" xfId="0" applyFont="1" applyBorder="1" applyAlignment="1">
      <alignment horizontal="center" vertical="center" wrapText="1"/>
    </xf>
    <xf numFmtId="4" fontId="10" fillId="0" borderId="91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66" xfId="0" applyNumberFormat="1" applyFont="1" applyBorder="1" applyAlignment="1">
      <alignment horizontal="center" vertical="center"/>
    </xf>
    <xf numFmtId="3" fontId="10" fillId="0" borderId="63" xfId="0" applyNumberFormat="1" applyFont="1" applyBorder="1" applyAlignment="1">
      <alignment horizontal="center" vertical="center"/>
    </xf>
    <xf numFmtId="3" fontId="10" fillId="0" borderId="75" xfId="0" applyNumberFormat="1" applyFont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showGridLines="0" zoomScale="75" zoomScaleNormal="75" workbookViewId="0" topLeftCell="A1">
      <selection activeCell="A17" sqref="A17:G61"/>
    </sheetView>
  </sheetViews>
  <sheetFormatPr defaultColWidth="11.421875" defaultRowHeight="12.75"/>
  <cols>
    <col min="1" max="2" width="8.7109375" style="4" customWidth="1"/>
    <col min="3" max="3" width="85.7109375" style="4" customWidth="1"/>
    <col min="4" max="4" width="9.8515625" style="4" customWidth="1"/>
    <col min="5" max="5" width="10.7109375" style="4" customWidth="1"/>
    <col min="6" max="6" width="12.7109375" style="4" customWidth="1"/>
    <col min="7" max="7" width="12.28125" style="4" customWidth="1"/>
    <col min="8" max="9" width="11.421875" style="4" customWidth="1"/>
    <col min="10" max="10" width="14.8515625" style="4" customWidth="1"/>
    <col min="11" max="11" width="4.8515625" style="4" customWidth="1"/>
    <col min="12" max="12" width="7.421875" style="4" customWidth="1"/>
    <col min="13" max="13" width="7.8515625" style="4" customWidth="1"/>
    <col min="14" max="14" width="6.140625" style="4" customWidth="1"/>
    <col min="15" max="15" width="6.8515625" style="4" customWidth="1"/>
    <col min="16" max="16384" width="11.421875" style="4" customWidth="1"/>
  </cols>
  <sheetData>
    <row r="1" spans="1:7" ht="24.75" customHeight="1">
      <c r="A1" s="200" t="s">
        <v>47</v>
      </c>
      <c r="B1" s="200"/>
      <c r="C1" s="200"/>
      <c r="D1" s="200"/>
      <c r="E1" s="200"/>
      <c r="F1" s="200"/>
      <c r="G1" s="200"/>
    </row>
    <row r="2" spans="1:7" ht="14.25">
      <c r="A2" s="16"/>
      <c r="B2" s="16"/>
      <c r="C2" s="16"/>
      <c r="D2" s="16"/>
      <c r="E2" s="16"/>
      <c r="F2" s="16"/>
      <c r="G2" s="16"/>
    </row>
    <row r="3" spans="1:7" s="1" customFormat="1" ht="20.25" customHeight="1">
      <c r="A3" s="201" t="s">
        <v>24</v>
      </c>
      <c r="B3" s="201"/>
      <c r="C3" s="201"/>
      <c r="D3" s="201"/>
      <c r="E3" s="201"/>
      <c r="F3" s="201"/>
      <c r="G3" s="201"/>
    </row>
    <row r="4" spans="1:7" s="1" customFormat="1" ht="17.25" customHeight="1">
      <c r="A4" s="202" t="s">
        <v>25</v>
      </c>
      <c r="B4" s="202"/>
      <c r="C4" s="202"/>
      <c r="D4" s="202"/>
      <c r="E4" s="202"/>
      <c r="F4" s="202"/>
      <c r="G4" s="202"/>
    </row>
    <row r="5" spans="1:7" s="1" customFormat="1" ht="17.25" customHeight="1">
      <c r="A5" s="33"/>
      <c r="B5" s="33"/>
      <c r="C5" s="33"/>
      <c r="D5" s="33"/>
      <c r="E5" s="33"/>
      <c r="F5" s="33"/>
      <c r="G5" s="33"/>
    </row>
    <row r="6" spans="1:8" s="2" customFormat="1" ht="15">
      <c r="A6" s="32" t="s">
        <v>45</v>
      </c>
      <c r="B6" s="6"/>
      <c r="C6" s="6"/>
      <c r="D6" s="6"/>
      <c r="E6" s="6"/>
      <c r="F6" s="6"/>
      <c r="G6" s="6"/>
      <c r="H6" s="30"/>
    </row>
    <row r="7" spans="1:8" s="2" customFormat="1" ht="15">
      <c r="A7" s="32" t="s">
        <v>48</v>
      </c>
      <c r="B7" s="6"/>
      <c r="C7" s="6"/>
      <c r="D7" s="6"/>
      <c r="E7" s="6"/>
      <c r="F7" s="6"/>
      <c r="G7" s="6"/>
      <c r="H7" s="30"/>
    </row>
    <row r="8" spans="1:8" s="2" customFormat="1" ht="15">
      <c r="A8" s="32" t="s">
        <v>46</v>
      </c>
      <c r="B8" s="6"/>
      <c r="C8" s="6"/>
      <c r="D8" s="6"/>
      <c r="E8" s="6"/>
      <c r="F8" s="6"/>
      <c r="G8" s="6"/>
      <c r="H8" s="30"/>
    </row>
    <row r="9" spans="1:8" s="2" customFormat="1" ht="15">
      <c r="A9" s="32" t="s">
        <v>26</v>
      </c>
      <c r="B9" s="6"/>
      <c r="C9" s="6"/>
      <c r="D9" s="6"/>
      <c r="E9" s="6"/>
      <c r="F9" s="6"/>
      <c r="G9" s="6"/>
      <c r="H9" s="30"/>
    </row>
    <row r="10" spans="1:8" s="2" customFormat="1" ht="15">
      <c r="A10" s="32" t="s">
        <v>33</v>
      </c>
      <c r="B10" s="6"/>
      <c r="C10" s="6"/>
      <c r="D10" s="6"/>
      <c r="E10" s="6"/>
      <c r="F10" s="6"/>
      <c r="G10" s="6"/>
      <c r="H10" s="30"/>
    </row>
    <row r="11" spans="1:8" s="2" customFormat="1" ht="15">
      <c r="A11" s="32" t="s">
        <v>34</v>
      </c>
      <c r="B11" s="6"/>
      <c r="C11" s="6"/>
      <c r="D11" s="6"/>
      <c r="E11" s="6"/>
      <c r="F11" s="6"/>
      <c r="G11" s="6"/>
      <c r="H11" s="30"/>
    </row>
    <row r="12" spans="1:8" s="2" customFormat="1" ht="14.25">
      <c r="A12" s="6"/>
      <c r="B12" s="6"/>
      <c r="C12" s="6"/>
      <c r="D12" s="6"/>
      <c r="E12" s="6"/>
      <c r="F12" s="6"/>
      <c r="G12" s="6"/>
      <c r="H12" s="30"/>
    </row>
    <row r="13" spans="1:7" s="2" customFormat="1" ht="14.25">
      <c r="A13" s="7" t="s">
        <v>2</v>
      </c>
      <c r="B13" s="7"/>
      <c r="C13" s="10" t="e">
        <f>+#REF!</f>
        <v>#REF!</v>
      </c>
      <c r="D13" s="9"/>
      <c r="E13" s="9"/>
      <c r="F13" s="9"/>
      <c r="G13" s="6"/>
    </row>
    <row r="14" spans="1:7" s="2" customFormat="1" ht="14.25">
      <c r="A14" s="7" t="s">
        <v>19</v>
      </c>
      <c r="B14" s="10"/>
      <c r="C14" s="8" t="e">
        <f>+#REF!</f>
        <v>#REF!</v>
      </c>
      <c r="D14" s="6"/>
      <c r="E14" s="6"/>
      <c r="F14" s="6"/>
      <c r="G14" s="6"/>
    </row>
    <row r="15" spans="1:7" s="2" customFormat="1" ht="14.25">
      <c r="A15" s="7" t="s">
        <v>4</v>
      </c>
      <c r="B15" s="10"/>
      <c r="C15" s="23" t="e">
        <f>+#REF!</f>
        <v>#REF!</v>
      </c>
      <c r="D15" s="6"/>
      <c r="E15" s="6"/>
      <c r="F15" s="6"/>
      <c r="G15" s="6"/>
    </row>
    <row r="16" spans="1:7" s="2" customFormat="1" ht="15" thickBot="1">
      <c r="A16" s="9"/>
      <c r="B16" s="6"/>
      <c r="C16" s="6"/>
      <c r="D16" s="6"/>
      <c r="E16" s="6"/>
      <c r="F16" s="6"/>
      <c r="G16" s="6"/>
    </row>
    <row r="17" spans="1:7" s="2" customFormat="1" ht="15" customHeight="1">
      <c r="A17" s="203" t="s">
        <v>3</v>
      </c>
      <c r="B17" s="207" t="s">
        <v>56</v>
      </c>
      <c r="C17" s="208"/>
      <c r="D17" s="203" t="s">
        <v>54</v>
      </c>
      <c r="E17" s="203" t="s">
        <v>55</v>
      </c>
      <c r="F17" s="205" t="s">
        <v>41</v>
      </c>
      <c r="G17" s="203" t="s">
        <v>42</v>
      </c>
    </row>
    <row r="18" spans="1:7" s="2" customFormat="1" ht="15" thickBot="1">
      <c r="A18" s="204"/>
      <c r="B18" s="209"/>
      <c r="C18" s="210"/>
      <c r="D18" s="204"/>
      <c r="E18" s="204"/>
      <c r="F18" s="206"/>
      <c r="G18" s="204"/>
    </row>
    <row r="19" spans="1:7" ht="14.25">
      <c r="A19" s="81"/>
      <c r="B19" s="87"/>
      <c r="C19" s="88"/>
      <c r="D19" s="81"/>
      <c r="E19" s="81"/>
      <c r="F19" s="83"/>
      <c r="G19" s="81"/>
    </row>
    <row r="20" spans="1:7" ht="14.25">
      <c r="A20" s="81">
        <v>1</v>
      </c>
      <c r="B20" s="148" t="s">
        <v>71</v>
      </c>
      <c r="C20" s="146"/>
      <c r="D20" s="147" t="s">
        <v>40</v>
      </c>
      <c r="E20" s="147">
        <v>1</v>
      </c>
      <c r="F20" s="118"/>
      <c r="G20" s="117"/>
    </row>
    <row r="21" spans="1:7" ht="14.25">
      <c r="A21" s="85">
        <v>2</v>
      </c>
      <c r="B21" s="114" t="s">
        <v>70</v>
      </c>
      <c r="C21" s="115"/>
      <c r="D21" s="116" t="s">
        <v>43</v>
      </c>
      <c r="E21" s="117">
        <v>170</v>
      </c>
      <c r="F21" s="118"/>
      <c r="G21" s="117"/>
    </row>
    <row r="22" spans="1:7" ht="14.25">
      <c r="A22" s="85">
        <v>3</v>
      </c>
      <c r="B22" s="149" t="s">
        <v>94</v>
      </c>
      <c r="C22" s="150"/>
      <c r="D22" s="151" t="s">
        <v>44</v>
      </c>
      <c r="E22" s="152">
        <v>80</v>
      </c>
      <c r="F22" s="118"/>
      <c r="G22" s="117"/>
    </row>
    <row r="23" spans="1:7" ht="14.25">
      <c r="A23" s="85">
        <v>4</v>
      </c>
      <c r="B23" s="149" t="s">
        <v>95</v>
      </c>
      <c r="C23" s="150"/>
      <c r="D23" s="151" t="s">
        <v>44</v>
      </c>
      <c r="E23" s="152">
        <v>75</v>
      </c>
      <c r="F23" s="118"/>
      <c r="G23" s="117"/>
    </row>
    <row r="24" spans="1:7" ht="14.25">
      <c r="A24" s="85">
        <v>5</v>
      </c>
      <c r="B24" s="149" t="s">
        <v>72</v>
      </c>
      <c r="C24" s="150"/>
      <c r="D24" s="151" t="s">
        <v>40</v>
      </c>
      <c r="E24" s="152">
        <v>1</v>
      </c>
      <c r="F24" s="118"/>
      <c r="G24" s="117"/>
    </row>
    <row r="25" spans="1:7" ht="14.25">
      <c r="A25" s="85">
        <v>6</v>
      </c>
      <c r="B25" s="149" t="s">
        <v>73</v>
      </c>
      <c r="C25" s="150"/>
      <c r="D25" s="151" t="s">
        <v>40</v>
      </c>
      <c r="E25" s="152">
        <v>1</v>
      </c>
      <c r="F25" s="118"/>
      <c r="G25" s="117"/>
    </row>
    <row r="26" spans="1:7" ht="14.25">
      <c r="A26" s="85">
        <v>7</v>
      </c>
      <c r="B26" s="166" t="s">
        <v>82</v>
      </c>
      <c r="C26" s="150"/>
      <c r="D26" s="151" t="s">
        <v>57</v>
      </c>
      <c r="E26" s="152">
        <v>1</v>
      </c>
      <c r="F26" s="118"/>
      <c r="G26" s="117"/>
    </row>
    <row r="27" spans="1:7" ht="14.25">
      <c r="A27" s="85">
        <v>8</v>
      </c>
      <c r="B27" s="149" t="s">
        <v>74</v>
      </c>
      <c r="C27" s="150"/>
      <c r="D27" s="151" t="s">
        <v>5</v>
      </c>
      <c r="E27" s="152">
        <v>23</v>
      </c>
      <c r="F27" s="118"/>
      <c r="G27" s="117"/>
    </row>
    <row r="28" spans="1:7" ht="14.25">
      <c r="A28" s="85">
        <v>9</v>
      </c>
      <c r="B28" s="149" t="s">
        <v>96</v>
      </c>
      <c r="C28" s="150"/>
      <c r="D28" s="151" t="s">
        <v>23</v>
      </c>
      <c r="E28" s="152">
        <v>84</v>
      </c>
      <c r="F28" s="118"/>
      <c r="G28" s="117"/>
    </row>
    <row r="29" spans="1:7" ht="14.25">
      <c r="A29" s="85">
        <v>10</v>
      </c>
      <c r="B29" s="149" t="s">
        <v>75</v>
      </c>
      <c r="C29" s="150"/>
      <c r="D29" s="151" t="s">
        <v>23</v>
      </c>
      <c r="E29" s="152">
        <v>84</v>
      </c>
      <c r="F29" s="118"/>
      <c r="G29" s="117"/>
    </row>
    <row r="30" spans="1:7" ht="14.25">
      <c r="A30" s="85">
        <v>11</v>
      </c>
      <c r="B30" s="172" t="s">
        <v>104</v>
      </c>
      <c r="C30" s="150"/>
      <c r="D30" s="151" t="s">
        <v>40</v>
      </c>
      <c r="E30" s="152">
        <v>1</v>
      </c>
      <c r="F30" s="118"/>
      <c r="G30" s="117"/>
    </row>
    <row r="31" spans="1:7" ht="15" thickBot="1">
      <c r="A31" s="154">
        <v>12</v>
      </c>
      <c r="B31" s="179" t="s">
        <v>76</v>
      </c>
      <c r="C31" s="155"/>
      <c r="D31" s="156" t="s">
        <v>8</v>
      </c>
      <c r="E31" s="157">
        <v>33</v>
      </c>
      <c r="F31" s="118"/>
      <c r="G31" s="178"/>
    </row>
    <row r="32" spans="1:7" ht="15" thickBot="1">
      <c r="A32" s="159"/>
      <c r="B32" s="168" t="s">
        <v>79</v>
      </c>
      <c r="C32" s="169"/>
      <c r="D32" s="159"/>
      <c r="E32" s="170"/>
      <c r="F32" s="171"/>
      <c r="G32" s="170"/>
    </row>
    <row r="33" spans="1:7" ht="15" thickBot="1">
      <c r="A33" s="162"/>
      <c r="B33" s="160" t="s">
        <v>99</v>
      </c>
      <c r="C33" s="161"/>
      <c r="D33" s="162"/>
      <c r="E33" s="163"/>
      <c r="F33" s="164"/>
      <c r="G33" s="163"/>
    </row>
    <row r="34" spans="1:7" ht="14.25">
      <c r="A34" s="158">
        <v>13</v>
      </c>
      <c r="B34" s="149" t="s">
        <v>77</v>
      </c>
      <c r="C34" s="150"/>
      <c r="D34" s="151" t="s">
        <v>6</v>
      </c>
      <c r="E34" s="152">
        <v>22</v>
      </c>
      <c r="F34" s="153"/>
      <c r="G34" s="152"/>
    </row>
    <row r="35" spans="1:7" ht="14.25">
      <c r="A35" s="85">
        <v>14</v>
      </c>
      <c r="B35" s="149" t="s">
        <v>78</v>
      </c>
      <c r="C35" s="150"/>
      <c r="D35" s="151" t="s">
        <v>6</v>
      </c>
      <c r="E35" s="152">
        <v>22</v>
      </c>
      <c r="F35" s="153"/>
      <c r="G35" s="117"/>
    </row>
    <row r="36" spans="1:7" ht="15" thickBot="1">
      <c r="A36" s="154">
        <v>15</v>
      </c>
      <c r="B36" s="167" t="s">
        <v>88</v>
      </c>
      <c r="C36" s="155"/>
      <c r="D36" s="156" t="s">
        <v>6</v>
      </c>
      <c r="E36" s="157">
        <v>48</v>
      </c>
      <c r="F36" s="14"/>
      <c r="G36" s="178"/>
    </row>
    <row r="37" spans="1:7" ht="15" thickBot="1">
      <c r="A37" s="159"/>
      <c r="B37" s="168" t="s">
        <v>100</v>
      </c>
      <c r="C37" s="169"/>
      <c r="D37" s="159"/>
      <c r="E37" s="170"/>
      <c r="F37" s="171"/>
      <c r="G37" s="170"/>
    </row>
    <row r="38" spans="1:7" ht="14.25">
      <c r="A38" s="158">
        <v>16</v>
      </c>
      <c r="B38" s="149" t="s">
        <v>80</v>
      </c>
      <c r="C38" s="150"/>
      <c r="D38" s="151" t="s">
        <v>6</v>
      </c>
      <c r="E38" s="152">
        <v>135</v>
      </c>
      <c r="F38" s="153"/>
      <c r="G38" s="152"/>
    </row>
    <row r="39" spans="1:7" ht="14.25">
      <c r="A39" s="85">
        <v>17</v>
      </c>
      <c r="B39" s="149" t="s">
        <v>81</v>
      </c>
      <c r="C39" s="150"/>
      <c r="D39" s="151" t="s">
        <v>6</v>
      </c>
      <c r="E39" s="152">
        <v>250</v>
      </c>
      <c r="F39" s="153"/>
      <c r="G39" s="117"/>
    </row>
    <row r="40" spans="1:7" ht="14.25">
      <c r="A40" s="85">
        <v>18</v>
      </c>
      <c r="B40" s="149" t="s">
        <v>83</v>
      </c>
      <c r="C40" s="150"/>
      <c r="D40" s="151" t="s">
        <v>6</v>
      </c>
      <c r="E40" s="152">
        <v>17</v>
      </c>
      <c r="F40" s="153"/>
      <c r="G40" s="117"/>
    </row>
    <row r="41" spans="1:7" ht="14.25">
      <c r="A41" s="85">
        <v>19</v>
      </c>
      <c r="B41" s="149" t="s">
        <v>89</v>
      </c>
      <c r="C41" s="150"/>
      <c r="D41" s="151" t="s">
        <v>6</v>
      </c>
      <c r="E41" s="152">
        <v>22</v>
      </c>
      <c r="F41" s="153"/>
      <c r="G41" s="117"/>
    </row>
    <row r="42" spans="1:7" ht="14.25">
      <c r="A42" s="85">
        <v>20</v>
      </c>
      <c r="B42" s="149" t="s">
        <v>84</v>
      </c>
      <c r="C42" s="150"/>
      <c r="D42" s="151" t="s">
        <v>6</v>
      </c>
      <c r="E42" s="152">
        <v>20</v>
      </c>
      <c r="F42" s="153"/>
      <c r="G42" s="117"/>
    </row>
    <row r="43" spans="1:7" ht="14.25">
      <c r="A43" s="85">
        <v>21</v>
      </c>
      <c r="B43" s="149" t="s">
        <v>86</v>
      </c>
      <c r="C43" s="150"/>
      <c r="D43" s="151" t="s">
        <v>40</v>
      </c>
      <c r="E43" s="152">
        <v>1</v>
      </c>
      <c r="F43" s="153"/>
      <c r="G43" s="117"/>
    </row>
    <row r="44" spans="1:7" ht="15" thickBot="1">
      <c r="A44" s="154">
        <v>22</v>
      </c>
      <c r="B44" s="167" t="s">
        <v>85</v>
      </c>
      <c r="C44" s="155"/>
      <c r="D44" s="156" t="s">
        <v>6</v>
      </c>
      <c r="E44" s="157">
        <v>9</v>
      </c>
      <c r="F44" s="14"/>
      <c r="G44" s="178"/>
    </row>
    <row r="45" spans="1:7" ht="15" thickBot="1">
      <c r="A45" s="159"/>
      <c r="B45" s="168" t="s">
        <v>101</v>
      </c>
      <c r="C45" s="169"/>
      <c r="D45" s="159"/>
      <c r="E45" s="170"/>
      <c r="F45" s="171"/>
      <c r="G45" s="170"/>
    </row>
    <row r="46" spans="1:7" ht="14.25">
      <c r="A46" s="158">
        <v>23</v>
      </c>
      <c r="B46" s="149" t="s">
        <v>87</v>
      </c>
      <c r="C46" s="150"/>
      <c r="D46" s="151" t="s">
        <v>54</v>
      </c>
      <c r="E46" s="152">
        <v>4</v>
      </c>
      <c r="F46" s="153"/>
      <c r="G46" s="152"/>
    </row>
    <row r="47" spans="1:7" ht="15" thickBot="1">
      <c r="A47" s="154">
        <v>24</v>
      </c>
      <c r="B47" s="167" t="s">
        <v>90</v>
      </c>
      <c r="C47" s="155"/>
      <c r="D47" s="156" t="s">
        <v>40</v>
      </c>
      <c r="E47" s="157">
        <v>1</v>
      </c>
      <c r="F47" s="14"/>
      <c r="G47" s="178"/>
    </row>
    <row r="48" spans="1:7" ht="15" thickBot="1">
      <c r="A48" s="159"/>
      <c r="B48" s="168" t="s">
        <v>102</v>
      </c>
      <c r="C48" s="169"/>
      <c r="D48" s="159"/>
      <c r="E48" s="170"/>
      <c r="F48" s="171"/>
      <c r="G48" s="170"/>
    </row>
    <row r="49" spans="1:7" ht="14.25">
      <c r="A49" s="158">
        <v>25</v>
      </c>
      <c r="B49" s="149" t="s">
        <v>91</v>
      </c>
      <c r="C49" s="150"/>
      <c r="D49" s="151" t="s">
        <v>7</v>
      </c>
      <c r="E49" s="152">
        <v>22</v>
      </c>
      <c r="F49" s="153"/>
      <c r="G49" s="152"/>
    </row>
    <row r="50" spans="1:7" ht="14.25">
      <c r="A50" s="85">
        <v>26</v>
      </c>
      <c r="B50" s="149" t="s">
        <v>92</v>
      </c>
      <c r="C50" s="150"/>
      <c r="D50" s="151" t="s">
        <v>7</v>
      </c>
      <c r="E50" s="152">
        <v>13</v>
      </c>
      <c r="F50" s="153"/>
      <c r="G50" s="117"/>
    </row>
    <row r="51" spans="1:7" ht="15" thickBot="1">
      <c r="A51" s="154">
        <v>27</v>
      </c>
      <c r="B51" s="167" t="s">
        <v>93</v>
      </c>
      <c r="C51" s="155"/>
      <c r="D51" s="156" t="s">
        <v>7</v>
      </c>
      <c r="E51" s="157">
        <v>3</v>
      </c>
      <c r="F51" s="14"/>
      <c r="G51" s="178"/>
    </row>
    <row r="52" spans="1:7" ht="15" thickBot="1">
      <c r="A52" s="159"/>
      <c r="B52" s="168" t="s">
        <v>103</v>
      </c>
      <c r="C52" s="169"/>
      <c r="D52" s="159"/>
      <c r="E52" s="170"/>
      <c r="F52" s="171"/>
      <c r="G52" s="170"/>
    </row>
    <row r="53" spans="1:7" ht="14.25">
      <c r="A53" s="158">
        <v>28</v>
      </c>
      <c r="B53" s="149" t="s">
        <v>98</v>
      </c>
      <c r="C53" s="150"/>
      <c r="D53" s="151" t="s">
        <v>54</v>
      </c>
      <c r="E53" s="152">
        <v>4</v>
      </c>
      <c r="F53" s="153"/>
      <c r="G53" s="152"/>
    </row>
    <row r="54" spans="1:7" ht="15" thickBot="1">
      <c r="A54" s="85">
        <v>29</v>
      </c>
      <c r="B54" s="119" t="s">
        <v>97</v>
      </c>
      <c r="C54" s="120"/>
      <c r="D54" s="121" t="s">
        <v>54</v>
      </c>
      <c r="E54" s="122">
        <v>8</v>
      </c>
      <c r="F54" s="29"/>
      <c r="G54" s="117"/>
    </row>
    <row r="55" spans="1:18" ht="14.25">
      <c r="A55" s="85">
        <v>30</v>
      </c>
      <c r="B55" s="173" t="s">
        <v>22</v>
      </c>
      <c r="C55" s="123"/>
      <c r="D55" s="124" t="s">
        <v>40</v>
      </c>
      <c r="E55" s="125">
        <v>1</v>
      </c>
      <c r="F55" s="29"/>
      <c r="G55" s="117"/>
      <c r="K55" s="132" t="s">
        <v>59</v>
      </c>
      <c r="L55" s="133" t="s">
        <v>58</v>
      </c>
      <c r="M55" s="133">
        <f>Q57</f>
        <v>56</v>
      </c>
      <c r="N55" s="133"/>
      <c r="O55" s="134"/>
      <c r="P55" s="4" t="s">
        <v>63</v>
      </c>
      <c r="Q55" s="4">
        <v>7</v>
      </c>
      <c r="R55" s="4">
        <f>Q55</f>
        <v>7</v>
      </c>
    </row>
    <row r="56" spans="1:18" ht="15" thickBot="1">
      <c r="A56" s="86"/>
      <c r="B56" s="89"/>
      <c r="C56" s="90"/>
      <c r="D56" s="86"/>
      <c r="E56" s="82"/>
      <c r="F56" s="84"/>
      <c r="G56" s="82"/>
      <c r="K56" s="135">
        <v>6</v>
      </c>
      <c r="L56" s="136" t="s">
        <v>67</v>
      </c>
      <c r="M56" s="136">
        <v>45</v>
      </c>
      <c r="N56" s="136"/>
      <c r="O56" s="137"/>
      <c r="P56" s="4" t="s">
        <v>5</v>
      </c>
      <c r="Q56" s="4">
        <v>8</v>
      </c>
      <c r="R56" s="4" t="e">
        <f>Q59</f>
        <v>#REF!</v>
      </c>
    </row>
    <row r="57" spans="1:18" ht="15" customHeight="1" thickBot="1">
      <c r="A57" s="212" t="s">
        <v>39</v>
      </c>
      <c r="B57" s="213"/>
      <c r="C57" s="213"/>
      <c r="D57" s="213"/>
      <c r="E57" s="213"/>
      <c r="F57" s="214"/>
      <c r="G57" s="218"/>
      <c r="K57" s="138">
        <v>6</v>
      </c>
      <c r="L57" s="139" t="s">
        <v>66</v>
      </c>
      <c r="M57" s="139">
        <v>45</v>
      </c>
      <c r="N57" s="139"/>
      <c r="O57" s="140"/>
      <c r="P57" s="4" t="s">
        <v>62</v>
      </c>
      <c r="Q57" s="4">
        <f>Q55*Q56</f>
        <v>56</v>
      </c>
      <c r="R57" s="145" t="e">
        <f>R55*R56</f>
        <v>#REF!</v>
      </c>
    </row>
    <row r="58" spans="1:17" ht="15" thickBot="1">
      <c r="A58" s="215"/>
      <c r="B58" s="216"/>
      <c r="C58" s="216"/>
      <c r="D58" s="216"/>
      <c r="E58" s="216"/>
      <c r="F58" s="217"/>
      <c r="G58" s="219"/>
      <c r="K58" s="4" t="s">
        <v>60</v>
      </c>
      <c r="M58" s="132">
        <f>M55</f>
        <v>56</v>
      </c>
      <c r="N58" s="141" t="e">
        <f>#REF!/M56</f>
        <v>#REF!</v>
      </c>
      <c r="O58" s="134" t="e">
        <f>#REF!/M57</f>
        <v>#REF!</v>
      </c>
      <c r="P58" s="4">
        <v>1</v>
      </c>
      <c r="Q58" s="4">
        <v>8</v>
      </c>
    </row>
    <row r="59" spans="1:17" ht="15" thickBot="1">
      <c r="A59" s="220" t="s">
        <v>35</v>
      </c>
      <c r="B59" s="221"/>
      <c r="C59" s="221"/>
      <c r="D59" s="221"/>
      <c r="E59" s="221"/>
      <c r="F59" s="222"/>
      <c r="G59" s="78"/>
      <c r="K59" s="4" t="s">
        <v>61</v>
      </c>
      <c r="M59" s="135">
        <v>0</v>
      </c>
      <c r="N59" s="142" t="e">
        <f>#REF!*#REF!</f>
        <v>#REF!</v>
      </c>
      <c r="O59" s="137" t="e">
        <f>#REF!*#REF!</f>
        <v>#REF!</v>
      </c>
      <c r="P59" s="144" t="e">
        <f>#REF!</f>
        <v>#REF!</v>
      </c>
      <c r="Q59" s="4" t="e">
        <f>Q58*P59</f>
        <v>#REF!</v>
      </c>
    </row>
    <row r="60" spans="1:15" ht="15" thickBot="1">
      <c r="A60" s="223"/>
      <c r="B60" s="224"/>
      <c r="C60" s="224"/>
      <c r="D60" s="224"/>
      <c r="E60" s="224"/>
      <c r="F60" s="196"/>
      <c r="G60" s="79"/>
      <c r="L60" s="4" t="s">
        <v>65</v>
      </c>
      <c r="M60" s="138" t="e">
        <f>Q59</f>
        <v>#REF!</v>
      </c>
      <c r="N60" s="143" t="e">
        <f>N59/K56</f>
        <v>#REF!</v>
      </c>
      <c r="O60" s="140" t="e">
        <f>O59/K57</f>
        <v>#REF!</v>
      </c>
    </row>
    <row r="61" spans="1:19" ht="15" thickBot="1">
      <c r="A61" s="197" t="s">
        <v>27</v>
      </c>
      <c r="B61" s="198"/>
      <c r="C61" s="198"/>
      <c r="D61" s="198"/>
      <c r="E61" s="198"/>
      <c r="F61" s="199"/>
      <c r="G61" s="80"/>
      <c r="I61" s="4">
        <f>G61*0.08</f>
        <v>0</v>
      </c>
      <c r="L61" s="4" t="s">
        <v>59</v>
      </c>
      <c r="M61" s="4" t="e">
        <f>R57</f>
        <v>#REF!</v>
      </c>
      <c r="N61" s="4" t="e">
        <f>N60*M56</f>
        <v>#REF!</v>
      </c>
      <c r="O61" s="4" t="e">
        <f>O60*M57</f>
        <v>#REF!</v>
      </c>
      <c r="Q61" s="4">
        <v>6.72</v>
      </c>
      <c r="R61" s="4">
        <v>56</v>
      </c>
      <c r="S61" s="144">
        <f>Q61*R61</f>
        <v>376.32</v>
      </c>
    </row>
    <row r="62" spans="1:17" ht="14.25">
      <c r="A62" s="31"/>
      <c r="B62" s="31"/>
      <c r="C62" s="31" t="s">
        <v>36</v>
      </c>
      <c r="D62" s="31" t="s">
        <v>38</v>
      </c>
      <c r="E62" s="31"/>
      <c r="F62" s="31"/>
      <c r="G62" s="31"/>
      <c r="I62" s="5">
        <f>G61*0.21</f>
        <v>0</v>
      </c>
      <c r="P62" s="4" t="s">
        <v>64</v>
      </c>
      <c r="Q62" s="4">
        <f>Q61*8</f>
        <v>53.76</v>
      </c>
    </row>
    <row r="63" spans="1:13" ht="14.25">
      <c r="A63" s="31"/>
      <c r="B63" s="31"/>
      <c r="C63" s="31" t="s">
        <v>37</v>
      </c>
      <c r="D63" s="31" t="s">
        <v>50</v>
      </c>
      <c r="E63" s="31"/>
      <c r="F63" s="31"/>
      <c r="G63" s="31"/>
      <c r="I63" s="5">
        <f>G60</f>
        <v>0</v>
      </c>
      <c r="M63" s="4" t="e">
        <f>M61+N61+O61</f>
        <v>#REF!</v>
      </c>
    </row>
    <row r="64" spans="1:13" ht="14.25">
      <c r="A64" s="31"/>
      <c r="B64" s="31"/>
      <c r="C64" s="31"/>
      <c r="D64" s="31"/>
      <c r="E64" s="31"/>
      <c r="F64" s="31"/>
      <c r="G64" s="31"/>
      <c r="I64" s="5">
        <f>I61+I62+I63-G61</f>
        <v>0</v>
      </c>
      <c r="M64" s="4" t="e">
        <f>M63/21</f>
        <v>#REF!</v>
      </c>
    </row>
    <row r="65" spans="1:13" ht="14.25">
      <c r="A65" s="31"/>
      <c r="B65" s="31"/>
      <c r="C65" s="31"/>
      <c r="D65" s="31"/>
      <c r="E65" s="31"/>
      <c r="F65" s="31"/>
      <c r="G65" s="31"/>
      <c r="I65" s="5">
        <f>I64*25%</f>
        <v>0</v>
      </c>
      <c r="L65" s="4" t="s">
        <v>68</v>
      </c>
      <c r="M65" s="4">
        <v>0.3</v>
      </c>
    </row>
    <row r="66" spans="1:14" ht="14.25">
      <c r="A66" s="11" t="s">
        <v>18</v>
      </c>
      <c r="B66" s="12" t="s">
        <v>49</v>
      </c>
      <c r="C66" s="12"/>
      <c r="D66" s="16"/>
      <c r="E66" s="16"/>
      <c r="F66" s="211" t="s">
        <v>21</v>
      </c>
      <c r="G66" s="211"/>
      <c r="L66" s="4" t="s">
        <v>5</v>
      </c>
      <c r="M66" s="4" t="e">
        <f>M64+(M65*M64)</f>
        <v>#REF!</v>
      </c>
      <c r="N66" s="4" t="s">
        <v>69</v>
      </c>
    </row>
    <row r="67" spans="1:7" ht="14.25">
      <c r="A67" s="31"/>
      <c r="B67" s="31"/>
      <c r="C67" s="31"/>
      <c r="D67" s="16"/>
      <c r="E67" s="16"/>
      <c r="F67" s="211" t="s">
        <v>21</v>
      </c>
      <c r="G67" s="211"/>
    </row>
    <row r="68" spans="1:7" ht="14.25">
      <c r="A68" s="31"/>
      <c r="B68" s="31"/>
      <c r="C68" s="31"/>
      <c r="D68" s="31"/>
      <c r="E68" s="31"/>
      <c r="F68" s="31"/>
      <c r="G68" s="31"/>
    </row>
    <row r="69" spans="1:7" ht="14.25">
      <c r="A69" s="31"/>
      <c r="B69" s="31"/>
      <c r="C69" s="31"/>
      <c r="D69" s="31"/>
      <c r="E69" s="31"/>
      <c r="F69" s="31"/>
      <c r="G69" s="31"/>
    </row>
    <row r="70" spans="1:7" ht="14.25">
      <c r="A70" s="31"/>
      <c r="B70" s="31"/>
      <c r="C70" s="31"/>
      <c r="D70" s="31"/>
      <c r="E70" s="31"/>
      <c r="F70" s="31"/>
      <c r="G70" s="31"/>
    </row>
    <row r="71" spans="1:7" ht="14.25">
      <c r="A71" s="31"/>
      <c r="B71" s="31"/>
      <c r="C71" s="31"/>
      <c r="D71" s="31"/>
      <c r="E71" s="31"/>
      <c r="F71" s="31"/>
      <c r="G71" s="31"/>
    </row>
    <row r="72" spans="1:7" ht="14.25">
      <c r="A72" s="16"/>
      <c r="B72" s="16"/>
      <c r="C72" s="16"/>
      <c r="D72" s="31"/>
      <c r="E72" s="31"/>
      <c r="F72" s="31"/>
      <c r="G72" s="31"/>
    </row>
    <row r="73" spans="1:7" ht="14.25">
      <c r="A73" s="31"/>
      <c r="B73" s="31"/>
      <c r="C73" s="31"/>
      <c r="D73" s="31"/>
      <c r="E73" s="31"/>
      <c r="F73" s="31"/>
      <c r="G73" s="31"/>
    </row>
    <row r="74" spans="1:7" ht="14.25">
      <c r="A74" s="31"/>
      <c r="B74" s="31"/>
      <c r="C74" s="31"/>
      <c r="D74" s="31"/>
      <c r="E74" s="31"/>
      <c r="F74" s="31"/>
      <c r="G74" s="31"/>
    </row>
    <row r="75" spans="1:7" ht="14.25">
      <c r="A75" s="31"/>
      <c r="B75" s="31"/>
      <c r="C75" s="31"/>
      <c r="D75" s="31"/>
      <c r="E75" s="31"/>
      <c r="F75" s="31"/>
      <c r="G75" s="31"/>
    </row>
    <row r="76" spans="1:7" ht="14.25">
      <c r="A76" s="16"/>
      <c r="B76" s="16"/>
      <c r="C76" s="16"/>
      <c r="D76" s="16"/>
      <c r="E76" s="16"/>
      <c r="F76" s="16"/>
      <c r="G76" s="16"/>
    </row>
    <row r="77" spans="1:7" ht="14.25">
      <c r="A77" s="16"/>
      <c r="B77" s="211" t="e">
        <f>+C14</f>
        <v>#REF!</v>
      </c>
      <c r="C77" s="211"/>
      <c r="D77" s="16"/>
      <c r="E77" s="16"/>
      <c r="F77" s="16"/>
      <c r="G77" s="16"/>
    </row>
    <row r="78" spans="1:7" ht="14.25">
      <c r="A78" s="16"/>
      <c r="B78" s="211" t="s">
        <v>1</v>
      </c>
      <c r="C78" s="211"/>
      <c r="D78" s="13"/>
      <c r="E78" s="14"/>
      <c r="F78" s="14"/>
      <c r="G78" s="15"/>
    </row>
    <row r="79" spans="1:7" ht="14.25">
      <c r="A79" s="16"/>
      <c r="B79" s="14"/>
      <c r="C79" s="14"/>
      <c r="D79" s="13"/>
      <c r="E79" s="14"/>
      <c r="F79" s="14"/>
      <c r="G79" s="17">
        <v>21123.1</v>
      </c>
    </row>
    <row r="80" spans="1:7" ht="14.25">
      <c r="A80" s="16"/>
      <c r="B80" s="18"/>
      <c r="C80" s="18"/>
      <c r="D80" s="18"/>
      <c r="E80" s="18"/>
      <c r="F80" s="16"/>
      <c r="G80" s="19">
        <f>+G57/G79</f>
        <v>0</v>
      </c>
    </row>
    <row r="81" spans="1:7" ht="14.25">
      <c r="A81" s="18"/>
      <c r="B81" s="20"/>
      <c r="C81" s="20"/>
      <c r="D81" s="18"/>
      <c r="E81" s="18"/>
      <c r="F81" s="16"/>
      <c r="G81" s="21"/>
    </row>
    <row r="82" spans="1:7" ht="14.25">
      <c r="A82" s="16"/>
      <c r="B82" s="20"/>
      <c r="C82" s="20"/>
      <c r="D82" s="16"/>
      <c r="E82" s="16"/>
      <c r="F82" s="16"/>
      <c r="G82" s="21">
        <f>+G57*0.1</f>
        <v>0</v>
      </c>
    </row>
    <row r="83" spans="1:7" ht="14.25">
      <c r="A83" s="16"/>
      <c r="B83" s="16"/>
      <c r="C83" s="16"/>
      <c r="D83" s="16"/>
      <c r="E83" s="16"/>
      <c r="F83" s="16"/>
      <c r="G83" s="21">
        <f>+G79*0.7</f>
        <v>14786.169999999998</v>
      </c>
    </row>
    <row r="84" spans="1:7" ht="14.25">
      <c r="A84" s="16"/>
      <c r="B84" s="16"/>
      <c r="C84" s="16"/>
      <c r="D84" s="16"/>
      <c r="E84" s="16"/>
      <c r="F84" s="16"/>
      <c r="G84" s="21">
        <f>+G83-G82</f>
        <v>14786.169999999998</v>
      </c>
    </row>
    <row r="85" spans="1:7" ht="14.25">
      <c r="A85" s="16"/>
      <c r="D85" s="16"/>
      <c r="E85" s="16"/>
      <c r="F85" s="16"/>
      <c r="G85" s="22">
        <f>350*5.29</f>
        <v>1851.5</v>
      </c>
    </row>
    <row r="86" spans="1:7" ht="14.25">
      <c r="A86" s="16"/>
      <c r="B86" s="16"/>
      <c r="E86" s="16"/>
      <c r="F86" s="16"/>
      <c r="G86" s="22" t="e">
        <f>0.46*#REF!</f>
        <v>#REF!</v>
      </c>
    </row>
    <row r="87" spans="1:7" ht="14.25">
      <c r="A87" s="16"/>
      <c r="B87" s="16"/>
      <c r="C87" s="16"/>
      <c r="D87" s="16"/>
      <c r="E87" s="16"/>
      <c r="F87" s="16"/>
      <c r="G87" s="22" t="e">
        <f>+G85+G86</f>
        <v>#REF!</v>
      </c>
    </row>
    <row r="88" spans="1:7" ht="14.25">
      <c r="A88" s="16"/>
      <c r="D88" s="16"/>
      <c r="E88" s="16"/>
      <c r="F88" s="16"/>
      <c r="G88" s="16"/>
    </row>
    <row r="89" spans="1:7" ht="14.25">
      <c r="A89" s="16"/>
      <c r="D89" s="16"/>
      <c r="E89" s="16"/>
      <c r="F89" s="16"/>
      <c r="G89" s="16"/>
    </row>
    <row r="90" spans="1:7" ht="14.25">
      <c r="A90" s="16"/>
      <c r="B90" s="16"/>
      <c r="C90" s="16"/>
      <c r="D90" s="16"/>
      <c r="E90" s="16"/>
      <c r="F90" s="16"/>
      <c r="G90" s="16"/>
    </row>
  </sheetData>
  <mergeCells count="17">
    <mergeCell ref="B78:C78"/>
    <mergeCell ref="A57:F58"/>
    <mergeCell ref="G57:G58"/>
    <mergeCell ref="B77:C77"/>
    <mergeCell ref="F66:G66"/>
    <mergeCell ref="F67:G67"/>
    <mergeCell ref="A59:F60"/>
    <mergeCell ref="A61:F61"/>
    <mergeCell ref="A1:G1"/>
    <mergeCell ref="A3:G3"/>
    <mergeCell ref="A4:G4"/>
    <mergeCell ref="A17:A18"/>
    <mergeCell ref="D17:D18"/>
    <mergeCell ref="E17:E18"/>
    <mergeCell ref="F17:F18"/>
    <mergeCell ref="G17:G18"/>
    <mergeCell ref="B17:C18"/>
  </mergeCells>
  <printOptions horizontalCentered="1" verticalCentered="1"/>
  <pageMargins left="0.7874015748031497" right="0.3937007874015748" top="1.1811023622047245" bottom="0.7874015748031497" header="0.2362204724409449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showGridLines="0" tabSelected="1" zoomScale="75" zoomScaleNormal="75" workbookViewId="0" topLeftCell="A1">
      <selection activeCell="C7" sqref="C7"/>
    </sheetView>
  </sheetViews>
  <sheetFormatPr defaultColWidth="11.421875" defaultRowHeight="12.75"/>
  <cols>
    <col min="1" max="2" width="8.7109375" style="4" customWidth="1"/>
    <col min="3" max="3" width="60.57421875" style="4" customWidth="1"/>
    <col min="4" max="4" width="9.8515625" style="4" customWidth="1"/>
    <col min="5" max="5" width="10.7109375" style="4" customWidth="1"/>
    <col min="6" max="6" width="12.7109375" style="4" customWidth="1"/>
    <col min="7" max="7" width="12.28125" style="4" customWidth="1"/>
    <col min="8" max="9" width="11.421875" style="4" customWidth="1"/>
    <col min="10" max="10" width="14.8515625" style="4" customWidth="1"/>
    <col min="11" max="11" width="4.8515625" style="4" customWidth="1"/>
    <col min="12" max="12" width="6.28125" style="4" customWidth="1"/>
    <col min="13" max="13" width="6.00390625" style="4" customWidth="1"/>
    <col min="14" max="14" width="10.57421875" style="4" customWidth="1"/>
    <col min="15" max="15" width="10.28125" style="4" customWidth="1"/>
    <col min="16" max="16384" width="11.421875" style="4" customWidth="1"/>
  </cols>
  <sheetData>
    <row r="1" spans="1:7" ht="24.75" customHeight="1">
      <c r="A1" s="200"/>
      <c r="B1" s="200"/>
      <c r="C1" s="200"/>
      <c r="D1" s="200"/>
      <c r="E1" s="200"/>
      <c r="F1" s="200"/>
      <c r="G1" s="200"/>
    </row>
    <row r="2" spans="1:7" ht="14.25">
      <c r="A2" s="16"/>
      <c r="B2" s="16"/>
      <c r="C2" s="16"/>
      <c r="D2" s="16"/>
      <c r="E2" s="16"/>
      <c r="F2" s="16"/>
      <c r="G2" s="16"/>
    </row>
    <row r="3" spans="1:7" s="1" customFormat="1" ht="20.25" customHeight="1">
      <c r="A3" s="201"/>
      <c r="B3" s="201"/>
      <c r="C3" s="201"/>
      <c r="D3" s="201"/>
      <c r="E3" s="201"/>
      <c r="F3" s="201"/>
      <c r="G3" s="201"/>
    </row>
    <row r="4" spans="1:7" s="1" customFormat="1" ht="17.25" customHeight="1">
      <c r="A4" s="202"/>
      <c r="B4" s="202"/>
      <c r="C4" s="202"/>
      <c r="D4" s="202"/>
      <c r="E4" s="202"/>
      <c r="F4" s="202"/>
      <c r="G4" s="202"/>
    </row>
    <row r="5" spans="1:7" s="1" customFormat="1" ht="17.25" customHeight="1">
      <c r="A5" s="33"/>
      <c r="B5" s="33"/>
      <c r="C5" s="33"/>
      <c r="D5" s="33"/>
      <c r="E5" s="33"/>
      <c r="F5" s="33"/>
      <c r="G5" s="33"/>
    </row>
    <row r="6" spans="1:8" s="2" customFormat="1" ht="15">
      <c r="A6" s="32"/>
      <c r="B6" s="6"/>
      <c r="C6" s="6"/>
      <c r="D6" s="6"/>
      <c r="E6" s="6"/>
      <c r="F6" s="6"/>
      <c r="G6" s="6"/>
      <c r="H6" s="30"/>
    </row>
    <row r="7" spans="1:8" s="2" customFormat="1" ht="15">
      <c r="A7" s="32"/>
      <c r="B7" s="6"/>
      <c r="C7" s="6"/>
      <c r="D7" s="6"/>
      <c r="E7" s="6"/>
      <c r="F7" s="6"/>
      <c r="G7" s="6"/>
      <c r="H7" s="30"/>
    </row>
    <row r="8" spans="1:8" s="2" customFormat="1" ht="15">
      <c r="A8" s="32"/>
      <c r="B8" s="6"/>
      <c r="C8" s="6"/>
      <c r="D8" s="6"/>
      <c r="E8" s="6"/>
      <c r="F8" s="6"/>
      <c r="G8" s="6"/>
      <c r="H8" s="30"/>
    </row>
    <row r="9" spans="1:8" s="2" customFormat="1" ht="15">
      <c r="A9" s="32"/>
      <c r="B9" s="6"/>
      <c r="C9" s="6"/>
      <c r="D9" s="6"/>
      <c r="E9" s="6"/>
      <c r="F9" s="6"/>
      <c r="G9" s="6"/>
      <c r="H9" s="30"/>
    </row>
    <row r="10" spans="1:8" s="2" customFormat="1" ht="15">
      <c r="A10" s="32"/>
      <c r="B10" s="6"/>
      <c r="C10" s="6"/>
      <c r="D10" s="6"/>
      <c r="E10" s="6"/>
      <c r="F10" s="6"/>
      <c r="G10" s="6"/>
      <c r="H10" s="30"/>
    </row>
    <row r="11" spans="1:8" s="2" customFormat="1" ht="15">
      <c r="A11" s="32"/>
      <c r="B11" s="6"/>
      <c r="C11" s="6"/>
      <c r="D11" s="6"/>
      <c r="E11" s="6"/>
      <c r="F11" s="6"/>
      <c r="G11" s="6"/>
      <c r="H11" s="30"/>
    </row>
    <row r="12" spans="1:8" s="2" customFormat="1" ht="14.25">
      <c r="A12" s="6"/>
      <c r="B12" s="6"/>
      <c r="C12" s="6"/>
      <c r="D12" s="6"/>
      <c r="E12" s="6"/>
      <c r="F12" s="6"/>
      <c r="G12" s="6"/>
      <c r="H12" s="30"/>
    </row>
    <row r="13" spans="1:7" s="2" customFormat="1" ht="14.25">
      <c r="A13" s="7" t="s">
        <v>2</v>
      </c>
      <c r="B13" s="7"/>
      <c r="C13" s="10" t="s">
        <v>144</v>
      </c>
      <c r="D13" s="9"/>
      <c r="E13" s="9"/>
      <c r="F13" s="9"/>
      <c r="G13" s="6"/>
    </row>
    <row r="14" spans="1:7" s="2" customFormat="1" ht="14.25">
      <c r="A14" s="7" t="s">
        <v>19</v>
      </c>
      <c r="B14" s="10"/>
      <c r="C14" s="8" t="s">
        <v>142</v>
      </c>
      <c r="D14" s="6"/>
      <c r="E14" s="6"/>
      <c r="F14" s="6"/>
      <c r="G14" s="6"/>
    </row>
    <row r="15" spans="1:7" s="2" customFormat="1" ht="14.25">
      <c r="A15" s="7" t="s">
        <v>4</v>
      </c>
      <c r="B15" s="10"/>
      <c r="C15" s="23" t="s">
        <v>143</v>
      </c>
      <c r="D15" s="6"/>
      <c r="E15" s="6"/>
      <c r="F15" s="6"/>
      <c r="G15" s="6"/>
    </row>
    <row r="16" spans="1:7" s="2" customFormat="1" ht="15" thickBot="1">
      <c r="A16" s="9"/>
      <c r="B16" s="6"/>
      <c r="C16" s="6"/>
      <c r="D16" s="6"/>
      <c r="E16" s="6"/>
      <c r="F16" s="6"/>
      <c r="G16" s="6"/>
    </row>
    <row r="17" spans="1:7" s="2" customFormat="1" ht="15" customHeight="1">
      <c r="A17" s="203" t="s">
        <v>3</v>
      </c>
      <c r="B17" s="207" t="s">
        <v>56</v>
      </c>
      <c r="C17" s="208"/>
      <c r="D17" s="203" t="s">
        <v>54</v>
      </c>
      <c r="E17" s="203" t="s">
        <v>55</v>
      </c>
      <c r="F17" s="205" t="s">
        <v>41</v>
      </c>
      <c r="G17" s="203" t="s">
        <v>42</v>
      </c>
    </row>
    <row r="18" spans="1:7" s="2" customFormat="1" ht="15" thickBot="1">
      <c r="A18" s="204"/>
      <c r="B18" s="209"/>
      <c r="C18" s="210"/>
      <c r="D18" s="204"/>
      <c r="E18" s="204"/>
      <c r="F18" s="206"/>
      <c r="G18" s="204"/>
    </row>
    <row r="19" spans="1:7" ht="14.25">
      <c r="A19" s="81"/>
      <c r="B19" s="225"/>
      <c r="C19" s="226"/>
      <c r="D19" s="151"/>
      <c r="E19" s="271"/>
      <c r="F19" s="83"/>
      <c r="G19" s="81"/>
    </row>
    <row r="20" spans="1:7" ht="14.25">
      <c r="A20" s="85">
        <v>1</v>
      </c>
      <c r="B20" s="193" t="s">
        <v>71</v>
      </c>
      <c r="C20" s="166"/>
      <c r="D20" s="151" t="s">
        <v>40</v>
      </c>
      <c r="E20" s="271">
        <v>1</v>
      </c>
      <c r="F20" s="118">
        <v>200</v>
      </c>
      <c r="G20" s="117">
        <f>E20*F20</f>
        <v>200</v>
      </c>
    </row>
    <row r="21" spans="1:7" ht="14.25">
      <c r="A21" s="85">
        <v>2</v>
      </c>
      <c r="B21" s="193" t="s">
        <v>70</v>
      </c>
      <c r="C21" s="166"/>
      <c r="D21" s="151" t="s">
        <v>43</v>
      </c>
      <c r="E21" s="271">
        <v>90</v>
      </c>
      <c r="F21" s="118">
        <v>1.15</v>
      </c>
      <c r="G21" s="117">
        <f>E21*F21</f>
        <v>103.49999999999999</v>
      </c>
    </row>
    <row r="22" spans="1:7" ht="14.25">
      <c r="A22" s="85">
        <v>3</v>
      </c>
      <c r="B22" s="193" t="s">
        <v>94</v>
      </c>
      <c r="C22" s="166"/>
      <c r="D22" s="151" t="s">
        <v>44</v>
      </c>
      <c r="E22" s="271">
        <v>40</v>
      </c>
      <c r="F22" s="118">
        <v>11.13</v>
      </c>
      <c r="G22" s="117">
        <f>E22*F22</f>
        <v>445.20000000000005</v>
      </c>
    </row>
    <row r="23" spans="1:7" ht="15" thickBot="1">
      <c r="A23" s="154">
        <v>4</v>
      </c>
      <c r="B23" s="193" t="s">
        <v>95</v>
      </c>
      <c r="C23" s="166"/>
      <c r="D23" s="151" t="s">
        <v>44</v>
      </c>
      <c r="E23" s="271">
        <v>50</v>
      </c>
      <c r="F23" s="84">
        <v>10</v>
      </c>
      <c r="G23" s="178">
        <f>E23*F23</f>
        <v>500</v>
      </c>
    </row>
    <row r="24" spans="1:7" ht="15" thickBot="1">
      <c r="A24" s="185"/>
      <c r="B24" s="186" t="s">
        <v>105</v>
      </c>
      <c r="C24" s="186"/>
      <c r="D24" s="187"/>
      <c r="E24" s="272"/>
      <c r="F24" s="171"/>
      <c r="G24" s="188"/>
    </row>
    <row r="25" spans="1:7" ht="14.25">
      <c r="A25" s="85">
        <v>6</v>
      </c>
      <c r="B25" s="172" t="s">
        <v>106</v>
      </c>
      <c r="C25" s="150"/>
      <c r="D25" s="151" t="s">
        <v>44</v>
      </c>
      <c r="E25" s="271">
        <v>3</v>
      </c>
      <c r="F25" s="118">
        <v>255.8</v>
      </c>
      <c r="G25" s="117">
        <f>E25*F25</f>
        <v>767.4000000000001</v>
      </c>
    </row>
    <row r="26" spans="1:7" ht="14.25">
      <c r="A26" s="85">
        <v>7</v>
      </c>
      <c r="B26" s="166" t="s">
        <v>107</v>
      </c>
      <c r="C26" s="150"/>
      <c r="D26" s="151" t="s">
        <v>44</v>
      </c>
      <c r="E26" s="271">
        <v>15</v>
      </c>
      <c r="F26" s="118">
        <v>280.53</v>
      </c>
      <c r="G26" s="117">
        <f>E26*F26</f>
        <v>4207.95</v>
      </c>
    </row>
    <row r="27" spans="1:7" ht="15" thickBot="1">
      <c r="A27" s="154">
        <v>8</v>
      </c>
      <c r="B27" s="189" t="s">
        <v>122</v>
      </c>
      <c r="C27" s="155"/>
      <c r="D27" s="156" t="s">
        <v>23</v>
      </c>
      <c r="E27" s="273">
        <v>36</v>
      </c>
      <c r="F27" s="84">
        <v>10</v>
      </c>
      <c r="G27" s="178">
        <f>E27*F27</f>
        <v>360</v>
      </c>
    </row>
    <row r="28" spans="1:7" ht="15" thickBot="1">
      <c r="A28" s="185"/>
      <c r="B28" s="191" t="s">
        <v>108</v>
      </c>
      <c r="C28" s="186"/>
      <c r="D28" s="187"/>
      <c r="E28" s="272"/>
      <c r="F28" s="171"/>
      <c r="G28" s="188"/>
    </row>
    <row r="29" spans="1:7" ht="14.25">
      <c r="A29" s="158">
        <v>9</v>
      </c>
      <c r="B29" s="172" t="s">
        <v>109</v>
      </c>
      <c r="C29" s="150"/>
      <c r="D29" s="151" t="s">
        <v>5</v>
      </c>
      <c r="E29" s="271">
        <v>2.5</v>
      </c>
      <c r="F29" s="153">
        <v>352.7</v>
      </c>
      <c r="G29" s="152">
        <f>E29*F29</f>
        <v>881.75</v>
      </c>
    </row>
    <row r="30" spans="1:7" ht="14.25">
      <c r="A30" s="85">
        <v>10</v>
      </c>
      <c r="B30" s="172" t="s">
        <v>110</v>
      </c>
      <c r="C30" s="150"/>
      <c r="D30" s="151" t="s">
        <v>44</v>
      </c>
      <c r="E30" s="271">
        <v>3</v>
      </c>
      <c r="F30" s="118">
        <v>352.7</v>
      </c>
      <c r="G30" s="117">
        <f>E30*F30</f>
        <v>1058.1</v>
      </c>
    </row>
    <row r="31" spans="1:7" ht="15" thickBot="1">
      <c r="A31" s="154">
        <v>13</v>
      </c>
      <c r="B31" s="189" t="s">
        <v>137</v>
      </c>
      <c r="C31" s="155"/>
      <c r="D31" s="156" t="s">
        <v>40</v>
      </c>
      <c r="E31" s="273">
        <v>1</v>
      </c>
      <c r="F31" s="84">
        <v>3570</v>
      </c>
      <c r="G31" s="178">
        <f>E31*F31</f>
        <v>3570</v>
      </c>
    </row>
    <row r="32" spans="1:7" ht="15" thickBot="1">
      <c r="A32" s="185"/>
      <c r="B32" s="190" t="s">
        <v>111</v>
      </c>
      <c r="C32" s="186"/>
      <c r="D32" s="187"/>
      <c r="E32" s="272"/>
      <c r="F32" s="171"/>
      <c r="G32" s="188"/>
    </row>
    <row r="33" spans="1:7" ht="14.25">
      <c r="A33" s="85">
        <v>14</v>
      </c>
      <c r="B33" s="172" t="s">
        <v>112</v>
      </c>
      <c r="C33" s="172"/>
      <c r="D33" s="151" t="s">
        <v>43</v>
      </c>
      <c r="E33" s="271">
        <v>95</v>
      </c>
      <c r="F33" s="152">
        <v>12.15</v>
      </c>
      <c r="G33" s="152">
        <f>E33*F33</f>
        <v>1154.25</v>
      </c>
    </row>
    <row r="34" spans="1:7" ht="14.25">
      <c r="A34" s="85">
        <v>15</v>
      </c>
      <c r="B34" s="172" t="s">
        <v>113</v>
      </c>
      <c r="C34" s="172"/>
      <c r="D34" s="151" t="s">
        <v>43</v>
      </c>
      <c r="E34" s="271">
        <v>10</v>
      </c>
      <c r="F34" s="152">
        <v>12.15</v>
      </c>
      <c r="G34" s="152">
        <f>E34*F34</f>
        <v>121.5</v>
      </c>
    </row>
    <row r="35" spans="1:7" ht="14.25">
      <c r="A35" s="85">
        <v>16</v>
      </c>
      <c r="B35" s="172" t="s">
        <v>134</v>
      </c>
      <c r="C35" s="172"/>
      <c r="D35" s="151" t="s">
        <v>43</v>
      </c>
      <c r="E35" s="271">
        <v>12</v>
      </c>
      <c r="F35" s="152">
        <v>25.75</v>
      </c>
      <c r="G35" s="152">
        <f>E35*F35</f>
        <v>309</v>
      </c>
    </row>
    <row r="36" spans="1:7" ht="14.25">
      <c r="A36" s="85">
        <v>19</v>
      </c>
      <c r="B36" s="172" t="s">
        <v>114</v>
      </c>
      <c r="C36" s="172"/>
      <c r="D36" s="151" t="s">
        <v>43</v>
      </c>
      <c r="E36" s="271">
        <v>100</v>
      </c>
      <c r="F36" s="152">
        <v>3.55</v>
      </c>
      <c r="G36" s="152">
        <f>E36*F36</f>
        <v>355</v>
      </c>
    </row>
    <row r="37" spans="1:7" ht="15" thickBot="1">
      <c r="A37" s="85">
        <v>20</v>
      </c>
      <c r="B37" s="172" t="s">
        <v>115</v>
      </c>
      <c r="C37" s="172"/>
      <c r="D37" s="151" t="s">
        <v>43</v>
      </c>
      <c r="E37" s="271">
        <v>95</v>
      </c>
      <c r="F37" s="152">
        <v>4.55</v>
      </c>
      <c r="G37" s="152">
        <f>E37*F37</f>
        <v>432.25</v>
      </c>
    </row>
    <row r="38" spans="1:7" ht="15" thickBot="1">
      <c r="A38" s="185"/>
      <c r="B38" s="186" t="s">
        <v>117</v>
      </c>
      <c r="C38" s="186"/>
      <c r="D38" s="187"/>
      <c r="E38" s="272"/>
      <c r="F38" s="171"/>
      <c r="G38" s="188"/>
    </row>
    <row r="39" spans="1:7" ht="14.25">
      <c r="A39" s="158">
        <v>24</v>
      </c>
      <c r="B39" s="149" t="s">
        <v>116</v>
      </c>
      <c r="C39" s="150"/>
      <c r="D39" s="151" t="s">
        <v>6</v>
      </c>
      <c r="E39" s="271">
        <v>90</v>
      </c>
      <c r="F39" s="153">
        <v>21.5</v>
      </c>
      <c r="G39" s="152">
        <f>E39*F39</f>
        <v>1935</v>
      </c>
    </row>
    <row r="40" spans="1:7" ht="15" thickBot="1">
      <c r="A40" s="85">
        <v>25</v>
      </c>
      <c r="B40" s="149" t="s">
        <v>136</v>
      </c>
      <c r="C40" s="150"/>
      <c r="D40" s="151" t="s">
        <v>6</v>
      </c>
      <c r="E40" s="271">
        <v>90</v>
      </c>
      <c r="F40" s="153">
        <v>8.7</v>
      </c>
      <c r="G40" s="117">
        <f>E40*F40</f>
        <v>782.9999999999999</v>
      </c>
    </row>
    <row r="41" spans="1:7" ht="15" thickBot="1">
      <c r="A41" s="185"/>
      <c r="B41" s="186" t="s">
        <v>118</v>
      </c>
      <c r="C41" s="186"/>
      <c r="D41" s="187"/>
      <c r="E41" s="272"/>
      <c r="F41" s="171"/>
      <c r="G41" s="188"/>
    </row>
    <row r="42" spans="1:7" ht="14.25">
      <c r="A42" s="158">
        <v>27</v>
      </c>
      <c r="B42" s="149" t="s">
        <v>119</v>
      </c>
      <c r="C42" s="149"/>
      <c r="D42" s="151" t="s">
        <v>6</v>
      </c>
      <c r="E42" s="271">
        <v>200</v>
      </c>
      <c r="F42" s="152">
        <v>3.87</v>
      </c>
      <c r="G42" s="152">
        <f>E42*F42</f>
        <v>774</v>
      </c>
    </row>
    <row r="43" spans="1:7" ht="15" thickBot="1">
      <c r="A43" s="154">
        <v>30</v>
      </c>
      <c r="B43" s="167" t="s">
        <v>123</v>
      </c>
      <c r="C43" s="167"/>
      <c r="D43" s="156" t="s">
        <v>6</v>
      </c>
      <c r="E43" s="273">
        <v>72</v>
      </c>
      <c r="F43" s="157">
        <v>18</v>
      </c>
      <c r="G43" s="157">
        <f>E43*F43</f>
        <v>1296</v>
      </c>
    </row>
    <row r="44" spans="1:7" ht="15" thickBot="1">
      <c r="A44" s="185"/>
      <c r="B44" s="186" t="s">
        <v>124</v>
      </c>
      <c r="C44" s="171"/>
      <c r="D44" s="187"/>
      <c r="E44" s="272"/>
      <c r="F44" s="171"/>
      <c r="G44" s="171"/>
    </row>
    <row r="45" spans="1:7" ht="14.25">
      <c r="A45" s="195">
        <v>31</v>
      </c>
      <c r="B45" s="153" t="s">
        <v>135</v>
      </c>
      <c r="C45" s="149"/>
      <c r="D45" s="194" t="s">
        <v>43</v>
      </c>
      <c r="E45" s="271">
        <v>75</v>
      </c>
      <c r="F45" s="152">
        <v>18</v>
      </c>
      <c r="G45" s="157">
        <f>E45*F45</f>
        <v>1350</v>
      </c>
    </row>
    <row r="46" spans="1:7" ht="15" thickBot="1">
      <c r="A46" s="85">
        <v>32</v>
      </c>
      <c r="B46" s="14" t="s">
        <v>125</v>
      </c>
      <c r="C46" s="167"/>
      <c r="D46" s="151" t="s">
        <v>43</v>
      </c>
      <c r="E46" s="271">
        <v>95</v>
      </c>
      <c r="F46" s="152">
        <v>11.5</v>
      </c>
      <c r="G46" s="157">
        <f>E46*F46</f>
        <v>1092.5</v>
      </c>
    </row>
    <row r="47" spans="1:7" ht="15" thickBot="1">
      <c r="A47" s="185"/>
      <c r="B47" s="171" t="s">
        <v>138</v>
      </c>
      <c r="C47" s="186"/>
      <c r="D47" s="187"/>
      <c r="E47" s="272"/>
      <c r="F47" s="171"/>
      <c r="G47" s="188"/>
    </row>
    <row r="48" spans="1:7" ht="14.25">
      <c r="A48" s="158">
        <v>35</v>
      </c>
      <c r="B48" s="149" t="s">
        <v>140</v>
      </c>
      <c r="C48" s="149"/>
      <c r="D48" s="151" t="s">
        <v>54</v>
      </c>
      <c r="E48" s="271">
        <v>2</v>
      </c>
      <c r="F48" s="153">
        <v>140</v>
      </c>
      <c r="G48" s="152">
        <f>E48*F48</f>
        <v>280</v>
      </c>
    </row>
    <row r="49" spans="1:7" ht="15" thickBot="1">
      <c r="A49" s="154">
        <v>39</v>
      </c>
      <c r="B49" s="149" t="s">
        <v>139</v>
      </c>
      <c r="C49" s="149"/>
      <c r="D49" s="151" t="s">
        <v>40</v>
      </c>
      <c r="E49" s="271">
        <v>1</v>
      </c>
      <c r="F49" s="153">
        <v>350</v>
      </c>
      <c r="G49" s="152">
        <f>E49*F49</f>
        <v>350</v>
      </c>
    </row>
    <row r="50" spans="1:7" ht="15" thickBot="1">
      <c r="A50" s="185"/>
      <c r="B50" s="171" t="s">
        <v>102</v>
      </c>
      <c r="C50" s="186"/>
      <c r="D50" s="187"/>
      <c r="E50" s="272"/>
      <c r="F50" s="171"/>
      <c r="G50" s="188"/>
    </row>
    <row r="51" spans="1:7" ht="14.25">
      <c r="A51" s="158">
        <v>40</v>
      </c>
      <c r="B51" s="149" t="s">
        <v>91</v>
      </c>
      <c r="C51" s="150"/>
      <c r="D51" s="151" t="s">
        <v>7</v>
      </c>
      <c r="E51" s="271">
        <v>8</v>
      </c>
      <c r="F51" s="153">
        <v>25</v>
      </c>
      <c r="G51" s="152">
        <f>E51*F51</f>
        <v>200</v>
      </c>
    </row>
    <row r="52" spans="1:7" ht="14.25">
      <c r="A52" s="85">
        <v>41</v>
      </c>
      <c r="B52" s="149" t="s">
        <v>120</v>
      </c>
      <c r="C52" s="150"/>
      <c r="D52" s="151" t="s">
        <v>54</v>
      </c>
      <c r="E52" s="271">
        <v>1</v>
      </c>
      <c r="F52" s="153">
        <v>200</v>
      </c>
      <c r="G52" s="152">
        <v>200</v>
      </c>
    </row>
    <row r="53" spans="1:7" ht="14.25">
      <c r="A53" s="85">
        <v>45</v>
      </c>
      <c r="B53" s="149" t="s">
        <v>92</v>
      </c>
      <c r="C53" s="150"/>
      <c r="D53" s="151" t="s">
        <v>7</v>
      </c>
      <c r="E53" s="271">
        <v>3</v>
      </c>
      <c r="F53" s="153">
        <v>29</v>
      </c>
      <c r="G53" s="117">
        <f>E53*F53</f>
        <v>87</v>
      </c>
    </row>
    <row r="54" spans="1:7" ht="14.25">
      <c r="A54" s="85">
        <v>46</v>
      </c>
      <c r="B54" s="149" t="s">
        <v>93</v>
      </c>
      <c r="C54" s="150"/>
      <c r="D54" s="151" t="s">
        <v>7</v>
      </c>
      <c r="E54" s="271">
        <v>1</v>
      </c>
      <c r="F54" s="153">
        <v>35</v>
      </c>
      <c r="G54" s="117">
        <f>E54*F54</f>
        <v>35</v>
      </c>
    </row>
    <row r="55" spans="1:7" ht="15" thickBot="1">
      <c r="A55" s="154">
        <v>47</v>
      </c>
      <c r="B55" s="167" t="s">
        <v>121</v>
      </c>
      <c r="C55" s="155"/>
      <c r="D55" s="151" t="s">
        <v>7</v>
      </c>
      <c r="E55" s="271">
        <v>1</v>
      </c>
      <c r="F55" s="153">
        <v>120</v>
      </c>
      <c r="G55" s="117">
        <v>120</v>
      </c>
    </row>
    <row r="56" spans="1:7" ht="15" thickBot="1">
      <c r="A56" s="185"/>
      <c r="B56" s="171" t="s">
        <v>103</v>
      </c>
      <c r="C56" s="186"/>
      <c r="D56" s="187"/>
      <c r="E56" s="272"/>
      <c r="F56" s="171"/>
      <c r="G56" s="188"/>
    </row>
    <row r="57" spans="1:7" ht="14.25">
      <c r="A57" s="158">
        <v>48</v>
      </c>
      <c r="B57" s="149" t="s">
        <v>98</v>
      </c>
      <c r="C57" s="150"/>
      <c r="D57" s="151" t="s">
        <v>54</v>
      </c>
      <c r="E57" s="271">
        <v>21</v>
      </c>
      <c r="F57" s="153">
        <v>25.75</v>
      </c>
      <c r="G57" s="152">
        <f>E57*F57</f>
        <v>540.75</v>
      </c>
    </row>
    <row r="58" spans="1:7" ht="14.25">
      <c r="A58" s="85">
        <v>49</v>
      </c>
      <c r="B58" s="149" t="s">
        <v>133</v>
      </c>
      <c r="C58" s="150"/>
      <c r="D58" s="151" t="s">
        <v>54</v>
      </c>
      <c r="E58" s="271">
        <v>21</v>
      </c>
      <c r="F58" s="153">
        <v>27</v>
      </c>
      <c r="G58" s="152">
        <f>E58*F58</f>
        <v>567</v>
      </c>
    </row>
    <row r="59" spans="1:7" ht="14.25">
      <c r="A59" s="85">
        <v>51</v>
      </c>
      <c r="B59" s="119" t="s">
        <v>130</v>
      </c>
      <c r="C59" s="120"/>
      <c r="D59" s="121" t="s">
        <v>54</v>
      </c>
      <c r="E59" s="274">
        <v>4</v>
      </c>
      <c r="F59" s="29">
        <v>84.5</v>
      </c>
      <c r="G59" s="117">
        <f>E59*F59</f>
        <v>338</v>
      </c>
    </row>
    <row r="60" spans="1:7" ht="14.25">
      <c r="A60" s="85">
        <v>52</v>
      </c>
      <c r="B60" s="182" t="s">
        <v>126</v>
      </c>
      <c r="C60" s="183"/>
      <c r="D60" s="184" t="s">
        <v>23</v>
      </c>
      <c r="E60" s="275">
        <v>8</v>
      </c>
      <c r="F60" s="29">
        <v>8.48</v>
      </c>
      <c r="G60" s="117">
        <f aca="true" t="shared" si="0" ref="G60:G67">E60*F60</f>
        <v>67.84</v>
      </c>
    </row>
    <row r="61" spans="1:7" ht="14.25">
      <c r="A61" s="85">
        <v>53</v>
      </c>
      <c r="B61" s="182" t="s">
        <v>127</v>
      </c>
      <c r="C61" s="183"/>
      <c r="D61" s="184" t="s">
        <v>23</v>
      </c>
      <c r="E61" s="275">
        <v>25</v>
      </c>
      <c r="F61" s="29">
        <v>12.2</v>
      </c>
      <c r="G61" s="117">
        <f t="shared" si="0"/>
        <v>305</v>
      </c>
    </row>
    <row r="62" spans="1:7" ht="14.25">
      <c r="A62" s="85">
        <v>54</v>
      </c>
      <c r="B62" s="182" t="s">
        <v>128</v>
      </c>
      <c r="C62" s="183"/>
      <c r="D62" s="184" t="s">
        <v>23</v>
      </c>
      <c r="E62" s="275">
        <v>25</v>
      </c>
      <c r="F62" s="29">
        <v>4.6</v>
      </c>
      <c r="G62" s="117">
        <f t="shared" si="0"/>
        <v>114.99999999999999</v>
      </c>
    </row>
    <row r="63" spans="1:7" ht="14.25">
      <c r="A63" s="85">
        <v>55</v>
      </c>
      <c r="B63" s="182" t="s">
        <v>129</v>
      </c>
      <c r="C63" s="183"/>
      <c r="D63" s="184" t="s">
        <v>23</v>
      </c>
      <c r="E63" s="275">
        <v>12</v>
      </c>
      <c r="F63" s="29">
        <v>7.8</v>
      </c>
      <c r="G63" s="117">
        <f t="shared" si="0"/>
        <v>93.6</v>
      </c>
    </row>
    <row r="64" spans="1:7" ht="14.25">
      <c r="A64" s="85">
        <v>56</v>
      </c>
      <c r="B64" s="182" t="s">
        <v>131</v>
      </c>
      <c r="C64" s="183"/>
      <c r="D64" s="184" t="s">
        <v>40</v>
      </c>
      <c r="E64" s="275">
        <v>1</v>
      </c>
      <c r="F64" s="29">
        <v>600</v>
      </c>
      <c r="G64" s="117">
        <f t="shared" si="0"/>
        <v>600</v>
      </c>
    </row>
    <row r="65" spans="1:7" ht="14.25">
      <c r="A65" s="85">
        <v>58</v>
      </c>
      <c r="B65" s="182" t="s">
        <v>132</v>
      </c>
      <c r="C65" s="183"/>
      <c r="D65" s="184" t="s">
        <v>54</v>
      </c>
      <c r="E65" s="275">
        <v>9</v>
      </c>
      <c r="F65" s="29">
        <v>180</v>
      </c>
      <c r="G65" s="117">
        <f t="shared" si="0"/>
        <v>1620</v>
      </c>
    </row>
    <row r="66" spans="1:7" ht="14.25">
      <c r="A66" s="85">
        <v>59</v>
      </c>
      <c r="B66" s="182" t="s">
        <v>146</v>
      </c>
      <c r="C66" s="183"/>
      <c r="D66" s="184" t="s">
        <v>54</v>
      </c>
      <c r="E66" s="275">
        <v>8</v>
      </c>
      <c r="F66" s="29">
        <v>61</v>
      </c>
      <c r="G66" s="117">
        <f t="shared" si="0"/>
        <v>488</v>
      </c>
    </row>
    <row r="67" spans="1:7" ht="15" thickBot="1">
      <c r="A67" s="85">
        <v>60</v>
      </c>
      <c r="B67" s="182" t="s">
        <v>145</v>
      </c>
      <c r="C67" s="183"/>
      <c r="D67" s="184" t="s">
        <v>7</v>
      </c>
      <c r="E67" s="275">
        <v>1</v>
      </c>
      <c r="F67" s="29">
        <v>95</v>
      </c>
      <c r="G67" s="117">
        <f t="shared" si="0"/>
        <v>95</v>
      </c>
    </row>
    <row r="68" spans="1:15" ht="14.25">
      <c r="A68" s="85">
        <v>62</v>
      </c>
      <c r="B68" s="192" t="s">
        <v>22</v>
      </c>
      <c r="C68" s="123"/>
      <c r="D68" s="124" t="s">
        <v>40</v>
      </c>
      <c r="E68" s="276">
        <v>1</v>
      </c>
      <c r="F68" s="29">
        <v>230</v>
      </c>
      <c r="G68" s="117">
        <f>E68*F68</f>
        <v>230</v>
      </c>
      <c r="K68" s="132"/>
      <c r="L68" s="133"/>
      <c r="M68" s="133"/>
      <c r="N68" s="133"/>
      <c r="O68" s="134"/>
    </row>
    <row r="69" spans="1:15" ht="15" thickBot="1">
      <c r="A69" s="85"/>
      <c r="B69" s="89"/>
      <c r="C69" s="90"/>
      <c r="D69" s="86"/>
      <c r="E69" s="82"/>
      <c r="F69" s="84"/>
      <c r="G69" s="82"/>
      <c r="K69" s="135"/>
      <c r="L69" s="136"/>
      <c r="M69" s="136"/>
      <c r="N69" s="136"/>
      <c r="O69" s="137"/>
    </row>
    <row r="70" spans="1:18" ht="15" customHeight="1" thickBot="1">
      <c r="A70" s="212" t="s">
        <v>39</v>
      </c>
      <c r="B70" s="213"/>
      <c r="C70" s="213"/>
      <c r="D70" s="213"/>
      <c r="E70" s="213"/>
      <c r="F70" s="214"/>
      <c r="G70" s="218">
        <f>SUM(G20:G69)</f>
        <v>28028.59</v>
      </c>
      <c r="K70" s="138"/>
      <c r="L70" s="139"/>
      <c r="M70" s="139"/>
      <c r="N70" s="139"/>
      <c r="O70" s="140"/>
      <c r="R70" s="145"/>
    </row>
    <row r="71" spans="1:15" ht="15" thickBot="1">
      <c r="A71" s="215"/>
      <c r="B71" s="216"/>
      <c r="C71" s="216"/>
      <c r="D71" s="216"/>
      <c r="E71" s="216"/>
      <c r="F71" s="217"/>
      <c r="G71" s="219"/>
      <c r="M71" s="132"/>
      <c r="N71" s="141"/>
      <c r="O71" s="134"/>
    </row>
    <row r="72" spans="1:16" ht="15" thickBot="1">
      <c r="A72" s="220" t="s">
        <v>35</v>
      </c>
      <c r="B72" s="221"/>
      <c r="C72" s="221"/>
      <c r="D72" s="221"/>
      <c r="E72" s="221"/>
      <c r="F72" s="222"/>
      <c r="G72" s="78"/>
      <c r="M72" s="135"/>
      <c r="N72" s="142"/>
      <c r="O72" s="137"/>
      <c r="P72" s="144"/>
    </row>
    <row r="73" spans="1:15" ht="15" thickBot="1">
      <c r="A73" s="223"/>
      <c r="B73" s="224"/>
      <c r="C73" s="224"/>
      <c r="D73" s="224"/>
      <c r="E73" s="224"/>
      <c r="F73" s="196"/>
      <c r="G73" s="79">
        <f>G70*12/100</f>
        <v>3363.4308</v>
      </c>
      <c r="M73" s="138"/>
      <c r="N73" s="143"/>
      <c r="O73" s="140"/>
    </row>
    <row r="74" spans="1:19" ht="15" thickBot="1">
      <c r="A74" s="197" t="s">
        <v>27</v>
      </c>
      <c r="B74" s="198"/>
      <c r="C74" s="198"/>
      <c r="D74" s="198"/>
      <c r="E74" s="198"/>
      <c r="F74" s="199"/>
      <c r="G74" s="80">
        <f>G70+G73</f>
        <v>31392.0208</v>
      </c>
      <c r="S74" s="144"/>
    </row>
    <row r="75" spans="1:9" ht="14.25">
      <c r="A75" s="31"/>
      <c r="B75" s="31"/>
      <c r="C75" s="31"/>
      <c r="D75" s="31"/>
      <c r="E75" s="31"/>
      <c r="F75" s="31"/>
      <c r="G75" s="31"/>
      <c r="I75" s="5"/>
    </row>
    <row r="76" spans="1:9" ht="14.25">
      <c r="A76" s="31"/>
      <c r="B76" s="31"/>
      <c r="C76" s="31" t="s">
        <v>37</v>
      </c>
      <c r="D76" s="31" t="s">
        <v>141</v>
      </c>
      <c r="E76" s="31"/>
      <c r="F76" s="31"/>
      <c r="G76" s="31"/>
      <c r="I76" s="5"/>
    </row>
    <row r="77" spans="1:9" ht="14.25">
      <c r="A77" s="31"/>
      <c r="B77" s="31"/>
      <c r="C77" s="31"/>
      <c r="D77" s="31"/>
      <c r="E77" s="31"/>
      <c r="F77" s="31"/>
      <c r="G77" s="31"/>
      <c r="I77" s="5"/>
    </row>
    <row r="78" spans="1:9" ht="14.25">
      <c r="A78" s="31"/>
      <c r="B78" s="31"/>
      <c r="C78" s="31"/>
      <c r="D78" s="31"/>
      <c r="E78" s="31"/>
      <c r="F78" s="31"/>
      <c r="G78" s="31"/>
      <c r="I78" s="5"/>
    </row>
    <row r="79" spans="1:7" ht="14.25">
      <c r="A79" s="11"/>
      <c r="B79" s="12"/>
      <c r="C79" s="12"/>
      <c r="D79" s="16"/>
      <c r="E79" s="16"/>
      <c r="F79" s="211"/>
      <c r="G79" s="211"/>
    </row>
    <row r="80" spans="1:7" ht="14.25">
      <c r="A80" s="31"/>
      <c r="B80" s="31"/>
      <c r="C80" s="31"/>
      <c r="D80" s="16"/>
      <c r="E80" s="16"/>
      <c r="F80" s="211"/>
      <c r="G80" s="211"/>
    </row>
    <row r="81" spans="1:7" ht="14.25">
      <c r="A81" s="31"/>
      <c r="B81" s="31"/>
      <c r="C81" s="31"/>
      <c r="D81" s="31"/>
      <c r="E81" s="31"/>
      <c r="F81" s="31"/>
      <c r="G81" s="31"/>
    </row>
    <row r="82" spans="1:7" ht="14.25">
      <c r="A82" s="31"/>
      <c r="B82" s="31"/>
      <c r="C82" s="31"/>
      <c r="D82" s="31"/>
      <c r="E82" s="31"/>
      <c r="F82" s="31"/>
      <c r="G82" s="31"/>
    </row>
    <row r="83" spans="1:7" ht="14.25">
      <c r="A83" s="31"/>
      <c r="B83" s="31"/>
      <c r="C83" s="31"/>
      <c r="D83" s="31"/>
      <c r="E83" s="31"/>
      <c r="F83" s="31"/>
      <c r="G83" s="31"/>
    </row>
    <row r="84" spans="1:7" ht="14.25">
      <c r="A84" s="31"/>
      <c r="B84" s="31"/>
      <c r="C84" s="31"/>
      <c r="D84" s="31"/>
      <c r="E84" s="31"/>
      <c r="F84" s="31"/>
      <c r="G84" s="31"/>
    </row>
    <row r="85" spans="1:7" ht="14.25">
      <c r="A85" s="16"/>
      <c r="B85" s="16"/>
      <c r="C85" s="16"/>
      <c r="D85" s="31"/>
      <c r="E85" s="31"/>
      <c r="F85" s="31"/>
      <c r="G85" s="31"/>
    </row>
    <row r="86" spans="1:7" ht="14.25">
      <c r="A86" s="31"/>
      <c r="B86" s="31"/>
      <c r="C86" s="31"/>
      <c r="D86" s="31"/>
      <c r="E86" s="31"/>
      <c r="F86" s="31"/>
      <c r="G86" s="31"/>
    </row>
    <row r="87" spans="1:7" ht="14.25">
      <c r="A87" s="31"/>
      <c r="B87" s="31"/>
      <c r="C87" s="31"/>
      <c r="D87" s="31"/>
      <c r="E87" s="31"/>
      <c r="F87" s="31"/>
      <c r="G87" s="31"/>
    </row>
    <row r="88" spans="1:7" ht="14.25">
      <c r="A88" s="31"/>
      <c r="B88" s="31"/>
      <c r="C88" s="31"/>
      <c r="D88" s="31"/>
      <c r="E88" s="31"/>
      <c r="F88" s="31"/>
      <c r="G88" s="31"/>
    </row>
    <row r="89" spans="1:7" ht="14.25">
      <c r="A89" s="16"/>
      <c r="B89" s="16"/>
      <c r="C89" s="16"/>
      <c r="D89" s="16"/>
      <c r="E89" s="16"/>
      <c r="F89" s="16"/>
      <c r="G89" s="16"/>
    </row>
    <row r="90" spans="1:7" ht="14.25">
      <c r="A90" s="16"/>
      <c r="B90" s="211" t="str">
        <f>+C14</f>
        <v>Grupo Tesis</v>
      </c>
      <c r="C90" s="211"/>
      <c r="D90" s="16"/>
      <c r="E90" s="16"/>
      <c r="F90" s="16"/>
      <c r="G90" s="16"/>
    </row>
    <row r="91" spans="1:7" ht="14.25">
      <c r="A91" s="16"/>
      <c r="B91" s="211" t="s">
        <v>1</v>
      </c>
      <c r="C91" s="211"/>
      <c r="D91" s="13"/>
      <c r="E91" s="14"/>
      <c r="F91" s="14"/>
      <c r="G91" s="15"/>
    </row>
    <row r="92" spans="1:7" ht="14.25">
      <c r="A92" s="16"/>
      <c r="B92" s="14"/>
      <c r="C92" s="14"/>
      <c r="D92" s="13"/>
      <c r="E92" s="14"/>
      <c r="F92" s="14"/>
      <c r="G92" s="17">
        <v>21123.1</v>
      </c>
    </row>
    <row r="93" spans="1:7" ht="14.25">
      <c r="A93" s="16"/>
      <c r="B93" s="18"/>
      <c r="C93" s="18"/>
      <c r="D93" s="18"/>
      <c r="E93" s="18"/>
      <c r="F93" s="16"/>
      <c r="G93" s="19">
        <f>+G70/G92</f>
        <v>1.3269165037328803</v>
      </c>
    </row>
    <row r="94" spans="1:7" ht="14.25">
      <c r="A94" s="18"/>
      <c r="B94" s="20"/>
      <c r="C94" s="20"/>
      <c r="D94" s="18"/>
      <c r="E94" s="18"/>
      <c r="F94" s="16"/>
      <c r="G94" s="21"/>
    </row>
    <row r="95" spans="1:7" ht="14.25">
      <c r="A95" s="16"/>
      <c r="B95" s="20"/>
      <c r="C95" s="20"/>
      <c r="D95" s="16"/>
      <c r="E95" s="16"/>
      <c r="F95" s="16"/>
      <c r="G95" s="21">
        <f>+G70*0.1</f>
        <v>2802.8590000000004</v>
      </c>
    </row>
    <row r="96" spans="1:7" ht="14.25">
      <c r="A96" s="16"/>
      <c r="B96" s="16"/>
      <c r="C96" s="16"/>
      <c r="D96" s="16"/>
      <c r="E96" s="16"/>
      <c r="F96" s="16"/>
      <c r="G96" s="21">
        <f>+G92*0.7</f>
        <v>14786.169999999998</v>
      </c>
    </row>
    <row r="97" spans="1:7" ht="14.25">
      <c r="A97" s="16"/>
      <c r="B97" s="16"/>
      <c r="C97" s="16"/>
      <c r="D97" s="16"/>
      <c r="E97" s="16"/>
      <c r="F97" s="16"/>
      <c r="G97" s="21">
        <f>+G96-G95</f>
        <v>11983.310999999998</v>
      </c>
    </row>
    <row r="98" spans="1:7" ht="14.25">
      <c r="A98" s="16"/>
      <c r="D98" s="16"/>
      <c r="E98" s="16"/>
      <c r="F98" s="16"/>
      <c r="G98" s="22">
        <f>350*5.29</f>
        <v>1851.5</v>
      </c>
    </row>
    <row r="99" spans="1:7" ht="14.25">
      <c r="A99" s="16"/>
      <c r="B99" s="16"/>
      <c r="E99" s="16"/>
      <c r="F99" s="16"/>
      <c r="G99" s="22" t="e">
        <f>0.46*#REF!</f>
        <v>#REF!</v>
      </c>
    </row>
    <row r="100" spans="1:7" ht="14.25">
      <c r="A100" s="16"/>
      <c r="B100" s="16"/>
      <c r="C100" s="16"/>
      <c r="D100" s="16"/>
      <c r="E100" s="16"/>
      <c r="F100" s="16"/>
      <c r="G100" s="22" t="e">
        <f>+G98+G99</f>
        <v>#REF!</v>
      </c>
    </row>
    <row r="101" spans="1:7" ht="14.25">
      <c r="A101" s="16"/>
      <c r="D101" s="16"/>
      <c r="E101" s="16"/>
      <c r="F101" s="16"/>
      <c r="G101" s="16"/>
    </row>
    <row r="102" spans="1:7" ht="14.25">
      <c r="A102" s="16"/>
      <c r="D102" s="16"/>
      <c r="E102" s="16"/>
      <c r="F102" s="16"/>
      <c r="G102" s="16"/>
    </row>
    <row r="103" spans="1:7" ht="14.25">
      <c r="A103" s="16"/>
      <c r="B103" s="16"/>
      <c r="C103" s="16"/>
      <c r="D103" s="16"/>
      <c r="E103" s="16"/>
      <c r="F103" s="16"/>
      <c r="G103" s="16"/>
    </row>
  </sheetData>
  <mergeCells count="18">
    <mergeCell ref="B19:C19"/>
    <mergeCell ref="A1:G1"/>
    <mergeCell ref="A3:G3"/>
    <mergeCell ref="A4:G4"/>
    <mergeCell ref="A17:A18"/>
    <mergeCell ref="D17:D18"/>
    <mergeCell ref="E17:E18"/>
    <mergeCell ref="F17:F18"/>
    <mergeCell ref="G17:G18"/>
    <mergeCell ref="B17:C18"/>
    <mergeCell ref="B91:C91"/>
    <mergeCell ref="A70:F71"/>
    <mergeCell ref="G70:G71"/>
    <mergeCell ref="B90:C90"/>
    <mergeCell ref="F79:G79"/>
    <mergeCell ref="F80:G80"/>
    <mergeCell ref="A72:F73"/>
    <mergeCell ref="A74:F74"/>
  </mergeCells>
  <printOptions horizontalCentered="1" verticalCentered="1"/>
  <pageMargins left="0.5118110236220472" right="0.3937007874015748" top="0.1968503937007874" bottom="0.2362204724409449" header="0.11811023622047245" footer="0.11811023622047245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5"/>
  <sheetViews>
    <sheetView showGridLines="0" zoomScale="65" zoomScaleNormal="65" workbookViewId="0" topLeftCell="A1">
      <selection activeCell="N30" sqref="N30"/>
    </sheetView>
  </sheetViews>
  <sheetFormatPr defaultColWidth="11.421875" defaultRowHeight="12.75"/>
  <cols>
    <col min="1" max="2" width="8.7109375" style="2" customWidth="1"/>
    <col min="3" max="3" width="42.7109375" style="2" customWidth="1"/>
    <col min="4" max="4" width="16.28125" style="2" customWidth="1"/>
    <col min="5" max="5" width="0.13671875" style="2" customWidth="1"/>
    <col min="6" max="33" width="15.7109375" style="2" customWidth="1"/>
    <col min="34" max="34" width="15.421875" style="2" customWidth="1"/>
    <col min="35" max="35" width="16.00390625" style="2" customWidth="1"/>
    <col min="36" max="36" width="14.00390625" style="2" customWidth="1"/>
    <col min="37" max="37" width="14.57421875" style="2" customWidth="1"/>
    <col min="38" max="38" width="13.140625" style="2" customWidth="1"/>
    <col min="39" max="16384" width="11.421875" style="2" customWidth="1"/>
  </cols>
  <sheetData>
    <row r="1" spans="1:33" ht="18">
      <c r="A1" s="245"/>
      <c r="B1" s="246"/>
      <c r="C1" s="246"/>
      <c r="D1" s="246"/>
      <c r="E1" s="246"/>
      <c r="F1" s="246"/>
      <c r="G1" s="246"/>
      <c r="H1" s="246"/>
      <c r="I1" s="246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</row>
    <row r="2" spans="1:33" ht="18">
      <c r="A2" s="246"/>
      <c r="B2" s="246"/>
      <c r="C2" s="246"/>
      <c r="D2" s="246"/>
      <c r="E2" s="246"/>
      <c r="F2" s="246"/>
      <c r="G2" s="246"/>
      <c r="H2" s="246"/>
      <c r="I2" s="246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</row>
    <row r="3" spans="1:35" ht="24" thickBot="1">
      <c r="A3" s="227" t="s">
        <v>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</row>
    <row r="4" spans="1:35" ht="19.5" thickBot="1" thickTop="1">
      <c r="A4" s="112" t="s">
        <v>2</v>
      </c>
      <c r="B4" s="51"/>
      <c r="C4" s="263" t="e">
        <f>+#REF!</f>
        <v>#REF!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4"/>
    </row>
    <row r="5" spans="1:35" ht="14.25">
      <c r="A5" s="47" t="s">
        <v>21</v>
      </c>
      <c r="B5" s="49"/>
      <c r="C5" s="128" t="s">
        <v>21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54"/>
      <c r="AI5" s="56"/>
    </row>
    <row r="6" spans="1:35" ht="18.75" thickBot="1">
      <c r="A6" s="113" t="s">
        <v>53</v>
      </c>
      <c r="B6" s="52"/>
      <c r="C6" s="265" t="e">
        <f>+#REF!</f>
        <v>#REF!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7"/>
    </row>
    <row r="7" spans="1:35" ht="15" thickBot="1">
      <c r="A7" s="113" t="s">
        <v>4</v>
      </c>
      <c r="B7" s="52"/>
      <c r="C7" s="126" t="e">
        <f>+#REF!</f>
        <v>#REF!</v>
      </c>
      <c r="D7" s="50"/>
      <c r="E7" s="12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7"/>
      <c r="AI7" s="58"/>
    </row>
    <row r="8" spans="1:33" ht="1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8" ht="15" thickBot="1">
      <c r="A9" s="268" t="s">
        <v>10</v>
      </c>
      <c r="B9" s="247" t="s">
        <v>0</v>
      </c>
      <c r="C9" s="248"/>
      <c r="D9" s="268" t="s">
        <v>20</v>
      </c>
      <c r="E9" s="268" t="s">
        <v>11</v>
      </c>
      <c r="F9" s="260" t="s">
        <v>28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2"/>
      <c r="AJ9" s="70"/>
      <c r="AK9" s="70"/>
      <c r="AL9" s="70"/>
    </row>
    <row r="10" spans="1:38" ht="15" thickBot="1">
      <c r="A10" s="269"/>
      <c r="B10" s="46"/>
      <c r="C10" s="45"/>
      <c r="D10" s="269"/>
      <c r="E10" s="270"/>
      <c r="F10" s="39">
        <v>1</v>
      </c>
      <c r="G10" s="40">
        <v>2</v>
      </c>
      <c r="H10" s="41">
        <v>3</v>
      </c>
      <c r="I10" s="42">
        <v>4</v>
      </c>
      <c r="J10" s="42">
        <v>5</v>
      </c>
      <c r="K10" s="42">
        <v>6</v>
      </c>
      <c r="L10" s="42">
        <v>7</v>
      </c>
      <c r="M10" s="42">
        <v>8</v>
      </c>
      <c r="N10" s="42">
        <v>9</v>
      </c>
      <c r="O10" s="42">
        <v>10</v>
      </c>
      <c r="P10" s="42">
        <v>11</v>
      </c>
      <c r="Q10" s="42">
        <v>12</v>
      </c>
      <c r="R10" s="42">
        <v>13</v>
      </c>
      <c r="S10" s="42">
        <v>14</v>
      </c>
      <c r="T10" s="42">
        <v>15</v>
      </c>
      <c r="U10" s="42">
        <v>16</v>
      </c>
      <c r="V10" s="42">
        <v>17</v>
      </c>
      <c r="W10" s="42">
        <v>18</v>
      </c>
      <c r="X10" s="42">
        <v>19</v>
      </c>
      <c r="Y10" s="42">
        <v>20</v>
      </c>
      <c r="Z10" s="42">
        <v>21</v>
      </c>
      <c r="AA10" s="42">
        <v>22</v>
      </c>
      <c r="AB10" s="42">
        <v>23</v>
      </c>
      <c r="AC10" s="42">
        <v>24</v>
      </c>
      <c r="AD10" s="42">
        <v>25</v>
      </c>
      <c r="AE10" s="42">
        <v>26</v>
      </c>
      <c r="AF10" s="42">
        <v>27</v>
      </c>
      <c r="AG10" s="42">
        <v>28</v>
      </c>
      <c r="AH10" s="55">
        <v>29</v>
      </c>
      <c r="AI10" s="55">
        <v>30</v>
      </c>
      <c r="AJ10" s="71"/>
      <c r="AK10" s="71"/>
      <c r="AL10" s="3"/>
    </row>
    <row r="11" spans="1:38" ht="14.25">
      <c r="A11" s="249">
        <v>1</v>
      </c>
      <c r="B11" s="240" t="str">
        <f>CONSULTA!B20</f>
        <v>LIMPIEZA Y DESBROCE GENERAL</v>
      </c>
      <c r="C11" s="241"/>
      <c r="D11" s="243" t="e">
        <f>#REF!</f>
        <v>#REF!</v>
      </c>
      <c r="E11" s="259" t="e">
        <f>D11/$D$75*100</f>
        <v>#REF!</v>
      </c>
      <c r="F11" s="129"/>
      <c r="G11" s="130"/>
      <c r="H11" s="130"/>
      <c r="I11" s="130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3"/>
      <c r="AI11" s="131"/>
      <c r="AJ11" s="72"/>
      <c r="AK11" s="72"/>
      <c r="AL11" s="72"/>
    </row>
    <row r="12" spans="1:38" ht="15" thickBot="1">
      <c r="A12" s="250"/>
      <c r="B12" s="242"/>
      <c r="C12" s="242"/>
      <c r="D12" s="244"/>
      <c r="E12" s="253"/>
      <c r="F12" s="102" t="e">
        <f>$D11*1</f>
        <v>#REF!</v>
      </c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 t="s">
        <v>21</v>
      </c>
      <c r="AI12" s="103" t="s">
        <v>21</v>
      </c>
      <c r="AJ12" s="73"/>
      <c r="AK12" s="73"/>
      <c r="AL12" s="73"/>
    </row>
    <row r="13" spans="1:38" ht="14.25" customHeight="1">
      <c r="A13" s="251">
        <v>2</v>
      </c>
      <c r="B13" s="240" t="str">
        <f>CONSULTA!B22</f>
        <v>EXACAVACIÓN Y DESALOJO GENERAL</v>
      </c>
      <c r="C13" s="241"/>
      <c r="D13" s="243" t="e">
        <f>#REF!</f>
        <v>#REF!</v>
      </c>
      <c r="E13" s="252" t="e">
        <f>D13/$D$75*100</f>
        <v>#REF!</v>
      </c>
      <c r="F13" s="104"/>
      <c r="G13" s="93"/>
      <c r="H13" s="93"/>
      <c r="I13" s="93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105"/>
      <c r="AJ13" s="73"/>
      <c r="AK13" s="73"/>
      <c r="AL13" s="73"/>
    </row>
    <row r="14" spans="1:38" ht="15" thickBot="1">
      <c r="A14" s="250"/>
      <c r="B14" s="242"/>
      <c r="C14" s="242"/>
      <c r="D14" s="244"/>
      <c r="E14" s="253"/>
      <c r="F14" s="102" t="e">
        <f>$D13/2</f>
        <v>#REF!</v>
      </c>
      <c r="G14" s="92" t="e">
        <f>$D13/2</f>
        <v>#REF!</v>
      </c>
      <c r="H14" s="94" t="s">
        <v>21</v>
      </c>
      <c r="I14" s="94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21</v>
      </c>
      <c r="AI14" s="103" t="s">
        <v>21</v>
      </c>
      <c r="AJ14" s="73"/>
      <c r="AK14" s="73"/>
      <c r="AL14" s="73"/>
    </row>
    <row r="15" spans="1:38" ht="14.25" customHeight="1">
      <c r="A15" s="251">
        <v>3</v>
      </c>
      <c r="B15" s="240" t="e">
        <f>CONSULTA!#REF!</f>
        <v>#REF!</v>
      </c>
      <c r="C15" s="241"/>
      <c r="D15" s="238" t="e">
        <f>#REF!</f>
        <v>#REF!</v>
      </c>
      <c r="E15" s="252" t="e">
        <f>D15/$D$75*100</f>
        <v>#REF!</v>
      </c>
      <c r="F15" s="104"/>
      <c r="G15" s="93"/>
      <c r="H15" s="93"/>
      <c r="I15" s="93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105"/>
      <c r="AJ15" s="73"/>
      <c r="AK15" s="73"/>
      <c r="AL15" s="73"/>
    </row>
    <row r="16" spans="1:38" ht="15" thickBot="1">
      <c r="A16" s="250"/>
      <c r="B16" s="242"/>
      <c r="C16" s="242"/>
      <c r="D16" s="239"/>
      <c r="E16" s="253"/>
      <c r="F16" s="65"/>
      <c r="G16" s="94"/>
      <c r="H16" s="92" t="e">
        <f>$D15</f>
        <v>#REF!</v>
      </c>
      <c r="I16" s="94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 t="s">
        <v>21</v>
      </c>
      <c r="AI16" s="103" t="s">
        <v>21</v>
      </c>
      <c r="AJ16" s="73"/>
      <c r="AK16" s="73"/>
      <c r="AL16" s="73"/>
    </row>
    <row r="17" spans="1:38" ht="14.25" customHeight="1">
      <c r="A17" s="251">
        <v>4</v>
      </c>
      <c r="B17" s="240" t="str">
        <f>CONSULTA!B26</f>
        <v>RIOSTRAS</v>
      </c>
      <c r="C17" s="241"/>
      <c r="D17" s="243" t="e">
        <f>#REF!</f>
        <v>#REF!</v>
      </c>
      <c r="E17" s="252" t="e">
        <f>D17/$D$75*100</f>
        <v>#REF!</v>
      </c>
      <c r="F17" s="104"/>
      <c r="G17" s="93"/>
      <c r="H17" s="93"/>
      <c r="I17" s="93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105"/>
      <c r="AJ17" s="73"/>
      <c r="AK17" s="73"/>
      <c r="AL17" s="73"/>
    </row>
    <row r="18" spans="1:38" ht="15" thickBot="1">
      <c r="A18" s="250"/>
      <c r="B18" s="242"/>
      <c r="C18" s="242"/>
      <c r="D18" s="244"/>
      <c r="E18" s="253"/>
      <c r="F18" s="65"/>
      <c r="G18" s="63"/>
      <c r="H18" s="92" t="e">
        <f>D17/2</f>
        <v>#REF!</v>
      </c>
      <c r="I18" s="92" t="e">
        <f>D17-H18</f>
        <v>#REF!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95" t="s">
        <v>21</v>
      </c>
      <c r="AI18" s="103" t="s">
        <v>21</v>
      </c>
      <c r="AJ18" s="73"/>
      <c r="AK18" s="73"/>
      <c r="AL18" s="73"/>
    </row>
    <row r="19" spans="1:38" ht="12.75" customHeight="1">
      <c r="A19" s="251">
        <v>5</v>
      </c>
      <c r="B19" s="240" t="str">
        <f>CONSULTA!B30</f>
        <v>VIGAS</v>
      </c>
      <c r="C19" s="241"/>
      <c r="D19" s="243" t="e">
        <f>#REF!</f>
        <v>#REF!</v>
      </c>
      <c r="E19" s="252" t="e">
        <f>D19/$D$75*100</f>
        <v>#REF!</v>
      </c>
      <c r="F19" s="104"/>
      <c r="G19" s="93"/>
      <c r="H19" s="93"/>
      <c r="I19" s="93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105"/>
      <c r="AJ19" s="73"/>
      <c r="AK19" s="73"/>
      <c r="AL19" s="73"/>
    </row>
    <row r="20" spans="1:38" ht="12.75" customHeight="1" thickBot="1">
      <c r="A20" s="250"/>
      <c r="B20" s="242"/>
      <c r="C20" s="242"/>
      <c r="D20" s="244"/>
      <c r="E20" s="253"/>
      <c r="F20" s="65"/>
      <c r="G20" s="94" t="s">
        <v>21</v>
      </c>
      <c r="H20" s="63"/>
      <c r="I20" s="92" t="e">
        <f>D19/2</f>
        <v>#REF!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98" t="e">
        <f>D19-I20</f>
        <v>#REF!</v>
      </c>
      <c r="AI20" s="103" t="s">
        <v>21</v>
      </c>
      <c r="AJ20" s="73"/>
      <c r="AK20" s="73"/>
      <c r="AL20" s="73"/>
    </row>
    <row r="21" spans="1:38" ht="14.25" customHeight="1">
      <c r="A21" s="251">
        <v>6</v>
      </c>
      <c r="B21" s="240" t="str">
        <f>CONSULTA!B31</f>
        <v>CISTERNA (DE 10M3 DE AGUA….1.5X3X2 interior)</v>
      </c>
      <c r="C21" s="241"/>
      <c r="D21" s="238" t="e">
        <f>#REF!</f>
        <v>#REF!</v>
      </c>
      <c r="E21" s="252" t="e">
        <f>D21/$D$75*100</f>
        <v>#REF!</v>
      </c>
      <c r="F21" s="104"/>
      <c r="G21" s="93"/>
      <c r="H21" s="93"/>
      <c r="I21" s="93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105"/>
      <c r="AJ21" s="73"/>
      <c r="AK21" s="73"/>
      <c r="AL21" s="73"/>
    </row>
    <row r="22" spans="1:38" ht="12.75" customHeight="1" thickBot="1">
      <c r="A22" s="250"/>
      <c r="B22" s="242"/>
      <c r="C22" s="242"/>
      <c r="D22" s="239"/>
      <c r="E22" s="253"/>
      <c r="F22" s="106"/>
      <c r="G22" s="63"/>
      <c r="H22" s="63"/>
      <c r="I22" s="99" t="e">
        <f>D21/3</f>
        <v>#REF!</v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00" t="e">
        <f>I22</f>
        <v>#REF!</v>
      </c>
      <c r="AI22" s="107" t="e">
        <f>I22</f>
        <v>#REF!</v>
      </c>
      <c r="AJ22" s="53"/>
      <c r="AK22" s="53"/>
      <c r="AL22" s="73"/>
    </row>
    <row r="23" spans="1:38" ht="12.75" customHeight="1">
      <c r="A23" s="251">
        <v>7</v>
      </c>
      <c r="B23" s="240" t="str">
        <f>CONSULTA!B33</f>
        <v>PAREDES EXTERIORES</v>
      </c>
      <c r="C23" s="241"/>
      <c r="D23" s="243" t="e">
        <f>#REF!</f>
        <v>#REF!</v>
      </c>
      <c r="E23" s="252" t="e">
        <f>D23/$D$75*100</f>
        <v>#REF!</v>
      </c>
      <c r="F23" s="104"/>
      <c r="G23" s="93"/>
      <c r="H23" s="93"/>
      <c r="I23" s="93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105"/>
      <c r="AJ23" s="53"/>
      <c r="AK23" s="53"/>
      <c r="AL23" s="73"/>
    </row>
    <row r="24" spans="1:38" ht="12.75" customHeight="1" thickBot="1">
      <c r="A24" s="250"/>
      <c r="B24" s="242"/>
      <c r="C24" s="242"/>
      <c r="D24" s="244"/>
      <c r="E24" s="253"/>
      <c r="F24" s="102" t="e">
        <f>$D23/2</f>
        <v>#REF!</v>
      </c>
      <c r="G24" s="92" t="e">
        <f>$D23/2</f>
        <v>#REF!</v>
      </c>
      <c r="H24" s="94" t="s">
        <v>21</v>
      </c>
      <c r="I24" s="94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 t="s">
        <v>21</v>
      </c>
      <c r="AI24" s="103" t="s">
        <v>21</v>
      </c>
      <c r="AJ24" s="53"/>
      <c r="AK24" s="53"/>
      <c r="AL24" s="73"/>
    </row>
    <row r="25" spans="1:38" ht="12.75" customHeight="1">
      <c r="A25" s="251">
        <v>8</v>
      </c>
      <c r="B25" s="240" t="str">
        <f>CONSULTA!B39</f>
        <v>ESTRUCTURA METALICA DE CUBIERTA</v>
      </c>
      <c r="C25" s="241"/>
      <c r="D25" s="238" t="e">
        <f>#REF!</f>
        <v>#REF!</v>
      </c>
      <c r="E25" s="252" t="e">
        <f>D25/$D$75*100</f>
        <v>#REF!</v>
      </c>
      <c r="F25" s="104"/>
      <c r="G25" s="93"/>
      <c r="H25" s="93"/>
      <c r="I25" s="93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105"/>
      <c r="AJ25" s="53"/>
      <c r="AK25" s="53"/>
      <c r="AL25" s="73"/>
    </row>
    <row r="26" spans="1:38" ht="12.75" customHeight="1" thickBot="1">
      <c r="A26" s="250"/>
      <c r="B26" s="242"/>
      <c r="C26" s="242"/>
      <c r="D26" s="239"/>
      <c r="E26" s="253"/>
      <c r="F26" s="65"/>
      <c r="G26" s="94"/>
      <c r="H26" s="92" t="e">
        <f>$D25</f>
        <v>#REF!</v>
      </c>
      <c r="I26" s="94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 t="s">
        <v>21</v>
      </c>
      <c r="AI26" s="103" t="s">
        <v>21</v>
      </c>
      <c r="AJ26" s="53"/>
      <c r="AK26" s="53"/>
      <c r="AL26" s="73"/>
    </row>
    <row r="27" spans="1:38" ht="12.75" customHeight="1">
      <c r="A27" s="251">
        <v>9</v>
      </c>
      <c r="B27" s="240" t="e">
        <f>CONSULTA!#REF!</f>
        <v>#REF!</v>
      </c>
      <c r="C27" s="241"/>
      <c r="D27" s="243" t="e">
        <f>#REF!</f>
        <v>#REF!</v>
      </c>
      <c r="E27" s="252" t="e">
        <f>D27/$D$75*100</f>
        <v>#REF!</v>
      </c>
      <c r="F27" s="104"/>
      <c r="G27" s="93"/>
      <c r="H27" s="93"/>
      <c r="I27" s="93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105"/>
      <c r="AJ27" s="53"/>
      <c r="AK27" s="53"/>
      <c r="AL27" s="73"/>
    </row>
    <row r="28" spans="1:38" ht="12.75" customHeight="1" thickBot="1">
      <c r="A28" s="250"/>
      <c r="B28" s="242"/>
      <c r="C28" s="242"/>
      <c r="D28" s="244"/>
      <c r="E28" s="253"/>
      <c r="F28" s="65"/>
      <c r="G28" s="63"/>
      <c r="H28" s="92" t="e">
        <f>D27/2</f>
        <v>#REF!</v>
      </c>
      <c r="I28" s="92" t="e">
        <f>D27-H28</f>
        <v>#REF!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95" t="s">
        <v>21</v>
      </c>
      <c r="AI28" s="103" t="s">
        <v>21</v>
      </c>
      <c r="AJ28" s="53"/>
      <c r="AK28" s="53"/>
      <c r="AL28" s="73"/>
    </row>
    <row r="29" spans="1:38" ht="12.75" customHeight="1">
      <c r="A29" s="251">
        <v>10</v>
      </c>
      <c r="B29" s="240" t="e">
        <f>CONSULTA!#REF!</f>
        <v>#REF!</v>
      </c>
      <c r="C29" s="241"/>
      <c r="D29" s="243" t="e">
        <f>#REF!</f>
        <v>#REF!</v>
      </c>
      <c r="E29" s="252" t="e">
        <f>D29/$D$75*100</f>
        <v>#REF!</v>
      </c>
      <c r="F29" s="104"/>
      <c r="G29" s="93"/>
      <c r="H29" s="93"/>
      <c r="I29" s="93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105"/>
      <c r="AJ29" s="53"/>
      <c r="AK29" s="53"/>
      <c r="AL29" s="73"/>
    </row>
    <row r="30" spans="1:38" ht="12.75" customHeight="1" thickBot="1">
      <c r="A30" s="250"/>
      <c r="B30" s="242"/>
      <c r="C30" s="242"/>
      <c r="D30" s="244"/>
      <c r="E30" s="253"/>
      <c r="F30" s="65"/>
      <c r="G30" s="94" t="s">
        <v>21</v>
      </c>
      <c r="H30" s="63"/>
      <c r="I30" s="92" t="e">
        <f>D29/2</f>
        <v>#REF!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98" t="e">
        <f>D29-I30</f>
        <v>#REF!</v>
      </c>
      <c r="AI30" s="103" t="s">
        <v>21</v>
      </c>
      <c r="AJ30" s="53"/>
      <c r="AK30" s="53"/>
      <c r="AL30" s="73"/>
    </row>
    <row r="31" spans="1:38" ht="12.75" customHeight="1">
      <c r="A31" s="251">
        <v>11</v>
      </c>
      <c r="B31" s="240" t="e">
        <f>CONSULTA!#REF!</f>
        <v>#REF!</v>
      </c>
      <c r="C31" s="241"/>
      <c r="D31" s="243" t="e">
        <f>#REF!</f>
        <v>#REF!</v>
      </c>
      <c r="E31" s="252" t="e">
        <f>D31/$D$75*100</f>
        <v>#REF!</v>
      </c>
      <c r="F31" s="104"/>
      <c r="G31" s="93"/>
      <c r="H31" s="93"/>
      <c r="I31" s="93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105"/>
      <c r="AJ31" s="53"/>
      <c r="AK31" s="53"/>
      <c r="AL31" s="73"/>
    </row>
    <row r="32" spans="1:38" ht="12.75" customHeight="1" thickBot="1">
      <c r="A32" s="250"/>
      <c r="B32" s="242"/>
      <c r="C32" s="242"/>
      <c r="D32" s="244"/>
      <c r="E32" s="253"/>
      <c r="F32" s="102" t="e">
        <f>$D31/2</f>
        <v>#REF!</v>
      </c>
      <c r="G32" s="92" t="e">
        <f>$D31/2</f>
        <v>#REF!</v>
      </c>
      <c r="H32" s="94" t="s">
        <v>21</v>
      </c>
      <c r="I32" s="94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 t="s">
        <v>21</v>
      </c>
      <c r="AI32" s="103" t="s">
        <v>21</v>
      </c>
      <c r="AJ32" s="53"/>
      <c r="AK32" s="53"/>
      <c r="AL32" s="73"/>
    </row>
    <row r="33" spans="1:38" ht="12.75" customHeight="1">
      <c r="A33" s="251">
        <v>12</v>
      </c>
      <c r="B33" s="240" t="e">
        <f>CONSULTA!#REF!</f>
        <v>#REF!</v>
      </c>
      <c r="C33" s="241"/>
      <c r="D33" s="238" t="e">
        <f>#REF!</f>
        <v>#REF!</v>
      </c>
      <c r="E33" s="252" t="e">
        <f>D33/$D$75*100</f>
        <v>#REF!</v>
      </c>
      <c r="F33" s="104"/>
      <c r="G33" s="93"/>
      <c r="H33" s="93"/>
      <c r="I33" s="93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105"/>
      <c r="AJ33" s="53"/>
      <c r="AK33" s="53"/>
      <c r="AL33" s="73"/>
    </row>
    <row r="34" spans="1:38" ht="12.75" customHeight="1" thickBot="1">
      <c r="A34" s="250"/>
      <c r="B34" s="242"/>
      <c r="C34" s="242"/>
      <c r="D34" s="239"/>
      <c r="E34" s="253"/>
      <c r="F34" s="65"/>
      <c r="G34" s="94"/>
      <c r="H34" s="92" t="e">
        <f>$D33</f>
        <v>#REF!</v>
      </c>
      <c r="I34" s="94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 t="s">
        <v>21</v>
      </c>
      <c r="AI34" s="103" t="s">
        <v>21</v>
      </c>
      <c r="AJ34" s="53"/>
      <c r="AK34" s="53"/>
      <c r="AL34" s="73"/>
    </row>
    <row r="35" spans="1:38" ht="12.75" customHeight="1">
      <c r="A35" s="251">
        <v>13</v>
      </c>
      <c r="B35" s="240" t="str">
        <f>CONSULTA!B43</f>
        <v>CERAMICA EN BAÑOS</v>
      </c>
      <c r="C35" s="241"/>
      <c r="D35" s="243" t="e">
        <f>#REF!</f>
        <v>#REF!</v>
      </c>
      <c r="E35" s="252" t="e">
        <f>D35/$D$75*100</f>
        <v>#REF!</v>
      </c>
      <c r="F35" s="104"/>
      <c r="G35" s="93"/>
      <c r="H35" s="93"/>
      <c r="I35" s="93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105"/>
      <c r="AJ35" s="53"/>
      <c r="AK35" s="53"/>
      <c r="AL35" s="73"/>
    </row>
    <row r="36" spans="1:38" ht="12.75" customHeight="1" thickBot="1">
      <c r="A36" s="250"/>
      <c r="B36" s="242"/>
      <c r="C36" s="242"/>
      <c r="D36" s="244"/>
      <c r="E36" s="253"/>
      <c r="F36" s="65"/>
      <c r="G36" s="63"/>
      <c r="H36" s="92" t="e">
        <f>D35/2</f>
        <v>#REF!</v>
      </c>
      <c r="I36" s="92" t="e">
        <f>D35-H36</f>
        <v>#REF!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95" t="s">
        <v>21</v>
      </c>
      <c r="AI36" s="103" t="s">
        <v>21</v>
      </c>
      <c r="AJ36" s="53"/>
      <c r="AK36" s="53"/>
      <c r="AL36" s="73"/>
    </row>
    <row r="37" spans="1:38" ht="12.75" customHeight="1">
      <c r="A37" s="251">
        <v>14</v>
      </c>
      <c r="B37" s="240" t="e">
        <f>CONSULTA!#REF!</f>
        <v>#REF!</v>
      </c>
      <c r="C37" s="241"/>
      <c r="D37" s="243" t="e">
        <f>#REF!</f>
        <v>#REF!</v>
      </c>
      <c r="E37" s="252" t="e">
        <f>D37/$D$75*100</f>
        <v>#REF!</v>
      </c>
      <c r="F37" s="104"/>
      <c r="G37" s="93"/>
      <c r="H37" s="93"/>
      <c r="I37" s="93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105"/>
      <c r="AJ37" s="53"/>
      <c r="AK37" s="53"/>
      <c r="AL37" s="73"/>
    </row>
    <row r="38" spans="1:38" ht="12.75" customHeight="1" thickBot="1">
      <c r="A38" s="250"/>
      <c r="B38" s="242"/>
      <c r="C38" s="242"/>
      <c r="D38" s="244"/>
      <c r="E38" s="253"/>
      <c r="F38" s="65"/>
      <c r="G38" s="94" t="s">
        <v>21</v>
      </c>
      <c r="H38" s="63"/>
      <c r="I38" s="92" t="e">
        <f>D37/2</f>
        <v>#REF!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98" t="e">
        <f>D37-I38</f>
        <v>#REF!</v>
      </c>
      <c r="AI38" s="103" t="s">
        <v>21</v>
      </c>
      <c r="AJ38" s="53"/>
      <c r="AK38" s="53"/>
      <c r="AL38" s="73"/>
    </row>
    <row r="39" spans="1:38" ht="12.75" customHeight="1">
      <c r="A39" s="251">
        <v>15</v>
      </c>
      <c r="B39" s="240" t="str">
        <f>CONSULTA!B50</f>
        <v>INSTALACIONES ELECTRICAS</v>
      </c>
      <c r="C39" s="241"/>
      <c r="D39" s="243" t="e">
        <f>#REF!</f>
        <v>#REF!</v>
      </c>
      <c r="E39" s="252" t="e">
        <f>D39/$D$75*100</f>
        <v>#REF!</v>
      </c>
      <c r="F39" s="104"/>
      <c r="G39" s="93"/>
      <c r="H39" s="93"/>
      <c r="I39" s="93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105"/>
      <c r="AJ39" s="53"/>
      <c r="AK39" s="53"/>
      <c r="AL39" s="73"/>
    </row>
    <row r="40" spans="1:38" ht="12.75" customHeight="1" thickBot="1">
      <c r="A40" s="250"/>
      <c r="B40" s="242"/>
      <c r="C40" s="242"/>
      <c r="D40" s="244"/>
      <c r="E40" s="253"/>
      <c r="F40" s="102" t="e">
        <f>$D39/2</f>
        <v>#REF!</v>
      </c>
      <c r="G40" s="92" t="e">
        <f>$D39/2</f>
        <v>#REF!</v>
      </c>
      <c r="H40" s="94" t="s">
        <v>21</v>
      </c>
      <c r="I40" s="94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 t="s">
        <v>21</v>
      </c>
      <c r="AI40" s="103" t="s">
        <v>21</v>
      </c>
      <c r="AJ40" s="53"/>
      <c r="AK40" s="53"/>
      <c r="AL40" s="73"/>
    </row>
    <row r="41" spans="1:38" ht="12.75" customHeight="1">
      <c r="A41" s="251">
        <v>16</v>
      </c>
      <c r="B41" s="240" t="str">
        <f>CONSULTA!B53</f>
        <v>TOMASCORRIENTES DE 110 V</v>
      </c>
      <c r="C41" s="241"/>
      <c r="D41" s="238" t="e">
        <f>#REF!</f>
        <v>#REF!</v>
      </c>
      <c r="E41" s="252" t="e">
        <f>D41/$D$75*100</f>
        <v>#REF!</v>
      </c>
      <c r="F41" s="104"/>
      <c r="G41" s="93"/>
      <c r="H41" s="93"/>
      <c r="I41" s="93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105"/>
      <c r="AJ41" s="53"/>
      <c r="AK41" s="53"/>
      <c r="AL41" s="73"/>
    </row>
    <row r="42" spans="1:38" ht="12.75" customHeight="1" thickBot="1">
      <c r="A42" s="250"/>
      <c r="B42" s="242"/>
      <c r="C42" s="242"/>
      <c r="D42" s="239"/>
      <c r="E42" s="253"/>
      <c r="F42" s="65"/>
      <c r="G42" s="94"/>
      <c r="H42" s="92" t="e">
        <f>$D41</f>
        <v>#REF!</v>
      </c>
      <c r="I42" s="94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 t="s">
        <v>21</v>
      </c>
      <c r="AI42" s="103" t="s">
        <v>21</v>
      </c>
      <c r="AJ42" s="53"/>
      <c r="AK42" s="53"/>
      <c r="AL42" s="73"/>
    </row>
    <row r="43" spans="1:38" ht="12.75" customHeight="1">
      <c r="A43" s="251">
        <v>17</v>
      </c>
      <c r="B43" s="240" t="str">
        <f>CONSULTA!B56</f>
        <v>INSTALACIONES SANITARIAS</v>
      </c>
      <c r="C43" s="241"/>
      <c r="D43" s="243" t="e">
        <f>#REF!</f>
        <v>#REF!</v>
      </c>
      <c r="E43" s="252" t="e">
        <f>D43/$D$75*100</f>
        <v>#REF!</v>
      </c>
      <c r="F43" s="104"/>
      <c r="G43" s="93"/>
      <c r="H43" s="93"/>
      <c r="I43" s="93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105"/>
      <c r="AJ43" s="53"/>
      <c r="AK43" s="53"/>
      <c r="AL43" s="73"/>
    </row>
    <row r="44" spans="1:38" ht="12.75" customHeight="1" thickBot="1">
      <c r="A44" s="250"/>
      <c r="B44" s="242"/>
      <c r="C44" s="242"/>
      <c r="D44" s="244"/>
      <c r="E44" s="253"/>
      <c r="F44" s="65"/>
      <c r="G44" s="63"/>
      <c r="H44" s="92" t="e">
        <f>D43/2</f>
        <v>#REF!</v>
      </c>
      <c r="I44" s="92" t="e">
        <f>D43-H44</f>
        <v>#REF!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95" t="s">
        <v>21</v>
      </c>
      <c r="AI44" s="103" t="s">
        <v>21</v>
      </c>
      <c r="AJ44" s="53"/>
      <c r="AK44" s="53"/>
      <c r="AL44" s="73"/>
    </row>
    <row r="45" spans="1:38" ht="12.75" customHeight="1">
      <c r="A45" s="251">
        <v>18</v>
      </c>
      <c r="B45" s="240" t="str">
        <f>CONSULTA!B59</f>
        <v>CAJAS DE REGISTRO AASS, AALL 60X60</v>
      </c>
      <c r="C45" s="241"/>
      <c r="D45" s="243" t="e">
        <f>#REF!</f>
        <v>#REF!</v>
      </c>
      <c r="E45" s="252" t="e">
        <f>D45/$D$75*100</f>
        <v>#REF!</v>
      </c>
      <c r="F45" s="104"/>
      <c r="G45" s="93"/>
      <c r="H45" s="93"/>
      <c r="I45" s="93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105"/>
      <c r="AJ45" s="53"/>
      <c r="AK45" s="53"/>
      <c r="AL45" s="73"/>
    </row>
    <row r="46" spans="1:38" ht="12.75" customHeight="1" thickBot="1">
      <c r="A46" s="250"/>
      <c r="B46" s="242"/>
      <c r="C46" s="242"/>
      <c r="D46" s="244"/>
      <c r="E46" s="253"/>
      <c r="F46" s="65"/>
      <c r="G46" s="94" t="s">
        <v>21</v>
      </c>
      <c r="H46" s="63"/>
      <c r="I46" s="92" t="e">
        <f>D45/2</f>
        <v>#REF!</v>
      </c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98" t="e">
        <f>D45-I46</f>
        <v>#REF!</v>
      </c>
      <c r="AI46" s="103" t="s">
        <v>21</v>
      </c>
      <c r="AJ46" s="53"/>
      <c r="AK46" s="53"/>
      <c r="AL46" s="73"/>
    </row>
    <row r="47" spans="1:38" ht="12.75" customHeight="1">
      <c r="A47" s="251">
        <v>19</v>
      </c>
      <c r="B47" s="240">
        <f>CONSULTA!B69</f>
        <v>0</v>
      </c>
      <c r="C47" s="241"/>
      <c r="D47" s="243" t="e">
        <f>#REF!</f>
        <v>#REF!</v>
      </c>
      <c r="E47" s="252" t="e">
        <f>D47/$D$75*100</f>
        <v>#REF!</v>
      </c>
      <c r="F47" s="104"/>
      <c r="G47" s="93"/>
      <c r="H47" s="93"/>
      <c r="I47" s="93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105"/>
      <c r="AJ47" s="53"/>
      <c r="AK47" s="53"/>
      <c r="AL47" s="73"/>
    </row>
    <row r="48" spans="1:38" ht="12.75" customHeight="1" thickBot="1">
      <c r="A48" s="250"/>
      <c r="B48" s="242"/>
      <c r="C48" s="242"/>
      <c r="D48" s="244"/>
      <c r="E48" s="253"/>
      <c r="F48" s="102" t="e">
        <f>$D47/2</f>
        <v>#REF!</v>
      </c>
      <c r="G48" s="92" t="e">
        <f>$D47/2</f>
        <v>#REF!</v>
      </c>
      <c r="H48" s="94" t="s">
        <v>21</v>
      </c>
      <c r="I48" s="94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 t="s">
        <v>21</v>
      </c>
      <c r="AI48" s="103" t="s">
        <v>21</v>
      </c>
      <c r="AJ48" s="53"/>
      <c r="AK48" s="53"/>
      <c r="AL48" s="73"/>
    </row>
    <row r="49" spans="1:38" ht="12.75" customHeight="1">
      <c r="A49" s="251">
        <v>20</v>
      </c>
      <c r="B49" s="240">
        <f>CONSULTA!B71</f>
        <v>0</v>
      </c>
      <c r="C49" s="241"/>
      <c r="D49" s="238" t="e">
        <f>#REF!</f>
        <v>#REF!</v>
      </c>
      <c r="E49" s="252" t="e">
        <f>D49/$D$75*100</f>
        <v>#REF!</v>
      </c>
      <c r="F49" s="104"/>
      <c r="G49" s="93"/>
      <c r="H49" s="93"/>
      <c r="I49" s="93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105"/>
      <c r="AJ49" s="53"/>
      <c r="AK49" s="53"/>
      <c r="AL49" s="73"/>
    </row>
    <row r="50" spans="1:38" ht="12.75" customHeight="1" thickBot="1">
      <c r="A50" s="250"/>
      <c r="B50" s="242"/>
      <c r="C50" s="242"/>
      <c r="D50" s="239"/>
      <c r="E50" s="253"/>
      <c r="F50" s="65"/>
      <c r="G50" s="94"/>
      <c r="H50" s="92" t="e">
        <f>$D49</f>
        <v>#REF!</v>
      </c>
      <c r="I50" s="94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 t="s">
        <v>21</v>
      </c>
      <c r="AI50" s="103" t="s">
        <v>21</v>
      </c>
      <c r="AJ50" s="53"/>
      <c r="AK50" s="53"/>
      <c r="AL50" s="73"/>
    </row>
    <row r="51" spans="1:38" ht="12.75" customHeight="1">
      <c r="A51" s="251">
        <v>21</v>
      </c>
      <c r="B51" s="240">
        <f>CONSULTA!B73</f>
        <v>0</v>
      </c>
      <c r="C51" s="241"/>
      <c r="D51" s="243" t="e">
        <f>#REF!</f>
        <v>#REF!</v>
      </c>
      <c r="E51" s="252" t="e">
        <f>D51/$D$75*100</f>
        <v>#REF!</v>
      </c>
      <c r="F51" s="104"/>
      <c r="G51" s="93"/>
      <c r="H51" s="93"/>
      <c r="I51" s="93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105"/>
      <c r="AJ51" s="53"/>
      <c r="AK51" s="53"/>
      <c r="AL51" s="73"/>
    </row>
    <row r="52" spans="1:38" ht="12.75" customHeight="1" thickBot="1">
      <c r="A52" s="250"/>
      <c r="B52" s="242"/>
      <c r="C52" s="242"/>
      <c r="D52" s="244"/>
      <c r="E52" s="253"/>
      <c r="F52" s="65"/>
      <c r="G52" s="63"/>
      <c r="H52" s="92" t="e">
        <f>D51/2</f>
        <v>#REF!</v>
      </c>
      <c r="I52" s="92" t="e">
        <f>D51-H52</f>
        <v>#REF!</v>
      </c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95" t="s">
        <v>21</v>
      </c>
      <c r="AI52" s="103" t="s">
        <v>21</v>
      </c>
      <c r="AJ52" s="53"/>
      <c r="AK52" s="53"/>
      <c r="AL52" s="73"/>
    </row>
    <row r="53" spans="1:38" ht="12.75" customHeight="1">
      <c r="A53" s="251">
        <v>22</v>
      </c>
      <c r="B53" s="240">
        <f>CONSULTA!B75</f>
        <v>0</v>
      </c>
      <c r="C53" s="241"/>
      <c r="D53" s="243" t="e">
        <f>#REF!</f>
        <v>#REF!</v>
      </c>
      <c r="E53" s="252" t="e">
        <f>D53/$D$75*100</f>
        <v>#REF!</v>
      </c>
      <c r="F53" s="104"/>
      <c r="G53" s="93"/>
      <c r="H53" s="93"/>
      <c r="I53" s="93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105"/>
      <c r="AJ53" s="53"/>
      <c r="AK53" s="53"/>
      <c r="AL53" s="73"/>
    </row>
    <row r="54" spans="1:38" ht="12.75" customHeight="1" thickBot="1">
      <c r="A54" s="250"/>
      <c r="B54" s="242"/>
      <c r="C54" s="242"/>
      <c r="D54" s="244"/>
      <c r="E54" s="253"/>
      <c r="F54" s="65"/>
      <c r="G54" s="94" t="s">
        <v>21</v>
      </c>
      <c r="H54" s="63"/>
      <c r="I54" s="92" t="e">
        <f>D53/2</f>
        <v>#REF!</v>
      </c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98" t="e">
        <f>D53-I54</f>
        <v>#REF!</v>
      </c>
      <c r="AI54" s="103" t="s">
        <v>21</v>
      </c>
      <c r="AJ54" s="53"/>
      <c r="AK54" s="53"/>
      <c r="AL54" s="73"/>
    </row>
    <row r="55" spans="1:38" ht="12.75" customHeight="1">
      <c r="A55" s="251">
        <v>23</v>
      </c>
      <c r="B55" s="240">
        <f>CONSULTA!B77</f>
        <v>0</v>
      </c>
      <c r="C55" s="241"/>
      <c r="D55" s="238" t="e">
        <f>#REF!</f>
        <v>#REF!</v>
      </c>
      <c r="E55" s="252" t="e">
        <f>D55/$D$75*100</f>
        <v>#REF!</v>
      </c>
      <c r="F55" s="104"/>
      <c r="G55" s="93"/>
      <c r="H55" s="93"/>
      <c r="I55" s="93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105"/>
      <c r="AJ55" s="53"/>
      <c r="AK55" s="53"/>
      <c r="AL55" s="73"/>
    </row>
    <row r="56" spans="1:38" ht="12.75" customHeight="1" thickBot="1">
      <c r="A56" s="250"/>
      <c r="B56" s="242"/>
      <c r="C56" s="242"/>
      <c r="D56" s="239"/>
      <c r="E56" s="253"/>
      <c r="F56" s="65"/>
      <c r="G56" s="94"/>
      <c r="H56" s="92" t="e">
        <f>$D55</f>
        <v>#REF!</v>
      </c>
      <c r="I56" s="94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 t="s">
        <v>21</v>
      </c>
      <c r="AI56" s="103" t="s">
        <v>21</v>
      </c>
      <c r="AJ56" s="53"/>
      <c r="AK56" s="53"/>
      <c r="AL56" s="73"/>
    </row>
    <row r="57" spans="1:38" ht="12.75" customHeight="1">
      <c r="A57" s="251">
        <v>24</v>
      </c>
      <c r="B57" s="240">
        <f>CONSULTA!B79</f>
        <v>0</v>
      </c>
      <c r="C57" s="241"/>
      <c r="D57" s="243" t="e">
        <f>#REF!</f>
        <v>#REF!</v>
      </c>
      <c r="E57" s="252" t="e">
        <f>D57/$D$75*100</f>
        <v>#REF!</v>
      </c>
      <c r="F57" s="104"/>
      <c r="G57" s="93"/>
      <c r="H57" s="93"/>
      <c r="I57" s="93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105"/>
      <c r="AJ57" s="53"/>
      <c r="AK57" s="53"/>
      <c r="AL57" s="73"/>
    </row>
    <row r="58" spans="1:38" ht="12.75" customHeight="1" thickBot="1">
      <c r="A58" s="250"/>
      <c r="B58" s="242"/>
      <c r="C58" s="242"/>
      <c r="D58" s="244"/>
      <c r="E58" s="253"/>
      <c r="F58" s="65"/>
      <c r="G58" s="63"/>
      <c r="H58" s="92" t="e">
        <f>D57/2</f>
        <v>#REF!</v>
      </c>
      <c r="I58" s="92" t="e">
        <f>D57-H58</f>
        <v>#REF!</v>
      </c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95" t="s">
        <v>21</v>
      </c>
      <c r="AI58" s="103" t="s">
        <v>21</v>
      </c>
      <c r="AJ58" s="53"/>
      <c r="AK58" s="53"/>
      <c r="AL58" s="73"/>
    </row>
    <row r="59" spans="1:38" ht="12.75" customHeight="1">
      <c r="A59" s="251">
        <v>25</v>
      </c>
      <c r="B59" s="240">
        <f>CONSULTA!B81</f>
        <v>0</v>
      </c>
      <c r="C59" s="241"/>
      <c r="D59" s="243" t="e">
        <f>#REF!</f>
        <v>#REF!</v>
      </c>
      <c r="E59" s="252" t="e">
        <f>D59/$D$75*100</f>
        <v>#REF!</v>
      </c>
      <c r="F59" s="104"/>
      <c r="G59" s="93"/>
      <c r="H59" s="93"/>
      <c r="I59" s="93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105"/>
      <c r="AJ59" s="53"/>
      <c r="AK59" s="53"/>
      <c r="AL59" s="73"/>
    </row>
    <row r="60" spans="1:38" ht="12.75" customHeight="1" thickBot="1">
      <c r="A60" s="250"/>
      <c r="B60" s="242"/>
      <c r="C60" s="242"/>
      <c r="D60" s="244"/>
      <c r="E60" s="253"/>
      <c r="F60" s="65"/>
      <c r="G60" s="94" t="s">
        <v>21</v>
      </c>
      <c r="H60" s="63"/>
      <c r="I60" s="92" t="e">
        <f>D59/2</f>
        <v>#REF!</v>
      </c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98" t="e">
        <f>D59-I60</f>
        <v>#REF!</v>
      </c>
      <c r="AI60" s="103" t="s">
        <v>21</v>
      </c>
      <c r="AJ60" s="53"/>
      <c r="AK60" s="53"/>
      <c r="AL60" s="73"/>
    </row>
    <row r="61" spans="1:38" ht="12.75" customHeight="1">
      <c r="A61" s="251">
        <v>26</v>
      </c>
      <c r="B61" s="240">
        <f>CONSULTA!B83</f>
        <v>0</v>
      </c>
      <c r="C61" s="241"/>
      <c r="D61" s="238" t="e">
        <f>#REF!</f>
        <v>#REF!</v>
      </c>
      <c r="E61" s="252" t="e">
        <f>D61/$D$75*100</f>
        <v>#REF!</v>
      </c>
      <c r="F61" s="104"/>
      <c r="G61" s="93"/>
      <c r="H61" s="93"/>
      <c r="I61" s="93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105"/>
      <c r="AJ61" s="53"/>
      <c r="AK61" s="53"/>
      <c r="AL61" s="73"/>
    </row>
    <row r="62" spans="1:38" ht="12.75" customHeight="1">
      <c r="A62" s="250"/>
      <c r="B62" s="242"/>
      <c r="C62" s="242"/>
      <c r="D62" s="239"/>
      <c r="E62" s="253"/>
      <c r="F62" s="106"/>
      <c r="G62" s="63"/>
      <c r="H62" s="63"/>
      <c r="I62" s="99" t="e">
        <f>D61/3</f>
        <v>#REF!</v>
      </c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00" t="e">
        <f>I62</f>
        <v>#REF!</v>
      </c>
      <c r="AI62" s="107" t="e">
        <f>I62</f>
        <v>#REF!</v>
      </c>
      <c r="AJ62" s="53"/>
      <c r="AK62" s="53"/>
      <c r="AL62" s="73"/>
    </row>
    <row r="63" spans="1:38" ht="12.75" customHeight="1">
      <c r="A63" s="165">
        <v>27</v>
      </c>
      <c r="B63" s="240">
        <f>CONSULTA!B85</f>
        <v>0</v>
      </c>
      <c r="C63" s="241"/>
      <c r="D63" s="165"/>
      <c r="E63" s="174"/>
      <c r="F63" s="175"/>
      <c r="G63" s="63"/>
      <c r="H63" s="63"/>
      <c r="I63" s="9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76"/>
      <c r="AI63" s="177"/>
      <c r="AJ63" s="53"/>
      <c r="AK63" s="53"/>
      <c r="AL63" s="73"/>
    </row>
    <row r="64" spans="1:38" ht="12.75" customHeight="1" thickBot="1">
      <c r="A64" s="165"/>
      <c r="B64" s="242"/>
      <c r="C64" s="242"/>
      <c r="D64" s="165"/>
      <c r="E64" s="174"/>
      <c r="F64" s="175"/>
      <c r="G64" s="63"/>
      <c r="H64" s="63"/>
      <c r="I64" s="99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76"/>
      <c r="AI64" s="177"/>
      <c r="AJ64" s="53"/>
      <c r="AK64" s="53"/>
      <c r="AL64" s="73"/>
    </row>
    <row r="65" spans="1:38" ht="12.75" customHeight="1">
      <c r="A65" s="251">
        <v>28</v>
      </c>
      <c r="B65" s="240">
        <f>CONSULTA!B87</f>
        <v>0</v>
      </c>
      <c r="C65" s="241"/>
      <c r="D65" s="243" t="e">
        <f>#REF!</f>
        <v>#REF!</v>
      </c>
      <c r="E65" s="252" t="e">
        <f>D65/$D$75*100</f>
        <v>#REF!</v>
      </c>
      <c r="F65" s="104"/>
      <c r="G65" s="93"/>
      <c r="H65" s="93"/>
      <c r="I65" s="93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105"/>
      <c r="AJ65" s="53"/>
      <c r="AK65" s="53"/>
      <c r="AL65" s="73"/>
    </row>
    <row r="66" spans="1:38" ht="12.75" customHeight="1" thickBot="1">
      <c r="A66" s="250"/>
      <c r="B66" s="242"/>
      <c r="C66" s="242"/>
      <c r="D66" s="244"/>
      <c r="E66" s="253"/>
      <c r="F66" s="106" t="s">
        <v>21</v>
      </c>
      <c r="G66" s="63"/>
      <c r="H66" s="63"/>
      <c r="I66" s="94" t="s">
        <v>21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100" t="e">
        <f>D65/2</f>
        <v>#REF!</v>
      </c>
      <c r="AI66" s="77" t="e">
        <f>AH66</f>
        <v>#REF!</v>
      </c>
      <c r="AJ66" s="53"/>
      <c r="AK66" s="53"/>
      <c r="AL66" s="73"/>
    </row>
    <row r="67" spans="1:38" ht="12.75" customHeight="1">
      <c r="A67" s="251">
        <v>29</v>
      </c>
      <c r="B67" s="240">
        <f>CONSULTA!B89</f>
        <v>0</v>
      </c>
      <c r="C67" s="241"/>
      <c r="D67" s="238" t="e">
        <f>#REF!</f>
        <v>#REF!</v>
      </c>
      <c r="E67" s="252" t="e">
        <f>D67/$D$75*100</f>
        <v>#REF!</v>
      </c>
      <c r="F67" s="104"/>
      <c r="G67" s="93"/>
      <c r="H67" s="93"/>
      <c r="I67" s="93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105"/>
      <c r="AJ67" s="53"/>
      <c r="AK67" s="53"/>
      <c r="AL67" s="73"/>
    </row>
    <row r="68" spans="1:38" ht="12.75" customHeight="1" thickBot="1">
      <c r="A68" s="250"/>
      <c r="B68" s="242"/>
      <c r="C68" s="242"/>
      <c r="D68" s="250"/>
      <c r="E68" s="253"/>
      <c r="F68" s="106"/>
      <c r="G68" s="94"/>
      <c r="H68" s="94"/>
      <c r="I68" s="6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95" t="s">
        <v>21</v>
      </c>
      <c r="AI68" s="107" t="e">
        <f>D67</f>
        <v>#REF!</v>
      </c>
      <c r="AJ68" s="53"/>
      <c r="AK68" s="53"/>
      <c r="AL68" s="73"/>
    </row>
    <row r="69" spans="1:38" ht="14.25" customHeight="1">
      <c r="A69" s="251">
        <v>30</v>
      </c>
      <c r="B69" s="240" t="str">
        <f>CONSULTA!B91</f>
        <v>PROPONENTE</v>
      </c>
      <c r="C69" s="241"/>
      <c r="D69" s="243" t="e">
        <f>#REF!</f>
        <v>#REF!</v>
      </c>
      <c r="E69" s="252" t="e">
        <f>D69/$D$75*100</f>
        <v>#REF!</v>
      </c>
      <c r="F69" s="104"/>
      <c r="G69" s="93"/>
      <c r="H69" s="93"/>
      <c r="I69" s="93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105"/>
      <c r="AJ69" s="73"/>
      <c r="AK69" s="73"/>
      <c r="AL69" s="73"/>
    </row>
    <row r="70" spans="1:38" ht="12.75" customHeight="1" thickBot="1">
      <c r="A70" s="250"/>
      <c r="B70" s="242"/>
      <c r="C70" s="242"/>
      <c r="D70" s="244"/>
      <c r="E70" s="253"/>
      <c r="F70" s="106" t="s">
        <v>21</v>
      </c>
      <c r="G70" s="63"/>
      <c r="H70" s="63"/>
      <c r="I70" s="94" t="s">
        <v>21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100" t="e">
        <f>D69/2</f>
        <v>#REF!</v>
      </c>
      <c r="AI70" s="77" t="e">
        <f>AH70</f>
        <v>#REF!</v>
      </c>
      <c r="AJ70" s="53"/>
      <c r="AK70" s="53"/>
      <c r="AL70" s="73"/>
    </row>
    <row r="71" spans="1:38" ht="14.25" customHeight="1">
      <c r="A71" s="251">
        <v>31</v>
      </c>
      <c r="B71" s="240">
        <f>CONSULTA!B93</f>
        <v>0</v>
      </c>
      <c r="C71" s="241"/>
      <c r="D71" s="238" t="e">
        <f>#REF!</f>
        <v>#REF!</v>
      </c>
      <c r="E71" s="252" t="e">
        <f>D71/$D$75*100</f>
        <v>#REF!</v>
      </c>
      <c r="F71" s="104"/>
      <c r="G71" s="93"/>
      <c r="H71" s="93"/>
      <c r="I71" s="93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105"/>
      <c r="AJ71" s="73"/>
      <c r="AK71" s="73"/>
      <c r="AL71" s="73"/>
    </row>
    <row r="72" spans="1:38" ht="12.75" customHeight="1">
      <c r="A72" s="250"/>
      <c r="B72" s="242"/>
      <c r="C72" s="242"/>
      <c r="D72" s="250"/>
      <c r="E72" s="253"/>
      <c r="F72" s="106"/>
      <c r="G72" s="94"/>
      <c r="H72" s="94"/>
      <c r="I72" s="6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95" t="s">
        <v>21</v>
      </c>
      <c r="AI72" s="107" t="e">
        <f>D71</f>
        <v>#REF!</v>
      </c>
      <c r="AJ72" s="73"/>
      <c r="AK72" s="73"/>
      <c r="AL72" s="53"/>
    </row>
    <row r="73" spans="1:38" ht="3.75" customHeight="1">
      <c r="A73" s="251" t="s">
        <v>21</v>
      </c>
      <c r="B73" s="254" t="s">
        <v>21</v>
      </c>
      <c r="C73" s="255"/>
      <c r="D73" s="258" t="s">
        <v>21</v>
      </c>
      <c r="E73" s="252" t="s">
        <v>21</v>
      </c>
      <c r="F73" s="104"/>
      <c r="G73" s="93"/>
      <c r="H73" s="93"/>
      <c r="I73" s="93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105"/>
      <c r="AJ73" s="73"/>
      <c r="AK73" s="73"/>
      <c r="AL73" s="73"/>
    </row>
    <row r="74" spans="1:38" ht="3.75" customHeight="1" thickBot="1">
      <c r="A74" s="244"/>
      <c r="B74" s="256"/>
      <c r="C74" s="256"/>
      <c r="D74" s="244"/>
      <c r="E74" s="257"/>
      <c r="F74" s="108"/>
      <c r="G74" s="109"/>
      <c r="H74" s="109" t="s">
        <v>21</v>
      </c>
      <c r="I74" s="109" t="s">
        <v>21</v>
      </c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 t="s">
        <v>21</v>
      </c>
      <c r="AI74" s="110" t="s">
        <v>21</v>
      </c>
      <c r="AJ74" s="73"/>
      <c r="AK74" s="73"/>
      <c r="AL74" s="73"/>
    </row>
    <row r="75" spans="1:38" ht="12.75" customHeight="1" thickBot="1">
      <c r="A75" s="229" t="s">
        <v>12</v>
      </c>
      <c r="B75" s="230"/>
      <c r="C75" s="230"/>
      <c r="D75" s="111" t="e">
        <f>SUM(D11:D73)</f>
        <v>#REF!</v>
      </c>
      <c r="E75" s="44" t="e">
        <f>SUM(E11:E73)</f>
        <v>#REF!</v>
      </c>
      <c r="F75" s="91" t="s">
        <v>29</v>
      </c>
      <c r="G75" s="43" t="s">
        <v>30</v>
      </c>
      <c r="H75" s="43" t="s">
        <v>31</v>
      </c>
      <c r="I75" s="64" t="s">
        <v>32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01" t="s">
        <v>51</v>
      </c>
      <c r="AI75" s="101" t="s">
        <v>52</v>
      </c>
      <c r="AJ75" s="3"/>
      <c r="AK75" s="3"/>
      <c r="AL75" s="3"/>
    </row>
    <row r="76" spans="1:38" ht="12.75" customHeight="1" thickTop="1">
      <c r="A76" s="231" t="s">
        <v>13</v>
      </c>
      <c r="B76" s="232"/>
      <c r="C76" s="232"/>
      <c r="D76" s="233"/>
      <c r="E76" s="232"/>
      <c r="F76" s="66" t="e">
        <f>SUM(F12:F75)</f>
        <v>#REF!</v>
      </c>
      <c r="G76" s="24" t="e">
        <f>SUM(G12:G75)</f>
        <v>#REF!</v>
      </c>
      <c r="H76" s="24" t="e">
        <f>SUM(H12:H75)</f>
        <v>#REF!</v>
      </c>
      <c r="I76" s="59" t="e">
        <f>SUM(I12:I75)</f>
        <v>#REF!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 t="e">
        <f>SUM(AH12:AH75)</f>
        <v>#REF!</v>
      </c>
      <c r="AI76" s="34" t="e">
        <f>SUM(AI12:AI75)</f>
        <v>#REF!</v>
      </c>
      <c r="AJ76" s="74"/>
      <c r="AK76" s="74"/>
      <c r="AL76" s="74"/>
    </row>
    <row r="77" spans="1:38" ht="12.75" customHeight="1">
      <c r="A77" s="234" t="s">
        <v>14</v>
      </c>
      <c r="B77" s="235"/>
      <c r="C77" s="235"/>
      <c r="D77" s="235"/>
      <c r="E77" s="235"/>
      <c r="F77" s="67" t="e">
        <f>F76/$D$75</f>
        <v>#REF!</v>
      </c>
      <c r="G77" s="25" t="e">
        <f>G76/$D$75</f>
        <v>#REF!</v>
      </c>
      <c r="H77" s="25" t="e">
        <f>H76/$D$75</f>
        <v>#REF!</v>
      </c>
      <c r="I77" s="60" t="e">
        <f>I76/$D$75</f>
        <v>#REF!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 t="e">
        <f>AH76/$D$75</f>
        <v>#REF!</v>
      </c>
      <c r="AI77" s="35" t="e">
        <f>AI76/$D$75</f>
        <v>#REF!</v>
      </c>
      <c r="AJ77" s="75"/>
      <c r="AK77" s="75"/>
      <c r="AL77" s="75"/>
    </row>
    <row r="78" spans="1:38" ht="12.75" customHeight="1">
      <c r="A78" s="234" t="s">
        <v>15</v>
      </c>
      <c r="B78" s="235"/>
      <c r="C78" s="235"/>
      <c r="D78" s="235"/>
      <c r="E78" s="235"/>
      <c r="F78" s="68" t="e">
        <f>F76</f>
        <v>#REF!</v>
      </c>
      <c r="G78" s="26" t="e">
        <f aca="true" t="shared" si="0" ref="G78:I79">F78+G76</f>
        <v>#REF!</v>
      </c>
      <c r="H78" s="26" t="e">
        <f t="shared" si="0"/>
        <v>#REF!</v>
      </c>
      <c r="I78" s="61" t="e">
        <f t="shared" si="0"/>
        <v>#REF!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 t="e">
        <f>I78+AH76</f>
        <v>#REF!</v>
      </c>
      <c r="AI78" s="36" t="e">
        <f>AH78+AI76</f>
        <v>#REF!</v>
      </c>
      <c r="AJ78" s="74"/>
      <c r="AK78" s="74"/>
      <c r="AL78" s="74"/>
    </row>
    <row r="79" spans="1:38" ht="12.75" customHeight="1" thickBot="1">
      <c r="A79" s="236" t="s">
        <v>16</v>
      </c>
      <c r="B79" s="237"/>
      <c r="C79" s="237"/>
      <c r="D79" s="237"/>
      <c r="E79" s="237"/>
      <c r="F79" s="69" t="e">
        <f>F77</f>
        <v>#REF!</v>
      </c>
      <c r="G79" s="37" t="e">
        <f t="shared" si="0"/>
        <v>#REF!</v>
      </c>
      <c r="H79" s="37" t="e">
        <f t="shared" si="0"/>
        <v>#REF!</v>
      </c>
      <c r="I79" s="62" t="e">
        <f t="shared" si="0"/>
        <v>#REF!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 t="e">
        <f>I79+AH77</f>
        <v>#REF!</v>
      </c>
      <c r="AI79" s="38" t="e">
        <f>AH79+AI77</f>
        <v>#REF!</v>
      </c>
      <c r="AJ79" s="75"/>
      <c r="AK79" s="76"/>
      <c r="AL79" s="76"/>
    </row>
    <row r="80" spans="1:33" ht="14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3" ht="14.25">
      <c r="A81" s="9"/>
      <c r="B81" s="9"/>
      <c r="C81" s="9"/>
      <c r="D81" s="9"/>
      <c r="E81" s="2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ht="14.25">
      <c r="A82" s="9"/>
      <c r="B82" s="9"/>
      <c r="C82" s="9"/>
      <c r="D82" s="9"/>
      <c r="E82" s="9"/>
      <c r="F82" s="9"/>
      <c r="G82" s="9" t="s">
        <v>17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ht="14.25">
      <c r="A83" s="9"/>
      <c r="B83" s="9"/>
      <c r="C83" s="9"/>
      <c r="D83" s="228"/>
      <c r="E83" s="228"/>
      <c r="F83" s="228"/>
      <c r="G83" s="9"/>
      <c r="H83" s="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ht="14.25">
      <c r="A84" s="9"/>
      <c r="B84" s="228" t="e">
        <f>+C6</f>
        <v>#REF!</v>
      </c>
      <c r="C84" s="228"/>
      <c r="D84" s="228"/>
      <c r="E84" s="228"/>
      <c r="F84" s="22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ht="14.25">
      <c r="A85" s="9"/>
      <c r="B85" s="228" t="s">
        <v>1</v>
      </c>
      <c r="C85" s="22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ht="14.25">
      <c r="A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ht="14.25">
      <c r="A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ht="14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:33" ht="14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3" spans="1:33" ht="14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1:33" ht="14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:33" ht="14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</row>
  </sheetData>
  <mergeCells count="143">
    <mergeCell ref="B63:C64"/>
    <mergeCell ref="A67:A68"/>
    <mergeCell ref="B67:C68"/>
    <mergeCell ref="D67:D68"/>
    <mergeCell ref="E67:E68"/>
    <mergeCell ref="A65:A66"/>
    <mergeCell ref="B65:C66"/>
    <mergeCell ref="D65:D66"/>
    <mergeCell ref="E65:E66"/>
    <mergeCell ref="A51:A52"/>
    <mergeCell ref="B51:C52"/>
    <mergeCell ref="D51:D52"/>
    <mergeCell ref="E51:E52"/>
    <mergeCell ref="A49:A50"/>
    <mergeCell ref="B49:C50"/>
    <mergeCell ref="D49:D50"/>
    <mergeCell ref="E49:E50"/>
    <mergeCell ref="A47:A48"/>
    <mergeCell ref="B47:C48"/>
    <mergeCell ref="D47:D48"/>
    <mergeCell ref="E47:E48"/>
    <mergeCell ref="A45:A46"/>
    <mergeCell ref="B45:C46"/>
    <mergeCell ref="D45:D46"/>
    <mergeCell ref="E45:E46"/>
    <mergeCell ref="A43:A44"/>
    <mergeCell ref="B43:C44"/>
    <mergeCell ref="D43:D44"/>
    <mergeCell ref="E43:E44"/>
    <mergeCell ref="A41:A42"/>
    <mergeCell ref="B41:C42"/>
    <mergeCell ref="D41:D42"/>
    <mergeCell ref="E41:E42"/>
    <mergeCell ref="A39:A40"/>
    <mergeCell ref="B39:C40"/>
    <mergeCell ref="D39:D40"/>
    <mergeCell ref="E39:E40"/>
    <mergeCell ref="A37:A38"/>
    <mergeCell ref="B37:C38"/>
    <mergeCell ref="D37:D38"/>
    <mergeCell ref="E37:E38"/>
    <mergeCell ref="A35:A36"/>
    <mergeCell ref="B35:C36"/>
    <mergeCell ref="D35:D36"/>
    <mergeCell ref="E35:E36"/>
    <mergeCell ref="A33:A34"/>
    <mergeCell ref="B33:C34"/>
    <mergeCell ref="D33:D34"/>
    <mergeCell ref="E33:E34"/>
    <mergeCell ref="A31:A32"/>
    <mergeCell ref="B31:C32"/>
    <mergeCell ref="D31:D32"/>
    <mergeCell ref="E31:E32"/>
    <mergeCell ref="A29:A30"/>
    <mergeCell ref="B29:C30"/>
    <mergeCell ref="D29:D30"/>
    <mergeCell ref="E29:E30"/>
    <mergeCell ref="A27:A28"/>
    <mergeCell ref="B27:C28"/>
    <mergeCell ref="D27:D28"/>
    <mergeCell ref="E27:E28"/>
    <mergeCell ref="A25:A26"/>
    <mergeCell ref="B25:C26"/>
    <mergeCell ref="D25:D26"/>
    <mergeCell ref="E25:E26"/>
    <mergeCell ref="A23:A24"/>
    <mergeCell ref="B23:C24"/>
    <mergeCell ref="D23:D24"/>
    <mergeCell ref="E23:E24"/>
    <mergeCell ref="A61:A62"/>
    <mergeCell ref="B61:C62"/>
    <mergeCell ref="D61:D62"/>
    <mergeCell ref="E61:E62"/>
    <mergeCell ref="A59:A60"/>
    <mergeCell ref="B59:C60"/>
    <mergeCell ref="D59:D60"/>
    <mergeCell ref="E59:E60"/>
    <mergeCell ref="A57:A58"/>
    <mergeCell ref="B57:C58"/>
    <mergeCell ref="D57:D58"/>
    <mergeCell ref="E57:E58"/>
    <mergeCell ref="A55:A56"/>
    <mergeCell ref="B55:C56"/>
    <mergeCell ref="D55:D56"/>
    <mergeCell ref="E55:E56"/>
    <mergeCell ref="A53:A54"/>
    <mergeCell ref="B53:C54"/>
    <mergeCell ref="D53:D54"/>
    <mergeCell ref="E53:E54"/>
    <mergeCell ref="F9:AI9"/>
    <mergeCell ref="C4:AI4"/>
    <mergeCell ref="C6:AI6"/>
    <mergeCell ref="A9:A10"/>
    <mergeCell ref="D9:D10"/>
    <mergeCell ref="E9:E10"/>
    <mergeCell ref="B11:C12"/>
    <mergeCell ref="A17:A18"/>
    <mergeCell ref="A19:A20"/>
    <mergeCell ref="A21:A22"/>
    <mergeCell ref="A69:A70"/>
    <mergeCell ref="A15:A16"/>
    <mergeCell ref="E71:E72"/>
    <mergeCell ref="A71:A72"/>
    <mergeCell ref="B69:C70"/>
    <mergeCell ref="B19:C20"/>
    <mergeCell ref="D69:D70"/>
    <mergeCell ref="D71:D72"/>
    <mergeCell ref="D19:D20"/>
    <mergeCell ref="D17:D18"/>
    <mergeCell ref="E15:E16"/>
    <mergeCell ref="E17:E18"/>
    <mergeCell ref="E11:E12"/>
    <mergeCell ref="E13:E14"/>
    <mergeCell ref="E21:E22"/>
    <mergeCell ref="E19:E20"/>
    <mergeCell ref="B85:C85"/>
    <mergeCell ref="B71:C72"/>
    <mergeCell ref="B73:C74"/>
    <mergeCell ref="E73:E74"/>
    <mergeCell ref="A78:E78"/>
    <mergeCell ref="A73:A74"/>
    <mergeCell ref="D73:D74"/>
    <mergeCell ref="E69:E70"/>
    <mergeCell ref="D13:D14"/>
    <mergeCell ref="B17:C18"/>
    <mergeCell ref="A1:I2"/>
    <mergeCell ref="D11:D12"/>
    <mergeCell ref="D15:D16"/>
    <mergeCell ref="B9:C9"/>
    <mergeCell ref="B13:C14"/>
    <mergeCell ref="B15:C16"/>
    <mergeCell ref="A11:A12"/>
    <mergeCell ref="A13:A14"/>
    <mergeCell ref="A3:AI3"/>
    <mergeCell ref="D84:F84"/>
    <mergeCell ref="A75:C75"/>
    <mergeCell ref="A76:E76"/>
    <mergeCell ref="A77:E77"/>
    <mergeCell ref="D83:F83"/>
    <mergeCell ref="A79:E79"/>
    <mergeCell ref="B84:C84"/>
    <mergeCell ref="D21:D22"/>
    <mergeCell ref="B21:C22"/>
  </mergeCells>
  <printOptions horizontalCentered="1" verticalCentered="1"/>
  <pageMargins left="0.3937007874015748" right="0.3937007874015748" top="0.7874015748031497" bottom="0.3937007874015748" header="0.5118110236220472" footer="0.3937007874015748"/>
  <pageSetup horizontalDpi="180" verticalDpi="18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Ing. Vicente Zambrano B.</dc:creator>
  <cp:keywords/>
  <dc:description/>
  <cp:lastModifiedBy>WINDONS XP</cp:lastModifiedBy>
  <cp:lastPrinted>2007-04-19T16:10:06Z</cp:lastPrinted>
  <dcterms:created xsi:type="dcterms:W3CDTF">1999-11-17T05:03:45Z</dcterms:created>
  <dcterms:modified xsi:type="dcterms:W3CDTF">2000-07-11T23:49:31Z</dcterms:modified>
  <cp:category/>
  <cp:version/>
  <cp:contentType/>
  <cp:contentStatus/>
</cp:coreProperties>
</file>