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900" activeTab="0"/>
  </bookViews>
  <sheets>
    <sheet name="Diafragam (PEARM)" sheetId="1" r:id="rId1"/>
    <sheet name="periods (PEARM)" sheetId="2" r:id="rId2"/>
  </sheets>
  <definedNames>
    <definedName name="_xlnm.Print_Area" localSheetId="0">'Diafragam (PEARM)'!$A$4:$L$51</definedName>
  </definedNames>
  <calcPr fullCalcOnLoad="1"/>
</workbook>
</file>

<file path=xl/sharedStrings.xml><?xml version="1.0" encoding="utf-8"?>
<sst xmlns="http://schemas.openxmlformats.org/spreadsheetml/2006/main" count="91" uniqueCount="47">
  <si>
    <t>Floor</t>
  </si>
  <si>
    <t>Kips</t>
  </si>
  <si>
    <r>
      <t>F</t>
    </r>
    <r>
      <rPr>
        <b/>
        <vertAlign val="subscript"/>
        <sz val="10"/>
        <rFont val="Arial"/>
        <family val="0"/>
      </rPr>
      <t>x</t>
    </r>
  </si>
  <si>
    <r>
      <t>I</t>
    </r>
    <r>
      <rPr>
        <b/>
        <vertAlign val="subscript"/>
        <sz val="10"/>
        <rFont val="Arial"/>
        <family val="0"/>
      </rPr>
      <t>E</t>
    </r>
    <r>
      <rPr>
        <b/>
        <sz val="10"/>
        <rFont val="Arial"/>
        <family val="0"/>
      </rPr>
      <t xml:space="preserve"> =</t>
    </r>
  </si>
  <si>
    <r>
      <t>S</t>
    </r>
    <r>
      <rPr>
        <b/>
        <vertAlign val="subscript"/>
        <sz val="10"/>
        <rFont val="Arial"/>
        <family val="0"/>
      </rPr>
      <t>DS</t>
    </r>
    <r>
      <rPr>
        <b/>
        <sz val="10"/>
        <rFont val="Arial"/>
        <family val="0"/>
      </rPr>
      <t xml:space="preserve"> =</t>
    </r>
  </si>
  <si>
    <t>sec</t>
  </si>
  <si>
    <t>a</t>
  </si>
  <si>
    <t>b</t>
  </si>
  <si>
    <t>T</t>
  </si>
  <si>
    <r>
      <t>(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</si>
  <si>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r>
      <t>w</t>
    </r>
    <r>
      <rPr>
        <b/>
        <vertAlign val="subscript"/>
        <sz val="10"/>
        <rFont val="Arial"/>
        <family val="0"/>
      </rPr>
      <t>px</t>
    </r>
  </si>
  <si>
    <r>
      <t>w</t>
    </r>
    <r>
      <rPr>
        <b/>
        <vertAlign val="subscript"/>
        <sz val="10"/>
        <rFont val="Arial"/>
        <family val="0"/>
      </rPr>
      <t>x</t>
    </r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</si>
  <si>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</t>
    </r>
  </si>
  <si>
    <t>(upper limit)</t>
  </si>
  <si>
    <t>(lower limit)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</si>
  <si>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 xml:space="preserve"> =</t>
    </r>
  </si>
  <si>
    <r>
      <t>S</t>
    </r>
    <r>
      <rPr>
        <b/>
        <sz val="10"/>
        <rFont val="Arial"/>
        <family val="2"/>
      </rPr>
      <t>Fi</t>
    </r>
    <r>
      <rPr>
        <b/>
        <sz val="10"/>
        <rFont val="Symbol"/>
        <family val="1"/>
      </rPr>
      <t xml:space="preserve"> =</t>
    </r>
  </si>
  <si>
    <t>Upper limit</t>
  </si>
  <si>
    <t>Lower limit</t>
  </si>
  <si>
    <t>(Eq. 16-65)</t>
  </si>
  <si>
    <t>DIAPHRAGM SEISMIC FORCES (UBC 1997)</t>
  </si>
  <si>
    <r>
      <t>(F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+</t>
    </r>
    <r>
      <rPr>
        <sz val="10"/>
        <rFont val="Symbol"/>
        <family val="1"/>
      </rPr>
      <t>S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)w</t>
    </r>
    <r>
      <rPr>
        <vertAlign val="subscript"/>
        <sz val="10"/>
        <rFont val="Arial"/>
        <family val="2"/>
      </rPr>
      <t>px</t>
    </r>
  </si>
  <si>
    <t>(Eq. 33-1)</t>
  </si>
  <si>
    <r>
      <t>1.0C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</si>
  <si>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r>
      <t>0.5C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Iw</t>
    </r>
    <r>
      <rPr>
        <vertAlign val="subscript"/>
        <sz val="10"/>
        <rFont val="Arial"/>
        <family val="2"/>
      </rPr>
      <t>px</t>
    </r>
  </si>
  <si>
    <r>
      <t>F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</t>
    </r>
  </si>
  <si>
    <t>W</t>
  </si>
  <si>
    <r>
      <t>F</t>
    </r>
    <r>
      <rPr>
        <b/>
        <vertAlign val="subscript"/>
        <sz val="10"/>
        <rFont val="Arial"/>
        <family val="2"/>
      </rPr>
      <t>px</t>
    </r>
    <r>
      <rPr>
        <b/>
        <sz val="10"/>
        <rFont val="Arial"/>
        <family val="2"/>
      </rPr>
      <t>/W</t>
    </r>
  </si>
  <si>
    <r>
      <t>F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/W</t>
    </r>
  </si>
  <si>
    <r>
      <t>W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0"/>
      </rPr>
      <t>Q</t>
    </r>
    <r>
      <rPr>
        <b/>
        <vertAlign val="subscript"/>
        <sz val="10"/>
        <rFont val="Arial"/>
        <family val="2"/>
      </rPr>
      <t>E</t>
    </r>
  </si>
  <si>
    <r>
      <t>W</t>
    </r>
    <r>
      <rPr>
        <b/>
        <sz val="10"/>
        <rFont val="Arial"/>
        <family val="2"/>
      </rPr>
      <t>o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0"/>
      </rPr>
      <t>=</t>
    </r>
    <r>
      <rPr>
        <b/>
        <vertAlign val="subscript"/>
        <sz val="10"/>
        <rFont val="Arial"/>
        <family val="2"/>
      </rPr>
      <t xml:space="preserve"> </t>
    </r>
  </si>
  <si>
    <r>
      <t>E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0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</si>
  <si>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mx</t>
    </r>
    <r>
      <rPr>
        <b/>
        <sz val="10"/>
        <rFont val="Arial"/>
        <family val="0"/>
      </rPr>
      <t xml:space="preserve"> </t>
    </r>
  </si>
  <si>
    <t xml:space="preserve">Using Frame Seismic Forces but including overstrength factor </t>
  </si>
  <si>
    <t>Periods</t>
  </si>
  <si>
    <t>Modes</t>
  </si>
  <si>
    <t>rad/sec</t>
  </si>
  <si>
    <r>
      <t>w</t>
    </r>
    <r>
      <rPr>
        <b/>
        <vertAlign val="subscript"/>
        <sz val="10"/>
        <rFont val="Arial"/>
        <family val="2"/>
      </rPr>
      <t>n</t>
    </r>
  </si>
  <si>
    <t>Damping =</t>
  </si>
  <si>
    <t>PT-MRF</t>
  </si>
  <si>
    <r>
      <t>S</t>
    </r>
    <r>
      <rPr>
        <b/>
        <sz val="10"/>
        <rFont val="Arial"/>
        <family val="0"/>
      </rPr>
      <t>F</t>
    </r>
    <r>
      <rPr>
        <b/>
        <vertAlign val="subscript"/>
        <sz val="10"/>
        <rFont val="Arial"/>
        <family val="0"/>
      </rPr>
      <t>x</t>
    </r>
  </si>
  <si>
    <r>
      <t>S</t>
    </r>
    <r>
      <rPr>
        <b/>
        <sz val="10"/>
        <rFont val="Arial"/>
        <family val="0"/>
      </rPr>
      <t>w</t>
    </r>
    <r>
      <rPr>
        <b/>
        <vertAlign val="subscript"/>
        <sz val="10"/>
        <rFont val="Arial"/>
        <family val="0"/>
      </rPr>
      <t>px</t>
    </r>
  </si>
  <si>
    <r>
      <t>0.4S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</si>
  <si>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r>
      <t>0.25S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w</t>
    </r>
    <r>
      <rPr>
        <vertAlign val="subscript"/>
        <sz val="10"/>
        <rFont val="Arial"/>
        <family val="2"/>
      </rPr>
      <t>px</t>
    </r>
  </si>
  <si>
    <t>DIAPHRAGM SEISMIC FORCES (ASCE/SEI 7-05)</t>
  </si>
  <si>
    <t>(Eq. 12.10-1)</t>
  </si>
  <si>
    <t>Ton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</si>
</sst>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0"/>
    </font>
    <font>
      <b/>
      <sz val="10"/>
      <name val="Symbol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DIAPHRAGM DESIGN FORCE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Uniform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'Diafragam (PEARM)'!#REF!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'Diafragam (PEARM)'!$A$23:$A$29</c:f>
              <c:numCache/>
            </c:numRef>
          </c:yVal>
          <c:smooth val="1"/>
        </c:ser>
        <c:ser>
          <c:idx val="1"/>
          <c:order val="1"/>
          <c:tx>
            <c:v>Triangular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'Diafragam (PEARM)'!$D$38:$D$44</c:f>
              <c:numCache/>
            </c:numRef>
          </c:xVal>
          <c:yVal>
            <c:numRef>
              <c:f>'Diafragam (PEARM)'!$B$38:$B$44</c:f>
              <c:numCache/>
            </c:numRef>
          </c:yVal>
          <c:smooth val="1"/>
        </c:ser>
        <c:axId val="24371352"/>
        <c:axId val="18015577"/>
      </c:scatterChart>
      <c:valAx>
        <c:axId val="24371352"/>
        <c:scaling>
          <c:orientation val="minMax"/>
          <c:max val="0.0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Normalized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8015577"/>
        <c:crosses val="autoZero"/>
        <c:crossBetween val="midCat"/>
        <c:dispUnits/>
        <c:majorUnit val="0.02"/>
      </c:valAx>
      <c:valAx>
        <c:axId val="1801557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Floor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152400</xdr:rowOff>
    </xdr:from>
    <xdr:to>
      <xdr:col>12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4905375" y="5543550"/>
        <a:ext cx="35242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94"/>
  <sheetViews>
    <sheetView tabSelected="1" workbookViewId="0" topLeftCell="A7">
      <selection activeCell="C29" sqref="C29"/>
    </sheetView>
  </sheetViews>
  <sheetFormatPr defaultColWidth="11.421875" defaultRowHeight="12.75"/>
  <cols>
    <col min="1" max="1" width="9.140625" style="0" customWidth="1"/>
    <col min="2" max="7" width="10.7109375" style="0" customWidth="1"/>
    <col min="8" max="8" width="11.7109375" style="0" customWidth="1"/>
    <col min="9" max="11" width="10.7109375" style="0" customWidth="1"/>
    <col min="12" max="16384" width="9.140625" style="0" customWidth="1"/>
  </cols>
  <sheetData>
    <row r="6" spans="4:8" ht="12.75">
      <c r="D6" s="20" t="s">
        <v>44</v>
      </c>
      <c r="E6" s="20"/>
      <c r="F6" s="20"/>
      <c r="G6" s="20"/>
      <c r="H6" s="20"/>
    </row>
    <row r="9" spans="2:10" ht="15.75">
      <c r="B9" s="12" t="s">
        <v>15</v>
      </c>
      <c r="C9" t="s">
        <v>9</v>
      </c>
      <c r="D9" s="9" t="s">
        <v>45</v>
      </c>
      <c r="H9" s="12" t="s">
        <v>25</v>
      </c>
      <c r="I9" s="8">
        <v>0.0768</v>
      </c>
      <c r="J9" t="s">
        <v>26</v>
      </c>
    </row>
    <row r="10" spans="2:9" ht="15.75">
      <c r="B10" s="12" t="s">
        <v>15</v>
      </c>
      <c r="C10" t="s">
        <v>42</v>
      </c>
      <c r="D10" s="9" t="s">
        <v>13</v>
      </c>
      <c r="H10" s="12" t="s">
        <v>25</v>
      </c>
      <c r="I10" s="5">
        <f>+I9*B30</f>
        <v>791.7381850792891</v>
      </c>
    </row>
    <row r="11" spans="2:4" ht="15.75">
      <c r="B11" s="12" t="s">
        <v>15</v>
      </c>
      <c r="C11" t="s">
        <v>43</v>
      </c>
      <c r="D11" s="9" t="s">
        <v>14</v>
      </c>
    </row>
    <row r="12" spans="2:3" ht="14.25">
      <c r="B12" s="16" t="s">
        <v>31</v>
      </c>
      <c r="C12" s="6" t="s">
        <v>29</v>
      </c>
    </row>
    <row r="13" spans="2:4" ht="12.75">
      <c r="B13" s="14" t="s">
        <v>16</v>
      </c>
      <c r="C13" s="5">
        <f>791.63</f>
        <v>791.63</v>
      </c>
      <c r="D13" t="s">
        <v>46</v>
      </c>
    </row>
    <row r="14" spans="2:3" ht="14.25">
      <c r="B14" s="1" t="s">
        <v>4</v>
      </c>
      <c r="C14" s="2">
        <v>1</v>
      </c>
    </row>
    <row r="15" spans="2:3" ht="14.25">
      <c r="B15" s="1" t="s">
        <v>3</v>
      </c>
      <c r="C15" s="8">
        <v>1</v>
      </c>
    </row>
    <row r="16" spans="2:3" ht="14.25">
      <c r="B16" s="14" t="s">
        <v>30</v>
      </c>
      <c r="C16" s="8">
        <v>3</v>
      </c>
    </row>
    <row r="19" spans="8:10" ht="12.75">
      <c r="H19" s="10" t="s">
        <v>45</v>
      </c>
      <c r="I19" s="10" t="s">
        <v>17</v>
      </c>
      <c r="J19" s="10" t="s">
        <v>18</v>
      </c>
    </row>
    <row r="20" spans="1:12" ht="14.25">
      <c r="A20" s="3" t="s">
        <v>0</v>
      </c>
      <c r="B20" s="3" t="s">
        <v>11</v>
      </c>
      <c r="C20" s="3" t="s">
        <v>2</v>
      </c>
      <c r="D20" s="10" t="s">
        <v>28</v>
      </c>
      <c r="E20" s="3" t="s">
        <v>10</v>
      </c>
      <c r="F20" s="6" t="s">
        <v>40</v>
      </c>
      <c r="G20" s="6" t="s">
        <v>41</v>
      </c>
      <c r="H20" s="10" t="s">
        <v>12</v>
      </c>
      <c r="I20" s="10" t="s">
        <v>12</v>
      </c>
      <c r="J20" s="10" t="s">
        <v>12</v>
      </c>
      <c r="K20" s="10" t="s">
        <v>12</v>
      </c>
      <c r="L20" s="10" t="s">
        <v>27</v>
      </c>
    </row>
    <row r="21" spans="1:11" ht="12.75">
      <c r="A21" s="3"/>
      <c r="B21" s="3" t="s">
        <v>46</v>
      </c>
      <c r="C21" s="3" t="s">
        <v>46</v>
      </c>
      <c r="E21" s="3" t="s">
        <v>46</v>
      </c>
      <c r="F21" s="3" t="s">
        <v>46</v>
      </c>
      <c r="G21" s="3" t="s">
        <v>46</v>
      </c>
      <c r="H21" s="3" t="s">
        <v>46</v>
      </c>
      <c r="I21" s="3" t="s">
        <v>46</v>
      </c>
      <c r="J21" s="3" t="s">
        <v>46</v>
      </c>
      <c r="K21" s="3" t="s">
        <v>46</v>
      </c>
    </row>
    <row r="23" spans="1:12" ht="12.75">
      <c r="A23" s="3">
        <v>6</v>
      </c>
      <c r="B23" s="18">
        <v>1662.7719479040884</v>
      </c>
      <c r="C23" s="5">
        <v>261.7310993265645</v>
      </c>
      <c r="D23" s="11">
        <f aca="true" t="shared" si="0" ref="D23:D28">C23/B23</f>
        <v>0.15740649200660053</v>
      </c>
      <c r="E23" s="18">
        <f aca="true" t="shared" si="1" ref="E23:E28">+B23</f>
        <v>1662.7719479040884</v>
      </c>
      <c r="F23" s="5">
        <f>+C23</f>
        <v>261.7310993265645</v>
      </c>
      <c r="G23" s="5">
        <f>+E23</f>
        <v>1662.7719479040884</v>
      </c>
      <c r="H23" s="5">
        <f>+(F23/G23)*E23</f>
        <v>261.7310993265645</v>
      </c>
      <c r="I23" s="5">
        <f>0.4*$C$14*$C$15*$E23</f>
        <v>665.1087791616354</v>
      </c>
      <c r="J23" s="5">
        <f>0.2*$C$14*$C$15*$E23</f>
        <v>332.5543895808177</v>
      </c>
      <c r="K23" s="5">
        <f>+J23</f>
        <v>332.5543895808177</v>
      </c>
      <c r="L23" s="11">
        <f>+K23/$B$30</f>
        <v>0.032258362172147934</v>
      </c>
    </row>
    <row r="24" spans="1:12" ht="12.75">
      <c r="A24" s="3">
        <v>5</v>
      </c>
      <c r="B24" s="18">
        <v>1690.83590577671</v>
      </c>
      <c r="C24" s="5">
        <v>198.67533541647293</v>
      </c>
      <c r="D24" s="11">
        <f t="shared" si="0"/>
        <v>0.11750125174045706</v>
      </c>
      <c r="E24" s="18">
        <f t="shared" si="1"/>
        <v>1690.83590577671</v>
      </c>
      <c r="F24" s="5">
        <f>+F23+C24</f>
        <v>460.40643474303744</v>
      </c>
      <c r="G24" s="5">
        <f>+G23+E24</f>
        <v>3353.607853680798</v>
      </c>
      <c r="H24" s="5">
        <f aca="true" t="shared" si="2" ref="H23:H28">+(F24/G24)*E24</f>
        <v>232.12962429693357</v>
      </c>
      <c r="I24" s="5">
        <f aca="true" t="shared" si="3" ref="I23:I28">0.4*$C$14*$C$15*$E24</f>
        <v>676.334362310684</v>
      </c>
      <c r="J24" s="5">
        <f aca="true" t="shared" si="4" ref="J23:J28">0.2*$C$14*$C$15*$E24</f>
        <v>338.167181155342</v>
      </c>
      <c r="K24" s="5">
        <f>+J24</f>
        <v>338.167181155342</v>
      </c>
      <c r="L24" s="11">
        <f>+K24/$B$30</f>
        <v>0.03280281285173755</v>
      </c>
    </row>
    <row r="25" spans="1:12" ht="12.75">
      <c r="A25" s="3">
        <v>4</v>
      </c>
      <c r="B25" s="18">
        <v>1713.7473459280286</v>
      </c>
      <c r="C25" s="5">
        <v>146.46614281253136</v>
      </c>
      <c r="D25" s="11">
        <f t="shared" si="0"/>
        <v>0.08546542357048378</v>
      </c>
      <c r="E25" s="18">
        <f t="shared" si="1"/>
        <v>1713.7473459280286</v>
      </c>
      <c r="F25" s="5">
        <f>+F24+C25</f>
        <v>606.8725775555688</v>
      </c>
      <c r="G25" s="5">
        <f>+G24+E25</f>
        <v>5067.355199608826</v>
      </c>
      <c r="H25" s="5">
        <f t="shared" si="2"/>
        <v>205.24045150469075</v>
      </c>
      <c r="I25" s="5">
        <f t="shared" si="3"/>
        <v>685.4989383712115</v>
      </c>
      <c r="J25" s="5">
        <f t="shared" si="4"/>
        <v>342.74946918560573</v>
      </c>
      <c r="K25" s="5">
        <f>+J25</f>
        <v>342.74946918560573</v>
      </c>
      <c r="L25" s="11">
        <f>+K25/$B$30</f>
        <v>0.03324730287047905</v>
      </c>
    </row>
    <row r="26" spans="1:12" ht="12.75">
      <c r="A26" s="3">
        <v>3</v>
      </c>
      <c r="B26" s="18">
        <v>1713.7473459280286</v>
      </c>
      <c r="C26" s="5">
        <v>100.70888236654905</v>
      </c>
      <c r="D26" s="11">
        <f t="shared" si="0"/>
        <v>0.05876530318534974</v>
      </c>
      <c r="E26" s="18">
        <f t="shared" si="1"/>
        <v>1713.7473459280286</v>
      </c>
      <c r="F26" s="5">
        <f>+F25+C26</f>
        <v>707.5814599221178</v>
      </c>
      <c r="G26" s="5">
        <f>+G25+E26</f>
        <v>6781.102545536854</v>
      </c>
      <c r="H26" s="5">
        <f t="shared" si="2"/>
        <v>178.82281543840114</v>
      </c>
      <c r="I26" s="5">
        <f t="shared" si="3"/>
        <v>685.4989383712115</v>
      </c>
      <c r="J26" s="5">
        <f t="shared" si="4"/>
        <v>342.74946918560573</v>
      </c>
      <c r="K26" s="5">
        <f>+J26</f>
        <v>342.74946918560573</v>
      </c>
      <c r="L26" s="11">
        <f>+K26/$B$30</f>
        <v>0.03324730287047905</v>
      </c>
    </row>
    <row r="27" spans="1:12" ht="12.75">
      <c r="A27" s="3">
        <v>2</v>
      </c>
      <c r="B27" s="18">
        <v>1733.5935689490673</v>
      </c>
      <c r="C27" s="5">
        <v>59.15225702997568</v>
      </c>
      <c r="D27" s="11">
        <f t="shared" si="0"/>
        <v>0.03412117931761523</v>
      </c>
      <c r="E27" s="18">
        <f t="shared" si="1"/>
        <v>1733.5935689490673</v>
      </c>
      <c r="F27" s="5">
        <f>+F26+C27</f>
        <v>766.7337169520935</v>
      </c>
      <c r="G27" s="5">
        <f>+G26+E27</f>
        <v>8514.696114485921</v>
      </c>
      <c r="H27" s="5">
        <f t="shared" si="2"/>
        <v>156.1071144445435</v>
      </c>
      <c r="I27" s="5">
        <f t="shared" si="3"/>
        <v>693.437427579627</v>
      </c>
      <c r="J27" s="5">
        <f t="shared" si="4"/>
        <v>346.7187137898135</v>
      </c>
      <c r="K27" s="5">
        <f>+J27</f>
        <v>346.7187137898135</v>
      </c>
      <c r="L27" s="11">
        <f>+K27/$B$30</f>
        <v>0.03363232659593272</v>
      </c>
    </row>
    <row r="28" spans="1:12" ht="12.75">
      <c r="A28" s="3">
        <v>1</v>
      </c>
      <c r="B28" s="18">
        <v>1794.3948370673218</v>
      </c>
      <c r="C28" s="5">
        <v>24.891538327062566</v>
      </c>
      <c r="D28" s="11">
        <f t="shared" si="0"/>
        <v>0.013871828993748208</v>
      </c>
      <c r="E28" s="18">
        <f t="shared" si="1"/>
        <v>1794.3948370673218</v>
      </c>
      <c r="F28" s="5">
        <f>+F27+C28</f>
        <v>791.625255279156</v>
      </c>
      <c r="G28" s="5">
        <f>+G27+E28</f>
        <v>10309.090951553244</v>
      </c>
      <c r="H28" s="5">
        <f t="shared" si="2"/>
        <v>137.78986698638028</v>
      </c>
      <c r="I28" s="5">
        <f t="shared" si="3"/>
        <v>717.7579348269287</v>
      </c>
      <c r="J28" s="5">
        <f t="shared" si="4"/>
        <v>358.87896741346435</v>
      </c>
      <c r="K28" s="5">
        <f>+J28</f>
        <v>358.87896741346435</v>
      </c>
      <c r="L28" s="11">
        <f>+K28/$B$30</f>
        <v>0.034811892639223734</v>
      </c>
    </row>
    <row r="29" spans="2:12" ht="12.75">
      <c r="B29" s="18">
        <f>SUM(B23:B28)</f>
        <v>10309.090951553244</v>
      </c>
      <c r="C29" s="18">
        <f>SUM(C23:C28)</f>
        <v>791.625255279156</v>
      </c>
      <c r="D29" s="5">
        <f>SUM(D23:D28)</f>
        <v>0.4671314788142546</v>
      </c>
      <c r="K29" s="5"/>
      <c r="L29" s="7"/>
    </row>
    <row r="30" spans="2:12" ht="12.75">
      <c r="B30" s="19">
        <f>B29</f>
        <v>10309.090951553244</v>
      </c>
      <c r="C30" s="19">
        <f>C29</f>
        <v>791.625255279156</v>
      </c>
      <c r="D30" s="13">
        <f>+SUM(D23:D28)</f>
        <v>0.4671314788142546</v>
      </c>
      <c r="H30" s="5"/>
      <c r="K30" s="13"/>
      <c r="L30" s="15"/>
    </row>
    <row r="33" ht="12.75">
      <c r="A33" s="9" t="s">
        <v>33</v>
      </c>
    </row>
    <row r="35" spans="2:4" ht="14.25">
      <c r="B35" s="3" t="s">
        <v>0</v>
      </c>
      <c r="C35" s="10" t="s">
        <v>28</v>
      </c>
      <c r="D35" s="3" t="s">
        <v>32</v>
      </c>
    </row>
    <row r="36" ht="12.75">
      <c r="B36" s="3"/>
    </row>
    <row r="38" spans="2:4" ht="12.75">
      <c r="B38" s="3">
        <v>6</v>
      </c>
      <c r="C38" s="11">
        <f>+D23</f>
        <v>0.15740649200660053</v>
      </c>
      <c r="D38" s="11">
        <f>+C38*$C$16</f>
        <v>0.47221947601980163</v>
      </c>
    </row>
    <row r="39" spans="2:4" ht="12.75">
      <c r="B39" s="3">
        <v>5</v>
      </c>
      <c r="C39" s="11">
        <f aca="true" t="shared" si="5" ref="C38:C43">+D24</f>
        <v>0.11750125174045706</v>
      </c>
      <c r="D39" s="11">
        <f aca="true" t="shared" si="6" ref="D38:D43">+C39*$C$16</f>
        <v>0.3525037552213712</v>
      </c>
    </row>
    <row r="40" spans="2:4" ht="12.75">
      <c r="B40" s="3">
        <v>4</v>
      </c>
      <c r="C40" s="11">
        <f t="shared" si="5"/>
        <v>0.08546542357048378</v>
      </c>
      <c r="D40" s="11">
        <f t="shared" si="6"/>
        <v>0.2563962707114513</v>
      </c>
    </row>
    <row r="41" spans="2:4" ht="12.75">
      <c r="B41" s="3">
        <v>3</v>
      </c>
      <c r="C41" s="11">
        <f t="shared" si="5"/>
        <v>0.05876530318534974</v>
      </c>
      <c r="D41" s="11">
        <f t="shared" si="6"/>
        <v>0.17629590955604924</v>
      </c>
    </row>
    <row r="42" spans="2:4" ht="12.75">
      <c r="B42" s="3">
        <v>2</v>
      </c>
      <c r="C42" s="11">
        <f t="shared" si="5"/>
        <v>0.03412117931761523</v>
      </c>
      <c r="D42" s="11">
        <f t="shared" si="6"/>
        <v>0.10236353795284568</v>
      </c>
    </row>
    <row r="43" spans="2:4" ht="12.75">
      <c r="B43" s="3">
        <v>1</v>
      </c>
      <c r="C43" s="11">
        <f t="shared" si="5"/>
        <v>0.013871828993748208</v>
      </c>
      <c r="D43" s="11">
        <f t="shared" si="6"/>
        <v>0.04161548698124462</v>
      </c>
    </row>
    <row r="70" ht="12.75">
      <c r="C70" s="9" t="s">
        <v>20</v>
      </c>
    </row>
    <row r="73" spans="2:4" ht="15.75">
      <c r="B73" s="12" t="s">
        <v>15</v>
      </c>
      <c r="C73" t="s">
        <v>21</v>
      </c>
      <c r="D73" s="9" t="s">
        <v>22</v>
      </c>
    </row>
    <row r="74" spans="2:4" ht="15.75">
      <c r="B74" s="12" t="s">
        <v>15</v>
      </c>
      <c r="C74" s="2" t="s">
        <v>23</v>
      </c>
      <c r="D74" s="9" t="s">
        <v>13</v>
      </c>
    </row>
    <row r="75" spans="2:4" ht="15.75">
      <c r="B75" s="12" t="s">
        <v>15</v>
      </c>
      <c r="C75" s="2" t="s">
        <v>24</v>
      </c>
      <c r="D75" s="9" t="s">
        <v>14</v>
      </c>
    </row>
    <row r="76" spans="2:4" ht="12.75">
      <c r="B76" s="14" t="s">
        <v>16</v>
      </c>
      <c r="C76" s="5" t="e">
        <f>+#REF!</f>
        <v>#REF!</v>
      </c>
      <c r="D76" t="s">
        <v>1</v>
      </c>
    </row>
    <row r="77" spans="2:3" ht="14.25">
      <c r="B77" s="1" t="s">
        <v>4</v>
      </c>
      <c r="C77" s="2" t="e">
        <f>+#REF!</f>
        <v>#REF!</v>
      </c>
    </row>
    <row r="78" spans="2:3" ht="14.25">
      <c r="B78" s="1" t="s">
        <v>3</v>
      </c>
      <c r="C78" s="8">
        <v>1</v>
      </c>
    </row>
    <row r="83" spans="8:10" ht="12.75">
      <c r="H83" s="10" t="s">
        <v>19</v>
      </c>
      <c r="I83" s="10" t="s">
        <v>17</v>
      </c>
      <c r="J83" s="10" t="s">
        <v>18</v>
      </c>
    </row>
    <row r="84" spans="2:11" ht="14.25">
      <c r="B84" s="3" t="s">
        <v>0</v>
      </c>
      <c r="C84" s="3" t="s">
        <v>11</v>
      </c>
      <c r="D84" s="3" t="s">
        <v>2</v>
      </c>
      <c r="E84" s="3" t="s">
        <v>10</v>
      </c>
      <c r="F84" s="3"/>
      <c r="G84" s="3"/>
      <c r="H84" s="10" t="s">
        <v>12</v>
      </c>
      <c r="I84" s="10" t="s">
        <v>12</v>
      </c>
      <c r="J84" s="10" t="s">
        <v>12</v>
      </c>
      <c r="K84" s="10" t="s">
        <v>12</v>
      </c>
    </row>
    <row r="85" spans="2:11" ht="12.75">
      <c r="B85" s="3"/>
      <c r="C85" s="3" t="s">
        <v>1</v>
      </c>
      <c r="D85" s="3" t="s">
        <v>1</v>
      </c>
      <c r="E85" s="3" t="s">
        <v>1</v>
      </c>
      <c r="F85" s="3"/>
      <c r="G85" s="3"/>
      <c r="H85" s="3" t="s">
        <v>1</v>
      </c>
      <c r="I85" s="3" t="s">
        <v>1</v>
      </c>
      <c r="J85" s="3" t="s">
        <v>1</v>
      </c>
      <c r="K85" s="3" t="s">
        <v>1</v>
      </c>
    </row>
    <row r="87" spans="2:11" ht="12.75">
      <c r="B87" s="3">
        <v>6</v>
      </c>
      <c r="C87" s="5">
        <f aca="true" t="shared" si="7" ref="C87:C94">+B23</f>
        <v>1662.7719479040884</v>
      </c>
      <c r="D87" s="5" t="e">
        <f>+#REF!</f>
        <v>#REF!</v>
      </c>
      <c r="E87" s="5">
        <f aca="true" t="shared" si="8" ref="E87:E92">+C87</f>
        <v>1662.7719479040884</v>
      </c>
      <c r="F87" s="5"/>
      <c r="G87" s="5"/>
      <c r="H87" s="5">
        <f aca="true" t="shared" si="9" ref="H87:H92">+($C$30/$B$30)*E87</f>
        <v>127.68267094707036</v>
      </c>
      <c r="I87" s="5">
        <f aca="true" t="shared" si="10" ref="I87:I92">0.3*$C$14*$C$15*$E87</f>
        <v>498.8315843712265</v>
      </c>
      <c r="J87" s="5">
        <f aca="true" t="shared" si="11" ref="J87:J92">0.15*$C$14*$C$15*$E87</f>
        <v>249.41579218561324</v>
      </c>
      <c r="K87" s="5">
        <f aca="true" t="shared" si="12" ref="K87:K92">+J87</f>
        <v>249.41579218561324</v>
      </c>
    </row>
    <row r="88" spans="2:11" ht="12.75">
      <c r="B88" s="3">
        <v>5</v>
      </c>
      <c r="C88" s="5">
        <f t="shared" si="7"/>
        <v>1690.83590577671</v>
      </c>
      <c r="D88" s="5" t="e">
        <f>+#REF!</f>
        <v>#REF!</v>
      </c>
      <c r="E88" s="5">
        <f t="shared" si="8"/>
        <v>1690.83590577671</v>
      </c>
      <c r="F88" s="5"/>
      <c r="G88" s="5"/>
      <c r="H88" s="5">
        <f t="shared" si="9"/>
        <v>129.83767548815555</v>
      </c>
      <c r="I88" s="5">
        <f t="shared" si="10"/>
        <v>507.250771733013</v>
      </c>
      <c r="J88" s="5">
        <f t="shared" si="11"/>
        <v>253.6253858665065</v>
      </c>
      <c r="K88" s="5">
        <f t="shared" si="12"/>
        <v>253.6253858665065</v>
      </c>
    </row>
    <row r="89" spans="2:11" ht="12.75">
      <c r="B89" s="3">
        <v>4</v>
      </c>
      <c r="C89" s="5">
        <f t="shared" si="7"/>
        <v>1713.7473459280286</v>
      </c>
      <c r="D89" s="5" t="e">
        <f>+#REF!</f>
        <v>#REF!</v>
      </c>
      <c r="E89" s="5">
        <f t="shared" si="8"/>
        <v>1713.7473459280286</v>
      </c>
      <c r="F89" s="5"/>
      <c r="G89" s="5"/>
      <c r="H89" s="5">
        <f t="shared" si="9"/>
        <v>131.59702311093196</v>
      </c>
      <c r="I89" s="5">
        <f t="shared" si="10"/>
        <v>514.1242037784085</v>
      </c>
      <c r="J89" s="5">
        <f t="shared" si="11"/>
        <v>257.06210188920426</v>
      </c>
      <c r="K89" s="5">
        <f t="shared" si="12"/>
        <v>257.06210188920426</v>
      </c>
    </row>
    <row r="90" spans="2:11" ht="12.75">
      <c r="B90" s="3">
        <v>3</v>
      </c>
      <c r="C90" s="5">
        <f t="shared" si="7"/>
        <v>1713.7473459280286</v>
      </c>
      <c r="D90" s="5" t="e">
        <f>+#REF!</f>
        <v>#REF!</v>
      </c>
      <c r="E90" s="5">
        <f t="shared" si="8"/>
        <v>1713.7473459280286</v>
      </c>
      <c r="F90" s="5"/>
      <c r="G90" s="5"/>
      <c r="H90" s="5">
        <f t="shared" si="9"/>
        <v>131.59702311093196</v>
      </c>
      <c r="I90" s="5">
        <f t="shared" si="10"/>
        <v>514.1242037784085</v>
      </c>
      <c r="J90" s="5">
        <f t="shared" si="11"/>
        <v>257.06210188920426</v>
      </c>
      <c r="K90" s="5">
        <f t="shared" si="12"/>
        <v>257.06210188920426</v>
      </c>
    </row>
    <row r="91" spans="2:11" ht="12.75">
      <c r="B91" s="3">
        <v>2</v>
      </c>
      <c r="C91" s="5">
        <f t="shared" si="7"/>
        <v>1733.5935689490673</v>
      </c>
      <c r="D91" s="5" t="e">
        <f>+#REF!</f>
        <v>#REF!</v>
      </c>
      <c r="E91" s="5">
        <f t="shared" si="8"/>
        <v>1733.5935689490673</v>
      </c>
      <c r="F91" s="5"/>
      <c r="G91" s="5"/>
      <c r="H91" s="5">
        <f t="shared" si="9"/>
        <v>133.12099563568592</v>
      </c>
      <c r="I91" s="5">
        <f t="shared" si="10"/>
        <v>520.0780706847202</v>
      </c>
      <c r="J91" s="5">
        <f t="shared" si="11"/>
        <v>260.0390353423601</v>
      </c>
      <c r="K91" s="5">
        <f t="shared" si="12"/>
        <v>260.0390353423601</v>
      </c>
    </row>
    <row r="92" spans="2:11" ht="12.75">
      <c r="B92" s="3">
        <v>1</v>
      </c>
      <c r="C92" s="5">
        <f t="shared" si="7"/>
        <v>1794.3948370673218</v>
      </c>
      <c r="D92" s="5" t="e">
        <f>+#REF!</f>
        <v>#REF!</v>
      </c>
      <c r="E92" s="5">
        <f t="shared" si="8"/>
        <v>1794.3948370673218</v>
      </c>
      <c r="F92" s="5"/>
      <c r="G92" s="5"/>
      <c r="H92" s="5">
        <f t="shared" si="9"/>
        <v>137.78986698638028</v>
      </c>
      <c r="I92" s="5">
        <f t="shared" si="10"/>
        <v>538.3184511201965</v>
      </c>
      <c r="J92" s="5">
        <f t="shared" si="11"/>
        <v>269.15922556009826</v>
      </c>
      <c r="K92" s="5">
        <f t="shared" si="12"/>
        <v>269.15922556009826</v>
      </c>
    </row>
    <row r="93" spans="3:4" ht="12.75">
      <c r="C93" s="5">
        <f t="shared" si="7"/>
        <v>10309.090951553244</v>
      </c>
      <c r="D93" s="5" t="e">
        <f>+#REF!</f>
        <v>#REF!</v>
      </c>
    </row>
    <row r="94" spans="3:4" ht="12.75">
      <c r="C94" s="5">
        <f t="shared" si="7"/>
        <v>10309.090951553244</v>
      </c>
      <c r="D94" s="13" t="e">
        <f>+#REF!</f>
        <v>#REF!</v>
      </c>
    </row>
  </sheetData>
  <mergeCells count="1">
    <mergeCell ref="D6:H6"/>
  </mergeCells>
  <printOptions/>
  <pageMargins left="1.39" right="0.75" top="1" bottom="1" header="0.5" footer="0.5"/>
  <pageSetup fitToHeight="1" fitToWidth="1" horizontalDpi="600" verticalDpi="600" orientation="landscape" scale="76" r:id="rId2"/>
  <headerFooter alignWithMargins="0">
    <oddFooter>&amp;L&amp;D&amp;C&amp;N&amp;R&amp;T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6" sqref="F26"/>
    </sheetView>
  </sheetViews>
  <sheetFormatPr defaultColWidth="11.421875" defaultRowHeight="12.75"/>
  <cols>
    <col min="1" max="16384" width="9.140625" style="0" customWidth="1"/>
  </cols>
  <sheetData>
    <row r="1" ht="12.75">
      <c r="A1" s="9" t="s">
        <v>34</v>
      </c>
    </row>
    <row r="4" spans="1:6" ht="12.75">
      <c r="A4" s="10" t="s">
        <v>39</v>
      </c>
      <c r="E4" s="9" t="s">
        <v>38</v>
      </c>
      <c r="F4" s="2">
        <v>0.02</v>
      </c>
    </row>
    <row r="6" spans="1:6" ht="14.25">
      <c r="A6" s="3" t="s">
        <v>35</v>
      </c>
      <c r="B6" s="3" t="s">
        <v>8</v>
      </c>
      <c r="C6" s="6" t="s">
        <v>37</v>
      </c>
      <c r="D6" s="9" t="s">
        <v>38</v>
      </c>
      <c r="E6" s="6" t="s">
        <v>6</v>
      </c>
      <c r="F6" s="6" t="s">
        <v>7</v>
      </c>
    </row>
    <row r="7" spans="1:3" ht="12.75">
      <c r="A7" s="3"/>
      <c r="B7" s="3" t="s">
        <v>5</v>
      </c>
      <c r="C7" s="3" t="s">
        <v>36</v>
      </c>
    </row>
    <row r="9" spans="1:6" ht="12.75">
      <c r="A9" s="10">
        <v>1</v>
      </c>
      <c r="B9" s="2">
        <v>1.51</v>
      </c>
      <c r="C9" s="5">
        <f aca="true" t="shared" si="0" ref="C9:C14">2*PI()/B9</f>
        <v>4.161049872304361</v>
      </c>
      <c r="D9" s="2"/>
      <c r="E9" s="4">
        <f>2*$F4*C9*C11/(C9+C11)</f>
        <v>0.09448398958164791</v>
      </c>
      <c r="F9" s="17">
        <f>2*F4/(C9+C11)</f>
        <v>0.0041559783260011465</v>
      </c>
    </row>
    <row r="10" spans="1:4" ht="12.75">
      <c r="A10" s="2">
        <v>2</v>
      </c>
      <c r="B10" s="2">
        <v>1.22</v>
      </c>
      <c r="C10" s="5">
        <f t="shared" si="0"/>
        <v>5.150151891130808</v>
      </c>
      <c r="D10" s="11">
        <f>+E$9/2*(1/C10)+F$9/2*C10</f>
        <v>0.019874892148403794</v>
      </c>
    </row>
    <row r="11" spans="1:4" ht="12.75">
      <c r="A11" s="10">
        <v>3</v>
      </c>
      <c r="B11" s="2">
        <v>1.15</v>
      </c>
      <c r="C11" s="5">
        <f t="shared" si="0"/>
        <v>5.463639397547467</v>
      </c>
      <c r="D11" s="11">
        <f>+E$9/2*(1/C11)+F$9/2*C11</f>
        <v>0.02</v>
      </c>
    </row>
    <row r="12" spans="1:4" ht="12.75">
      <c r="A12" s="2">
        <v>4</v>
      </c>
      <c r="B12" s="2">
        <v>0.5</v>
      </c>
      <c r="C12" s="5">
        <f t="shared" si="0"/>
        <v>12.566370614359172</v>
      </c>
      <c r="D12" s="11">
        <f>+E$9/2*(1/C12)+F$9/2*C12</f>
        <v>0.029872180451127817</v>
      </c>
    </row>
    <row r="13" spans="1:4" ht="12.75">
      <c r="A13" s="10">
        <v>5</v>
      </c>
      <c r="B13" s="2">
        <v>0.42</v>
      </c>
      <c r="C13" s="5">
        <f t="shared" si="0"/>
        <v>14.959965017094254</v>
      </c>
      <c r="D13" s="11">
        <f>+E$9/2*(1/C13)+F$9/2*C13</f>
        <v>0.03424453992123165</v>
      </c>
    </row>
    <row r="14" spans="1:4" ht="12.75">
      <c r="A14" s="2">
        <v>6</v>
      </c>
      <c r="B14" s="2">
        <v>0.39</v>
      </c>
      <c r="C14" s="5">
        <f t="shared" si="0"/>
        <v>16.110731556870732</v>
      </c>
      <c r="D14" s="11">
        <f>+E$9/2*(1/C14)+F$9/2*C14</f>
        <v>0.0364102564102564</v>
      </c>
    </row>
    <row r="18" ht="12.75">
      <c r="I18" s="2"/>
    </row>
    <row r="20" spans="1:6" ht="12.75">
      <c r="A20" s="10"/>
      <c r="E20" s="9"/>
      <c r="F20" s="2"/>
    </row>
    <row r="22" spans="1:6" ht="12.75">
      <c r="A22" s="3"/>
      <c r="B22" s="3"/>
      <c r="C22" s="6"/>
      <c r="D22" s="9"/>
      <c r="E22" s="6"/>
      <c r="F22" s="6"/>
    </row>
    <row r="23" spans="1:3" ht="12.75">
      <c r="A23" s="3"/>
      <c r="B23" s="3"/>
      <c r="C23" s="3"/>
    </row>
    <row r="25" spans="1:6" ht="12.75">
      <c r="A25" s="10"/>
      <c r="B25" s="2"/>
      <c r="C25" s="5"/>
      <c r="E25" s="4"/>
      <c r="F25" s="17"/>
    </row>
    <row r="26" spans="3:4" ht="12.75">
      <c r="C26" s="5"/>
      <c r="D26" s="11"/>
    </row>
    <row r="27" spans="1:4" ht="12.75">
      <c r="A27" s="10"/>
      <c r="B27" s="2"/>
      <c r="C27" s="5"/>
      <c r="D27" s="11"/>
    </row>
    <row r="28" spans="3:4" ht="12.75">
      <c r="C28" s="5"/>
      <c r="D28" s="11"/>
    </row>
    <row r="29" spans="1:6" ht="12.75">
      <c r="A29" s="10"/>
      <c r="B29" s="2"/>
      <c r="C29" s="5"/>
      <c r="D29" s="11"/>
      <c r="E29" s="4"/>
      <c r="F29" s="17"/>
    </row>
    <row r="30" spans="1:4" ht="12.75">
      <c r="A30" s="10"/>
      <c r="B30" s="2"/>
      <c r="C30" s="5"/>
      <c r="D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Andres Emwn</cp:lastModifiedBy>
  <cp:lastPrinted>2002-04-17T22:30:00Z</cp:lastPrinted>
  <dcterms:created xsi:type="dcterms:W3CDTF">2001-01-31T04:45:02Z</dcterms:created>
  <dcterms:modified xsi:type="dcterms:W3CDTF">2008-02-19T01:07:00Z</dcterms:modified>
  <cp:category/>
  <cp:version/>
  <cp:contentType/>
  <cp:contentStatus/>
</cp:coreProperties>
</file>