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995" windowHeight="5130" activeTab="1"/>
  </bookViews>
  <sheets>
    <sheet name="2da corrida" sheetId="1" r:id="rId1"/>
    <sheet name="Despues de estudiar exc.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<sst xmlns="http://schemas.openxmlformats.org/spreadsheetml/2006/main" count="258" uniqueCount="51">
  <si>
    <t>W24X84</t>
  </si>
  <si>
    <t>b</t>
  </si>
  <si>
    <t>h</t>
  </si>
  <si>
    <t>d</t>
  </si>
  <si>
    <r>
      <t>t</t>
    </r>
    <r>
      <rPr>
        <b/>
        <vertAlign val="subscript"/>
        <sz val="10"/>
        <rFont val="Arial"/>
        <family val="2"/>
      </rPr>
      <t>b</t>
    </r>
  </si>
  <si>
    <r>
      <t>t</t>
    </r>
    <r>
      <rPr>
        <b/>
        <vertAlign val="subscript"/>
        <sz val="10"/>
        <rFont val="Arial"/>
        <family val="2"/>
      </rPr>
      <t>w</t>
    </r>
  </si>
  <si>
    <r>
      <t>A</t>
    </r>
    <r>
      <rPr>
        <b/>
        <vertAlign val="subscript"/>
        <sz val="10"/>
        <rFont val="Arial"/>
        <family val="2"/>
      </rPr>
      <t>f</t>
    </r>
  </si>
  <si>
    <r>
      <t>A</t>
    </r>
    <r>
      <rPr>
        <b/>
        <vertAlign val="subscript"/>
        <sz val="10"/>
        <rFont val="Arial"/>
        <family val="2"/>
      </rPr>
      <t>a</t>
    </r>
  </si>
  <si>
    <t>W27X84</t>
  </si>
  <si>
    <t>Zx</t>
  </si>
  <si>
    <t>W24X76</t>
  </si>
  <si>
    <t>W24X55</t>
  </si>
  <si>
    <t>W21X50</t>
  </si>
  <si>
    <t>W12X30</t>
  </si>
  <si>
    <t>W12X40</t>
  </si>
  <si>
    <t>pulg</t>
  </si>
  <si>
    <t>(NA)</t>
  </si>
  <si>
    <t>(A)</t>
  </si>
  <si>
    <r>
      <t>l</t>
    </r>
    <r>
      <rPr>
        <vertAlign val="subscript"/>
        <sz val="10"/>
        <rFont val="Arial"/>
        <family val="2"/>
      </rPr>
      <t>PS</t>
    </r>
    <r>
      <rPr>
        <sz val="10"/>
        <rFont val="Arial"/>
        <family val="0"/>
      </rPr>
      <t xml:space="preserve"> =</t>
    </r>
  </si>
  <si>
    <r>
      <t>l</t>
    </r>
    <r>
      <rPr>
        <b/>
        <vertAlign val="subscript"/>
        <sz val="10"/>
        <rFont val="Arial"/>
        <family val="2"/>
      </rPr>
      <t>PS</t>
    </r>
    <r>
      <rPr>
        <b/>
        <sz val="10"/>
        <rFont val="Arial"/>
        <family val="0"/>
      </rPr>
      <t xml:space="preserve"> =</t>
    </r>
  </si>
  <si>
    <t>A =</t>
  </si>
  <si>
    <r>
      <t>t</t>
    </r>
    <r>
      <rPr>
        <b/>
        <vertAlign val="subscript"/>
        <sz val="10"/>
        <rFont val="Arial"/>
        <family val="2"/>
      </rPr>
      <t>f</t>
    </r>
  </si>
  <si>
    <r>
      <t>d</t>
    </r>
    <r>
      <rPr>
        <b/>
        <vertAlign val="subscript"/>
        <sz val="10"/>
        <rFont val="Arial"/>
        <family val="2"/>
      </rPr>
      <t>w</t>
    </r>
  </si>
  <si>
    <t>Zx (req)</t>
  </si>
  <si>
    <t>(5to y 6to piso, eje x)</t>
  </si>
  <si>
    <t xml:space="preserve"> (1ro y 2do piso, eje x)</t>
  </si>
  <si>
    <t xml:space="preserve"> (6to y 5to piso, eje y)</t>
  </si>
  <si>
    <t>(4to y 3to piso, eje y)</t>
  </si>
  <si>
    <t xml:space="preserve"> (3er y 4to piso, eje x)</t>
  </si>
  <si>
    <t xml:space="preserve"> (1ro y 2do piso, eje y)</t>
  </si>
  <si>
    <t>W200x540A</t>
  </si>
  <si>
    <t>W200x540B</t>
  </si>
  <si>
    <t>W200x530</t>
  </si>
  <si>
    <t>W150x466</t>
  </si>
  <si>
    <t>W200X650</t>
  </si>
  <si>
    <t>W200X640</t>
  </si>
  <si>
    <t>W200X644</t>
  </si>
  <si>
    <t xml:space="preserve">I = </t>
  </si>
  <si>
    <r>
      <t>t</t>
    </r>
    <r>
      <rPr>
        <b/>
        <vertAlign val="subscript"/>
        <sz val="10"/>
        <rFont val="Arial"/>
        <family val="2"/>
      </rPr>
      <t>f1</t>
    </r>
  </si>
  <si>
    <r>
      <t>b</t>
    </r>
    <r>
      <rPr>
        <b/>
        <vertAlign val="subscript"/>
        <sz val="10"/>
        <rFont val="Arial"/>
        <family val="2"/>
      </rPr>
      <t>1</t>
    </r>
  </si>
  <si>
    <r>
      <t>b</t>
    </r>
    <r>
      <rPr>
        <b/>
        <vertAlign val="subscript"/>
        <sz val="10"/>
        <rFont val="Arial"/>
        <family val="2"/>
      </rPr>
      <t>2</t>
    </r>
  </si>
  <si>
    <r>
      <t>t</t>
    </r>
    <r>
      <rPr>
        <b/>
        <vertAlign val="subscript"/>
        <sz val="10"/>
        <rFont val="Arial"/>
        <family val="2"/>
      </rPr>
      <t>f2</t>
    </r>
  </si>
  <si>
    <t>Zx =</t>
  </si>
  <si>
    <t>cm3</t>
  </si>
  <si>
    <t xml:space="preserve"> I =</t>
  </si>
  <si>
    <t>cm4</t>
  </si>
  <si>
    <t>W150x464</t>
  </si>
  <si>
    <t>I =</t>
  </si>
  <si>
    <t>W24x62</t>
  </si>
  <si>
    <t>W24x68</t>
  </si>
  <si>
    <t>W24x55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</si>
</sst>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b/>
      <sz val="10"/>
      <name val="Symbol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da%20corrida%20-%20Comprobacion%20de%20columnas%20(excentricidade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da%20corrida%20-%20Comprobacion%20de%20columnas%20(excentricidades%20-opcion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umnas, V y Derivas"/>
      <sheetName val="Pesos"/>
    </sheetNames>
    <sheetDataSet>
      <sheetData sheetId="0">
        <row r="14">
          <cell r="G14">
            <v>3235.7360633889134</v>
          </cell>
        </row>
        <row r="39">
          <cell r="G39">
            <v>1471.4196745627285</v>
          </cell>
        </row>
        <row r="47">
          <cell r="G47">
            <v>2282.0657665275035</v>
          </cell>
        </row>
        <row r="55">
          <cell r="G55">
            <v>2251.5995915126896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umnas, V y Derivas"/>
      <sheetName val="Pesos"/>
    </sheetNames>
    <sheetDataSet>
      <sheetData sheetId="0">
        <row r="22">
          <cell r="G22">
            <v>3906.167511265337</v>
          </cell>
        </row>
        <row r="30">
          <cell r="G30">
            <v>4107.534002321464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workbookViewId="0" topLeftCell="A1">
      <selection activeCell="E35" sqref="E35:E36"/>
    </sheetView>
  </sheetViews>
  <sheetFormatPr defaultColWidth="11.421875" defaultRowHeight="12.75"/>
  <cols>
    <col min="1" max="1" width="3.7109375" style="1" customWidth="1"/>
    <col min="3" max="3" width="5.140625" style="0" customWidth="1"/>
    <col min="4" max="4" width="8.00390625" style="0" customWidth="1"/>
    <col min="5" max="5" width="6.421875" style="0" customWidth="1"/>
    <col min="6" max="6" width="6.00390625" style="0" customWidth="1"/>
    <col min="7" max="7" width="10.421875" style="0" customWidth="1"/>
    <col min="8" max="8" width="5.421875" style="0" customWidth="1"/>
    <col min="9" max="9" width="8.28125" style="0" customWidth="1"/>
    <col min="10" max="10" width="6.8515625" style="0" customWidth="1"/>
    <col min="11" max="11" width="5.28125" style="0" customWidth="1"/>
    <col min="12" max="12" width="9.7109375" style="0" customWidth="1"/>
    <col min="13" max="13" width="5.8515625" style="0" customWidth="1"/>
    <col min="14" max="14" width="8.140625" style="0" customWidth="1"/>
  </cols>
  <sheetData>
    <row r="2" spans="2:12" ht="12.75">
      <c r="B2" s="1" t="s">
        <v>8</v>
      </c>
      <c r="F2" s="1"/>
      <c r="G2" s="1" t="s">
        <v>11</v>
      </c>
      <c r="K2" s="1"/>
      <c r="L2" s="1" t="s">
        <v>13</v>
      </c>
    </row>
    <row r="3" spans="1:14" ht="12.75">
      <c r="A3" s="1" t="s">
        <v>1</v>
      </c>
      <c r="B3">
        <v>25.2984</v>
      </c>
      <c r="C3" s="1" t="s">
        <v>1</v>
      </c>
      <c r="D3">
        <v>21</v>
      </c>
      <c r="F3" s="1" t="s">
        <v>1</v>
      </c>
      <c r="G3">
        <v>17.8454</v>
      </c>
      <c r="H3" s="1" t="s">
        <v>1</v>
      </c>
      <c r="I3">
        <v>20</v>
      </c>
      <c r="K3" s="1" t="s">
        <v>1</v>
      </c>
      <c r="L3" s="2">
        <v>16.5608</v>
      </c>
      <c r="M3" s="1" t="s">
        <v>1</v>
      </c>
      <c r="N3">
        <v>16</v>
      </c>
    </row>
    <row r="4" spans="1:14" ht="14.25">
      <c r="A4" s="1" t="s">
        <v>4</v>
      </c>
      <c r="B4">
        <v>1.6256</v>
      </c>
      <c r="C4" s="1" t="s">
        <v>4</v>
      </c>
      <c r="D4">
        <v>2</v>
      </c>
      <c r="F4" s="1" t="s">
        <v>4</v>
      </c>
      <c r="G4">
        <v>1.2877</v>
      </c>
      <c r="H4" s="1" t="s">
        <v>4</v>
      </c>
      <c r="I4">
        <v>1.2</v>
      </c>
      <c r="K4" s="1" t="s">
        <v>4</v>
      </c>
      <c r="L4" s="2">
        <v>1.1176</v>
      </c>
      <c r="M4" s="1" t="s">
        <v>4</v>
      </c>
      <c r="N4">
        <v>1.2</v>
      </c>
    </row>
    <row r="5" spans="1:14" ht="12.75">
      <c r="A5" s="1" t="s">
        <v>3</v>
      </c>
      <c r="B5">
        <f>67.818-2*B4</f>
        <v>64.5668</v>
      </c>
      <c r="C5" s="1" t="s">
        <v>3</v>
      </c>
      <c r="D5">
        <f>D9-2*D4</f>
        <v>64</v>
      </c>
      <c r="F5" s="1" t="s">
        <v>3</v>
      </c>
      <c r="G5">
        <f>59.94-2*G4</f>
        <v>57.364599999999996</v>
      </c>
      <c r="H5" s="1" t="s">
        <v>3</v>
      </c>
      <c r="I5">
        <f>I9-2*I4</f>
        <v>57.6</v>
      </c>
      <c r="K5" s="1" t="s">
        <v>3</v>
      </c>
      <c r="L5">
        <f>31.2402-2*L4</f>
        <v>29.005000000000003</v>
      </c>
      <c r="M5" s="1" t="s">
        <v>3</v>
      </c>
      <c r="N5">
        <f>N9-2*N4</f>
        <v>27.6</v>
      </c>
    </row>
    <row r="6" spans="1:14" ht="14.25">
      <c r="A6" s="1" t="s">
        <v>5</v>
      </c>
      <c r="B6">
        <v>1.1684</v>
      </c>
      <c r="C6" s="1" t="s">
        <v>5</v>
      </c>
      <c r="D6">
        <v>1.2</v>
      </c>
      <c r="F6" s="1" t="s">
        <v>5</v>
      </c>
      <c r="G6">
        <v>1.0033</v>
      </c>
      <c r="H6" s="1" t="s">
        <v>5</v>
      </c>
      <c r="I6" s="3">
        <v>1</v>
      </c>
      <c r="K6" s="1" t="s">
        <v>5</v>
      </c>
      <c r="L6">
        <f>0.26*2.54</f>
        <v>0.6604</v>
      </c>
      <c r="M6" s="1" t="s">
        <v>5</v>
      </c>
      <c r="N6" s="3">
        <v>0.8</v>
      </c>
    </row>
    <row r="7" spans="1:14" ht="14.25">
      <c r="A7" s="1" t="s">
        <v>6</v>
      </c>
      <c r="B7" s="2">
        <f>B3*B4</f>
        <v>41.12507904</v>
      </c>
      <c r="C7" s="1" t="s">
        <v>6</v>
      </c>
      <c r="D7" s="2">
        <f>D3*D4</f>
        <v>42</v>
      </c>
      <c r="F7" s="1" t="s">
        <v>6</v>
      </c>
      <c r="G7" s="2">
        <f>G3*G4</f>
        <v>22.979521580000004</v>
      </c>
      <c r="H7" s="1" t="s">
        <v>6</v>
      </c>
      <c r="I7" s="2">
        <f>I3*I4</f>
        <v>24</v>
      </c>
      <c r="K7" s="1" t="s">
        <v>6</v>
      </c>
      <c r="L7" s="2">
        <f>L3*L4</f>
        <v>18.50835008</v>
      </c>
      <c r="M7" s="1" t="s">
        <v>6</v>
      </c>
      <c r="N7" s="2">
        <f>N3*N4</f>
        <v>19.2</v>
      </c>
    </row>
    <row r="8" spans="1:14" ht="14.25">
      <c r="A8" s="1" t="s">
        <v>7</v>
      </c>
      <c r="B8" s="2">
        <f>B5*B6</f>
        <v>75.43984912</v>
      </c>
      <c r="C8" s="1" t="s">
        <v>7</v>
      </c>
      <c r="D8" s="2">
        <f>D5*D6</f>
        <v>76.8</v>
      </c>
      <c r="F8" s="1" t="s">
        <v>7</v>
      </c>
      <c r="G8" s="2">
        <f>G5*G6</f>
        <v>57.55390318</v>
      </c>
      <c r="H8" s="1" t="s">
        <v>7</v>
      </c>
      <c r="I8" s="2">
        <f>I5*I6</f>
        <v>57.6</v>
      </c>
      <c r="K8" s="1" t="s">
        <v>7</v>
      </c>
      <c r="L8" s="2">
        <f>L5*L6</f>
        <v>19.154902</v>
      </c>
      <c r="M8" s="1" t="s">
        <v>7</v>
      </c>
      <c r="N8" s="2">
        <f>N5*N6</f>
        <v>22.080000000000002</v>
      </c>
    </row>
    <row r="9" spans="1:14" ht="12.75">
      <c r="A9" s="1" t="s">
        <v>2</v>
      </c>
      <c r="B9">
        <f>B5+2*B4</f>
        <v>67.818</v>
      </c>
      <c r="C9" s="1" t="s">
        <v>2</v>
      </c>
      <c r="D9">
        <v>68</v>
      </c>
      <c r="F9" s="1" t="s">
        <v>2</v>
      </c>
      <c r="G9">
        <f>G5+2*G4</f>
        <v>59.94</v>
      </c>
      <c r="H9" s="1" t="s">
        <v>2</v>
      </c>
      <c r="I9">
        <v>60</v>
      </c>
      <c r="K9" s="1" t="s">
        <v>2</v>
      </c>
      <c r="L9">
        <f>L5+2*L4</f>
        <v>31.2402</v>
      </c>
      <c r="M9" s="1" t="s">
        <v>2</v>
      </c>
      <c r="N9">
        <v>30</v>
      </c>
    </row>
    <row r="10" spans="1:14" ht="12.75">
      <c r="A10" s="1" t="s">
        <v>9</v>
      </c>
      <c r="B10">
        <v>3998.44</v>
      </c>
      <c r="C10" s="1" t="s">
        <v>9</v>
      </c>
      <c r="D10">
        <v>4000.8</v>
      </c>
      <c r="F10" s="1" t="s">
        <v>9</v>
      </c>
      <c r="G10">
        <v>2212.25</v>
      </c>
      <c r="H10" s="1" t="s">
        <v>9</v>
      </c>
      <c r="I10">
        <v>2240.64</v>
      </c>
      <c r="K10" s="1" t="s">
        <v>9</v>
      </c>
      <c r="L10" s="2">
        <v>696.4672</v>
      </c>
      <c r="M10" s="1" t="s">
        <v>9</v>
      </c>
      <c r="N10">
        <v>705.31</v>
      </c>
    </row>
    <row r="11" spans="3:15" ht="14.25">
      <c r="C11" s="5" t="s">
        <v>19</v>
      </c>
      <c r="D11">
        <f>D3/2/D4</f>
        <v>5.25</v>
      </c>
      <c r="E11" t="str">
        <f>IF(D11&lt;=$H$27,"ok","mal")</f>
        <v>ok</v>
      </c>
      <c r="F11" s="1"/>
      <c r="H11" s="5" t="s">
        <v>19</v>
      </c>
      <c r="I11" s="2">
        <f>I3/2/I4</f>
        <v>8.333333333333334</v>
      </c>
      <c r="J11" t="str">
        <f>IF(I11&lt;=$H$27,"ok","mal")</f>
        <v>ok</v>
      </c>
      <c r="L11" s="2"/>
      <c r="M11" s="5" t="s">
        <v>19</v>
      </c>
      <c r="N11">
        <f>N3/2/N4</f>
        <v>6.666666666666667</v>
      </c>
      <c r="O11" t="str">
        <f>IF(N11&lt;=$H$27,"ok","mal")</f>
        <v>ok</v>
      </c>
    </row>
    <row r="12" spans="3:15" ht="14.25">
      <c r="C12" s="5" t="s">
        <v>19</v>
      </c>
      <c r="D12">
        <f>D5/D6</f>
        <v>53.333333333333336</v>
      </c>
      <c r="E12" t="str">
        <f>IF(D12&lt;=$H$28,"ok","mal")</f>
        <v>ok</v>
      </c>
      <c r="F12" s="1"/>
      <c r="H12" s="5" t="s">
        <v>19</v>
      </c>
      <c r="I12">
        <f>I5/I6</f>
        <v>57.6</v>
      </c>
      <c r="J12" t="str">
        <f>IF(I12&lt;=$H$28,"ok","mal")</f>
        <v>ok</v>
      </c>
      <c r="M12" s="5" t="s">
        <v>19</v>
      </c>
      <c r="N12">
        <f>N5/N6</f>
        <v>34.5</v>
      </c>
      <c r="O12" t="str">
        <f>IF(N12&lt;=$H$28,"ok","mal")</f>
        <v>ok</v>
      </c>
    </row>
    <row r="14" spans="2:12" ht="12.75">
      <c r="B14" s="1" t="s">
        <v>0</v>
      </c>
      <c r="F14" s="1"/>
      <c r="G14" s="1" t="s">
        <v>12</v>
      </c>
      <c r="K14" s="1"/>
      <c r="L14" s="1" t="s">
        <v>14</v>
      </c>
    </row>
    <row r="15" spans="1:14" ht="12.75">
      <c r="A15" s="1" t="s">
        <v>1</v>
      </c>
      <c r="B15">
        <v>22.91</v>
      </c>
      <c r="C15" s="1" t="s">
        <v>1</v>
      </c>
      <c r="D15">
        <v>23</v>
      </c>
      <c r="F15" s="1" t="s">
        <v>1</v>
      </c>
      <c r="G15">
        <v>16.5862</v>
      </c>
      <c r="H15" s="1" t="s">
        <v>1</v>
      </c>
      <c r="I15">
        <v>16</v>
      </c>
      <c r="K15" s="1" t="s">
        <v>1</v>
      </c>
      <c r="L15" s="2">
        <v>20.3454</v>
      </c>
      <c r="M15" s="1" t="s">
        <v>1</v>
      </c>
      <c r="N15">
        <v>18</v>
      </c>
    </row>
    <row r="16" spans="1:14" ht="14.25">
      <c r="A16" s="1" t="s">
        <v>4</v>
      </c>
      <c r="B16">
        <v>1.9558</v>
      </c>
      <c r="C16" s="1" t="s">
        <v>4</v>
      </c>
      <c r="D16">
        <v>2</v>
      </c>
      <c r="F16" s="1" t="s">
        <v>4</v>
      </c>
      <c r="G16">
        <v>1.3584</v>
      </c>
      <c r="H16" s="1" t="s">
        <v>4</v>
      </c>
      <c r="I16">
        <v>1.5</v>
      </c>
      <c r="K16" s="1" t="s">
        <v>4</v>
      </c>
      <c r="L16" s="2">
        <v>1.3081</v>
      </c>
      <c r="M16" s="1" t="s">
        <v>4</v>
      </c>
      <c r="N16">
        <v>1.5</v>
      </c>
    </row>
    <row r="17" spans="1:14" ht="12.75">
      <c r="A17" s="1" t="s">
        <v>3</v>
      </c>
      <c r="B17">
        <f>61.2275-2*B16</f>
        <v>57.3159</v>
      </c>
      <c r="C17" s="1" t="s">
        <v>3</v>
      </c>
      <c r="D17">
        <f>D21-2*D16</f>
        <v>57</v>
      </c>
      <c r="F17" s="1" t="s">
        <v>3</v>
      </c>
      <c r="G17">
        <f>52.832-2*G16</f>
        <v>50.1152</v>
      </c>
      <c r="H17" s="1" t="s">
        <v>3</v>
      </c>
      <c r="I17">
        <f>I21-2*I16</f>
        <v>49</v>
      </c>
      <c r="K17" s="1" t="s">
        <v>3</v>
      </c>
      <c r="L17">
        <f>29.718-2*L16</f>
        <v>27.1018</v>
      </c>
      <c r="M17" s="1" t="s">
        <v>3</v>
      </c>
      <c r="N17">
        <f>N21-2*N16</f>
        <v>27</v>
      </c>
    </row>
    <row r="18" spans="1:14" ht="14.25">
      <c r="A18" s="1" t="s">
        <v>5</v>
      </c>
      <c r="B18">
        <v>1.1938</v>
      </c>
      <c r="C18" s="1" t="s">
        <v>5</v>
      </c>
      <c r="D18">
        <v>1.2</v>
      </c>
      <c r="F18" s="1" t="s">
        <v>5</v>
      </c>
      <c r="G18">
        <v>0.9652</v>
      </c>
      <c r="H18" s="1" t="s">
        <v>5</v>
      </c>
      <c r="I18" s="3">
        <v>1</v>
      </c>
      <c r="K18" s="1" t="s">
        <v>5</v>
      </c>
      <c r="L18">
        <v>0.7493</v>
      </c>
      <c r="M18" s="1" t="s">
        <v>5</v>
      </c>
      <c r="N18" s="3">
        <v>0.8</v>
      </c>
    </row>
    <row r="19" spans="1:14" ht="14.25">
      <c r="A19" s="1" t="s">
        <v>6</v>
      </c>
      <c r="B19" s="2">
        <f>B15*B16</f>
        <v>44.807378</v>
      </c>
      <c r="C19" s="1" t="s">
        <v>6</v>
      </c>
      <c r="D19" s="2">
        <f>D15*D16</f>
        <v>46</v>
      </c>
      <c r="F19" s="1" t="s">
        <v>6</v>
      </c>
      <c r="G19" s="2">
        <f>G15*G16</f>
        <v>22.530694080000004</v>
      </c>
      <c r="H19" s="1" t="s">
        <v>6</v>
      </c>
      <c r="I19" s="2">
        <f>I15*I16</f>
        <v>24</v>
      </c>
      <c r="K19" s="1" t="s">
        <v>6</v>
      </c>
      <c r="L19" s="2">
        <f>L15*L16</f>
        <v>26.613817740000002</v>
      </c>
      <c r="M19" s="1" t="s">
        <v>6</v>
      </c>
      <c r="N19" s="2">
        <f>N15*N16</f>
        <v>27</v>
      </c>
    </row>
    <row r="20" spans="1:14" ht="14.25">
      <c r="A20" s="1" t="s">
        <v>7</v>
      </c>
      <c r="B20" s="2">
        <f>B17*B18</f>
        <v>68.42372141999999</v>
      </c>
      <c r="C20" s="1" t="s">
        <v>7</v>
      </c>
      <c r="D20" s="2">
        <f>D17*D18</f>
        <v>68.39999999999999</v>
      </c>
      <c r="F20" s="1" t="s">
        <v>7</v>
      </c>
      <c r="G20" s="2">
        <f>G17*G18</f>
        <v>48.37119104</v>
      </c>
      <c r="H20" s="1" t="s">
        <v>7</v>
      </c>
      <c r="I20" s="2">
        <f>I17*I18</f>
        <v>49</v>
      </c>
      <c r="K20" s="1" t="s">
        <v>7</v>
      </c>
      <c r="L20" s="2">
        <f>L17*L18</f>
        <v>20.30737874</v>
      </c>
      <c r="M20" s="1" t="s">
        <v>7</v>
      </c>
      <c r="N20" s="2">
        <f>N17*N18</f>
        <v>21.6</v>
      </c>
    </row>
    <row r="21" spans="1:14" ht="12.75">
      <c r="A21" s="1" t="s">
        <v>2</v>
      </c>
      <c r="B21">
        <f>B17+2*B16</f>
        <v>61.2275</v>
      </c>
      <c r="C21" s="1" t="s">
        <v>2</v>
      </c>
      <c r="D21">
        <v>61</v>
      </c>
      <c r="F21" s="1" t="s">
        <v>2</v>
      </c>
      <c r="G21">
        <f>G17+2*G16</f>
        <v>52.832</v>
      </c>
      <c r="H21" s="1" t="s">
        <v>2</v>
      </c>
      <c r="I21">
        <v>52</v>
      </c>
      <c r="K21" s="1" t="s">
        <v>2</v>
      </c>
      <c r="L21">
        <f>L17+2*L16</f>
        <v>29.718</v>
      </c>
      <c r="M21" s="1" t="s">
        <v>2</v>
      </c>
      <c r="N21">
        <v>30</v>
      </c>
    </row>
    <row r="22" spans="1:14" ht="12.75">
      <c r="A22" s="1" t="s">
        <v>9</v>
      </c>
      <c r="B22">
        <v>3640.3</v>
      </c>
      <c r="C22" s="1" t="s">
        <v>9</v>
      </c>
      <c r="D22">
        <v>3688.7</v>
      </c>
      <c r="F22" s="1" t="s">
        <v>9</v>
      </c>
      <c r="G22">
        <v>1802.58</v>
      </c>
      <c r="H22" s="1" t="s">
        <v>9</v>
      </c>
      <c r="I22">
        <v>1812.34</v>
      </c>
      <c r="K22" s="1" t="s">
        <v>9</v>
      </c>
      <c r="L22" s="2">
        <v>893.69</v>
      </c>
      <c r="M22" s="1" t="s">
        <v>9</v>
      </c>
      <c r="N22">
        <v>915.3</v>
      </c>
    </row>
    <row r="23" spans="3:15" ht="14.25">
      <c r="C23" s="5" t="s">
        <v>19</v>
      </c>
      <c r="D23">
        <f>D15/2/D16</f>
        <v>5.75</v>
      </c>
      <c r="E23" t="str">
        <f>IF(D23&lt;=$H$27,"ok","mal")</f>
        <v>ok</v>
      </c>
      <c r="F23" s="1"/>
      <c r="H23" s="5" t="s">
        <v>19</v>
      </c>
      <c r="I23" s="2">
        <f>I15/2/I16</f>
        <v>5.333333333333333</v>
      </c>
      <c r="J23" t="str">
        <f>IF(I23&lt;=$H$27,"ok","mal")</f>
        <v>ok</v>
      </c>
      <c r="L23" s="2"/>
      <c r="M23" s="5" t="s">
        <v>19</v>
      </c>
      <c r="N23">
        <f>N15/2/N16</f>
        <v>6</v>
      </c>
      <c r="O23" t="str">
        <f>IF(N23&lt;=$H$27,"ok","mal")</f>
        <v>ok</v>
      </c>
    </row>
    <row r="24" spans="3:15" ht="14.25">
      <c r="C24" s="5" t="s">
        <v>19</v>
      </c>
      <c r="D24">
        <f>D17/D18</f>
        <v>47.5</v>
      </c>
      <c r="E24" t="str">
        <f>IF(D24&lt;=$H$28,"ok","mal")</f>
        <v>ok</v>
      </c>
      <c r="F24" s="1"/>
      <c r="H24" s="5" t="s">
        <v>19</v>
      </c>
      <c r="I24">
        <f>I17/I18</f>
        <v>49</v>
      </c>
      <c r="J24" t="str">
        <f>IF(I24&lt;=$H$28,"ok","mal")</f>
        <v>ok</v>
      </c>
      <c r="M24" s="5" t="s">
        <v>19</v>
      </c>
      <c r="N24">
        <f>N17/N18</f>
        <v>33.75</v>
      </c>
      <c r="O24" t="str">
        <f>IF(N24&lt;=$H$28,"ok","mal")</f>
        <v>ok</v>
      </c>
    </row>
    <row r="25" spans="3:13" ht="12.75">
      <c r="C25" s="5"/>
      <c r="F25" s="1"/>
      <c r="H25" s="5"/>
      <c r="M25" s="5"/>
    </row>
    <row r="26" ht="12.75">
      <c r="B26" s="1" t="s">
        <v>10</v>
      </c>
    </row>
    <row r="27" spans="1:10" ht="15.75">
      <c r="A27" s="1" t="s">
        <v>1</v>
      </c>
      <c r="B27">
        <v>22.83</v>
      </c>
      <c r="C27" s="1" t="s">
        <v>1</v>
      </c>
      <c r="D27">
        <v>20</v>
      </c>
      <c r="G27" s="4" t="s">
        <v>18</v>
      </c>
      <c r="H27">
        <v>8.514693182963201</v>
      </c>
      <c r="I27" t="s">
        <v>15</v>
      </c>
      <c r="J27" t="s">
        <v>16</v>
      </c>
    </row>
    <row r="28" spans="1:10" ht="15.75">
      <c r="A28" s="1" t="s">
        <v>4</v>
      </c>
      <c r="B28">
        <v>1.7272</v>
      </c>
      <c r="C28" s="1" t="s">
        <v>4</v>
      </c>
      <c r="D28">
        <v>2</v>
      </c>
      <c r="G28" s="4" t="s">
        <v>18</v>
      </c>
      <c r="H28">
        <v>69.53666099419948</v>
      </c>
      <c r="I28" t="s">
        <v>15</v>
      </c>
      <c r="J28" t="s">
        <v>17</v>
      </c>
    </row>
    <row r="29" spans="1:4" ht="12.75">
      <c r="A29" s="1" t="s">
        <v>3</v>
      </c>
      <c r="B29">
        <f>60.706-2*B28</f>
        <v>57.2516</v>
      </c>
      <c r="C29" s="1" t="s">
        <v>3</v>
      </c>
      <c r="D29">
        <f>D33-2*D28</f>
        <v>57</v>
      </c>
    </row>
    <row r="30" spans="1:4" ht="14.25">
      <c r="A30" s="1" t="s">
        <v>5</v>
      </c>
      <c r="B30">
        <v>1.1176</v>
      </c>
      <c r="C30" s="1" t="s">
        <v>5</v>
      </c>
      <c r="D30">
        <v>1.2</v>
      </c>
    </row>
    <row r="31" spans="1:4" ht="14.25">
      <c r="A31" s="1" t="s">
        <v>6</v>
      </c>
      <c r="B31" s="2">
        <f>B27*B28</f>
        <v>39.431976</v>
      </c>
      <c r="C31" s="1" t="s">
        <v>6</v>
      </c>
      <c r="D31" s="2">
        <f>D27*D28</f>
        <v>40</v>
      </c>
    </row>
    <row r="32" spans="1:4" ht="14.25">
      <c r="A32" s="1" t="s">
        <v>7</v>
      </c>
      <c r="B32" s="2">
        <f>B29*B30</f>
        <v>63.98438816</v>
      </c>
      <c r="C32" s="1" t="s">
        <v>7</v>
      </c>
      <c r="D32" s="2">
        <f>D29*D30</f>
        <v>68.39999999999999</v>
      </c>
    </row>
    <row r="33" spans="1:4" ht="12.75">
      <c r="A33" s="1" t="s">
        <v>2</v>
      </c>
      <c r="B33">
        <f>B29+2*B28</f>
        <v>60.706</v>
      </c>
      <c r="C33" s="1" t="s">
        <v>2</v>
      </c>
      <c r="D33">
        <v>61</v>
      </c>
    </row>
    <row r="34" spans="1:4" ht="12.75">
      <c r="A34" s="1" t="s">
        <v>9</v>
      </c>
      <c r="B34" s="2">
        <v>3277.4128</v>
      </c>
      <c r="C34" s="1" t="s">
        <v>9</v>
      </c>
      <c r="D34">
        <v>3334.7</v>
      </c>
    </row>
    <row r="35" spans="3:5" ht="14.25">
      <c r="C35" s="5" t="s">
        <v>19</v>
      </c>
      <c r="D35">
        <f>D27/2/D28</f>
        <v>5</v>
      </c>
      <c r="E35" t="str">
        <f>IF(D35&lt;=$H$27,"ok","mal")</f>
        <v>ok</v>
      </c>
    </row>
    <row r="36" spans="3:5" ht="14.25">
      <c r="C36" s="5" t="s">
        <v>19</v>
      </c>
      <c r="D36">
        <f>D29/D30</f>
        <v>47.5</v>
      </c>
      <c r="E36" t="str">
        <f>IF(D36&lt;=$H$28,"ok","mal")</f>
        <v>ok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P42" sqref="P42"/>
    </sheetView>
  </sheetViews>
  <sheetFormatPr defaultColWidth="11.421875" defaultRowHeight="12.75"/>
  <cols>
    <col min="2" max="2" width="5.140625" style="0" customWidth="1"/>
    <col min="3" max="3" width="8.00390625" style="0" customWidth="1"/>
    <col min="4" max="4" width="4.28125" style="0" customWidth="1"/>
    <col min="5" max="6" width="6.421875" style="0" customWidth="1"/>
    <col min="7" max="7" width="14.57421875" style="0" customWidth="1"/>
    <col min="8" max="8" width="8.8515625" style="0" customWidth="1"/>
    <col min="9" max="9" width="5.421875" style="0" customWidth="1"/>
    <col min="10" max="10" width="8.28125" style="0" customWidth="1"/>
    <col min="11" max="11" width="4.7109375" style="0" customWidth="1"/>
    <col min="12" max="12" width="6.8515625" style="0" customWidth="1"/>
    <col min="13" max="13" width="5.28125" style="0" customWidth="1"/>
    <col min="14" max="14" width="6.8515625" style="0" customWidth="1"/>
    <col min="15" max="15" width="5.8515625" style="0" customWidth="1"/>
    <col min="16" max="16" width="8.140625" style="0" customWidth="1"/>
  </cols>
  <sheetData>
    <row r="1" spans="14:17" ht="15.75">
      <c r="N1" s="4" t="s">
        <v>18</v>
      </c>
      <c r="O1">
        <v>8.514693182963201</v>
      </c>
      <c r="P1" t="s">
        <v>15</v>
      </c>
      <c r="Q1" t="s">
        <v>16</v>
      </c>
    </row>
    <row r="2" spans="14:17" ht="15.75">
      <c r="N2" s="4" t="s">
        <v>18</v>
      </c>
      <c r="O2">
        <v>69.53666099419948</v>
      </c>
      <c r="P2" t="s">
        <v>15</v>
      </c>
      <c r="Q2" t="s">
        <v>17</v>
      </c>
    </row>
    <row r="4" spans="1:14" ht="12.75">
      <c r="A4" s="1" t="s">
        <v>35</v>
      </c>
      <c r="B4" s="8" t="s">
        <v>24</v>
      </c>
      <c r="C4" s="8"/>
      <c r="G4" s="8" t="s">
        <v>32</v>
      </c>
      <c r="H4" s="9" t="s">
        <v>26</v>
      </c>
      <c r="I4" s="9"/>
      <c r="J4" s="9"/>
      <c r="M4" s="9" t="s">
        <v>33</v>
      </c>
      <c r="N4" s="9"/>
    </row>
    <row r="5" spans="1:14" ht="12.75">
      <c r="A5" s="2"/>
      <c r="B5" s="1" t="s">
        <v>1</v>
      </c>
      <c r="C5">
        <v>20</v>
      </c>
      <c r="G5" s="1" t="s">
        <v>23</v>
      </c>
      <c r="H5" s="7">
        <f>'[1]Columnas, V y Derivas'!$G$39</f>
        <v>1471.4196745627285</v>
      </c>
      <c r="I5" s="1" t="s">
        <v>1</v>
      </c>
      <c r="J5">
        <v>20</v>
      </c>
      <c r="M5" s="1" t="s">
        <v>1</v>
      </c>
      <c r="N5">
        <v>15</v>
      </c>
    </row>
    <row r="6" spans="1:14" ht="14.25">
      <c r="A6" s="2"/>
      <c r="B6" s="1" t="s">
        <v>21</v>
      </c>
      <c r="C6">
        <v>2</v>
      </c>
      <c r="G6" s="1"/>
      <c r="H6" s="2"/>
      <c r="I6" s="1" t="s">
        <v>21</v>
      </c>
      <c r="J6">
        <v>1.5</v>
      </c>
      <c r="M6" s="1" t="s">
        <v>21</v>
      </c>
      <c r="N6">
        <v>0.8</v>
      </c>
    </row>
    <row r="7" spans="1:14" ht="14.25">
      <c r="A7" s="2"/>
      <c r="B7" s="1" t="s">
        <v>22</v>
      </c>
      <c r="C7">
        <v>60</v>
      </c>
      <c r="G7" s="10" t="s">
        <v>50</v>
      </c>
      <c r="H7" s="2"/>
      <c r="I7" s="1" t="s">
        <v>22</v>
      </c>
      <c r="J7">
        <v>50</v>
      </c>
      <c r="M7" s="1" t="s">
        <v>22</v>
      </c>
      <c r="N7">
        <v>45</v>
      </c>
    </row>
    <row r="8" spans="1:14" ht="14.25">
      <c r="A8" s="2"/>
      <c r="B8" s="1" t="s">
        <v>5</v>
      </c>
      <c r="C8">
        <v>1</v>
      </c>
      <c r="G8" s="1"/>
      <c r="H8" s="2"/>
      <c r="I8" s="1" t="s">
        <v>5</v>
      </c>
      <c r="J8" s="3">
        <v>0.8</v>
      </c>
      <c r="M8" s="1" t="s">
        <v>5</v>
      </c>
      <c r="N8" s="3">
        <v>0.6</v>
      </c>
    </row>
    <row r="9" spans="1:14" ht="14.25">
      <c r="A9" s="2"/>
      <c r="B9" s="1" t="s">
        <v>6</v>
      </c>
      <c r="C9" s="2">
        <f>C5*C6</f>
        <v>40</v>
      </c>
      <c r="G9" s="1"/>
      <c r="H9" s="2"/>
      <c r="I9" s="1" t="s">
        <v>6</v>
      </c>
      <c r="J9" s="2">
        <f>J5*J6</f>
        <v>30</v>
      </c>
      <c r="M9" s="1" t="s">
        <v>6</v>
      </c>
      <c r="N9" s="2">
        <f>N5*N6</f>
        <v>12</v>
      </c>
    </row>
    <row r="10" spans="1:14" ht="14.25">
      <c r="A10" s="2"/>
      <c r="B10" s="1" t="s">
        <v>7</v>
      </c>
      <c r="C10" s="2">
        <f>C7*C8</f>
        <v>60</v>
      </c>
      <c r="G10" s="1"/>
      <c r="H10" s="2"/>
      <c r="I10" s="1" t="s">
        <v>7</v>
      </c>
      <c r="J10" s="2">
        <f>J7*J8</f>
        <v>40</v>
      </c>
      <c r="M10" s="1" t="s">
        <v>7</v>
      </c>
      <c r="N10" s="2">
        <f>N7*N8</f>
        <v>27</v>
      </c>
    </row>
    <row r="11" spans="1:14" ht="12.75">
      <c r="A11" s="2"/>
      <c r="B11" s="1" t="s">
        <v>3</v>
      </c>
      <c r="C11">
        <f>C7+2*C6</f>
        <v>64</v>
      </c>
      <c r="G11" s="1"/>
      <c r="H11" s="2">
        <f>J11/2.54</f>
        <v>20.866141732283463</v>
      </c>
      <c r="I11" s="1" t="s">
        <v>3</v>
      </c>
      <c r="J11">
        <f>J7+2*J6</f>
        <v>53</v>
      </c>
      <c r="M11" s="1" t="s">
        <v>3</v>
      </c>
      <c r="N11">
        <f>N7+2*N6</f>
        <v>46.6</v>
      </c>
    </row>
    <row r="12" spans="1:14" ht="12.75">
      <c r="A12" s="7">
        <f>'[1]Columnas, V y Derivas'!$G$14</f>
        <v>3235.7360633889134</v>
      </c>
      <c r="B12" s="1" t="s">
        <v>9</v>
      </c>
      <c r="C12">
        <v>3380</v>
      </c>
      <c r="G12" s="1"/>
      <c r="H12" s="7">
        <f>J12/2.54/2.54/2.54</f>
        <v>124.79355667372751</v>
      </c>
      <c r="I12" s="1" t="s">
        <v>9</v>
      </c>
      <c r="J12">
        <v>2045</v>
      </c>
      <c r="M12" s="1" t="s">
        <v>20</v>
      </c>
      <c r="N12" s="2">
        <f>+N10+2*N9</f>
        <v>51</v>
      </c>
    </row>
    <row r="13" spans="2:11" ht="14.25">
      <c r="B13" s="5" t="s">
        <v>19</v>
      </c>
      <c r="C13">
        <f>C5/2/C6</f>
        <v>5</v>
      </c>
      <c r="D13" t="str">
        <f>IF(C13&lt;=$O$1,"ok","mal")</f>
        <v>ok</v>
      </c>
      <c r="I13" s="5" t="s">
        <v>19</v>
      </c>
      <c r="J13" s="2">
        <f>J5/2/J6</f>
        <v>6.666666666666667</v>
      </c>
      <c r="K13" t="str">
        <f>IF(J13&lt;=$O$1,"ok","mal")</f>
        <v>ok</v>
      </c>
    </row>
    <row r="14" spans="1:11" ht="14.25">
      <c r="A14" s="6"/>
      <c r="B14" s="5" t="s">
        <v>19</v>
      </c>
      <c r="C14">
        <f>C7/C8</f>
        <v>60</v>
      </c>
      <c r="D14" t="str">
        <f>IF(C14&lt;=$O$2,"ok","mal")</f>
        <v>ok</v>
      </c>
      <c r="G14" s="1"/>
      <c r="I14" s="5" t="s">
        <v>19</v>
      </c>
      <c r="J14">
        <f>J7/J8</f>
        <v>62.5</v>
      </c>
      <c r="K14" t="str">
        <f>IF(J14&lt;=$O$2,"ok","mal")</f>
        <v>ok</v>
      </c>
    </row>
    <row r="15" spans="1:13" ht="12.75">
      <c r="A15" s="6"/>
      <c r="B15" s="1" t="s">
        <v>20</v>
      </c>
      <c r="C15">
        <f>+C10+2*C9</f>
        <v>140</v>
      </c>
      <c r="G15" s="1"/>
      <c r="H15" s="6">
        <f>J15/2.54/2.54</f>
        <v>15.500031000062</v>
      </c>
      <c r="I15" s="1" t="s">
        <v>20</v>
      </c>
      <c r="J15">
        <f>+J10+2*J9</f>
        <v>100</v>
      </c>
      <c r="M15" s="5"/>
    </row>
    <row r="16" spans="1:13" ht="12.75">
      <c r="A16" s="6"/>
      <c r="G16" s="1"/>
      <c r="H16" s="6">
        <f>J16/2.54/2.54/2.54/2.54</f>
        <v>1156.2877533963883</v>
      </c>
      <c r="I16" s="1" t="s">
        <v>47</v>
      </c>
      <c r="J16">
        <v>48128.33</v>
      </c>
      <c r="M16" s="5"/>
    </row>
    <row r="17" spans="1:14" ht="12.75">
      <c r="A17" s="1" t="s">
        <v>36</v>
      </c>
      <c r="B17" s="8" t="s">
        <v>28</v>
      </c>
      <c r="C17" s="8"/>
      <c r="G17" s="1" t="s">
        <v>31</v>
      </c>
      <c r="H17" s="9" t="s">
        <v>27</v>
      </c>
      <c r="I17" s="9"/>
      <c r="J17" s="9"/>
      <c r="M17" s="9" t="s">
        <v>46</v>
      </c>
      <c r="N17" s="9"/>
    </row>
    <row r="18" spans="1:14" ht="14.25">
      <c r="A18" s="2"/>
      <c r="B18" s="1" t="s">
        <v>1</v>
      </c>
      <c r="C18">
        <v>20</v>
      </c>
      <c r="G18" s="1" t="s">
        <v>23</v>
      </c>
      <c r="H18" s="7">
        <f>'[1]Columnas, V y Derivas'!$G$47</f>
        <v>2282.0657665275035</v>
      </c>
      <c r="I18" s="1" t="s">
        <v>1</v>
      </c>
      <c r="J18">
        <v>20</v>
      </c>
      <c r="M18" s="1" t="s">
        <v>39</v>
      </c>
      <c r="N18">
        <v>15</v>
      </c>
    </row>
    <row r="19" spans="1:14" ht="14.25">
      <c r="A19" s="2"/>
      <c r="B19" s="1" t="s">
        <v>21</v>
      </c>
      <c r="C19">
        <v>2.2</v>
      </c>
      <c r="G19" s="10" t="s">
        <v>48</v>
      </c>
      <c r="H19" s="2"/>
      <c r="I19" s="1" t="s">
        <v>21</v>
      </c>
      <c r="J19">
        <v>2</v>
      </c>
      <c r="M19" s="1" t="s">
        <v>38</v>
      </c>
      <c r="N19">
        <v>0.6</v>
      </c>
    </row>
    <row r="20" spans="1:14" ht="14.25">
      <c r="A20" s="2"/>
      <c r="B20" s="1" t="s">
        <v>22</v>
      </c>
      <c r="C20">
        <v>60</v>
      </c>
      <c r="G20" s="1"/>
      <c r="H20" s="2"/>
      <c r="I20" s="1" t="s">
        <v>22</v>
      </c>
      <c r="J20">
        <v>50</v>
      </c>
      <c r="M20" s="1" t="s">
        <v>22</v>
      </c>
      <c r="N20">
        <v>45</v>
      </c>
    </row>
    <row r="21" spans="1:14" ht="14.25">
      <c r="A21" s="2"/>
      <c r="B21" s="1" t="s">
        <v>5</v>
      </c>
      <c r="C21">
        <v>1</v>
      </c>
      <c r="G21" s="1"/>
      <c r="H21" s="2"/>
      <c r="I21" s="1" t="s">
        <v>5</v>
      </c>
      <c r="J21" s="3">
        <v>0.8</v>
      </c>
      <c r="M21" s="1" t="s">
        <v>5</v>
      </c>
      <c r="N21" s="3">
        <v>0.5</v>
      </c>
    </row>
    <row r="22" spans="1:14" ht="14.25">
      <c r="A22" s="2"/>
      <c r="B22" s="1" t="s">
        <v>6</v>
      </c>
      <c r="C22" s="2">
        <f>C18*C19</f>
        <v>44</v>
      </c>
      <c r="G22" s="1"/>
      <c r="H22" s="2"/>
      <c r="I22" s="1" t="s">
        <v>6</v>
      </c>
      <c r="J22" s="2">
        <f>J18*J19</f>
        <v>40</v>
      </c>
      <c r="M22" s="1" t="s">
        <v>40</v>
      </c>
      <c r="N22">
        <v>15</v>
      </c>
    </row>
    <row r="23" spans="1:14" ht="14.25">
      <c r="A23" s="2"/>
      <c r="B23" s="1" t="s">
        <v>7</v>
      </c>
      <c r="C23" s="2">
        <f>C20*C21</f>
        <v>60</v>
      </c>
      <c r="G23" s="1"/>
      <c r="H23" s="2"/>
      <c r="I23" s="1" t="s">
        <v>7</v>
      </c>
      <c r="J23" s="2">
        <f>J20*J21</f>
        <v>40</v>
      </c>
      <c r="M23" s="1" t="s">
        <v>41</v>
      </c>
      <c r="N23">
        <v>0.8</v>
      </c>
    </row>
    <row r="24" spans="1:14" ht="14.25">
      <c r="A24" s="2"/>
      <c r="B24" s="1" t="s">
        <v>3</v>
      </c>
      <c r="C24">
        <f>C20+2*C19</f>
        <v>64.4</v>
      </c>
      <c r="G24" s="1"/>
      <c r="H24" s="2"/>
      <c r="I24" s="1" t="s">
        <v>3</v>
      </c>
      <c r="J24">
        <f>J20+2*J19</f>
        <v>54</v>
      </c>
      <c r="M24" s="1" t="s">
        <v>6</v>
      </c>
      <c r="N24" s="2">
        <f>N18*N19+N22*N23</f>
        <v>21</v>
      </c>
    </row>
    <row r="25" spans="1:14" ht="14.25">
      <c r="A25" s="7">
        <f>'[2]Columnas, V y Derivas'!$G$22</f>
        <v>3906.167511265337</v>
      </c>
      <c r="B25" s="1" t="s">
        <v>9</v>
      </c>
      <c r="C25">
        <v>3636.8</v>
      </c>
      <c r="G25" s="1"/>
      <c r="H25" s="7">
        <f>J25/2.54/2.54/2.54</f>
        <v>157.4412597644093</v>
      </c>
      <c r="I25" s="1" t="s">
        <v>9</v>
      </c>
      <c r="J25">
        <v>2580</v>
      </c>
      <c r="M25" s="1" t="s">
        <v>7</v>
      </c>
      <c r="N25" s="2">
        <f>N20*N21</f>
        <v>22.5</v>
      </c>
    </row>
    <row r="26" spans="2:14" ht="14.25">
      <c r="B26" s="5" t="s">
        <v>19</v>
      </c>
      <c r="C26" s="2">
        <f>C18/2/C19</f>
        <v>4.545454545454545</v>
      </c>
      <c r="D26" t="str">
        <f>IF(C26&lt;=$O$1,"ok","mal")</f>
        <v>ok</v>
      </c>
      <c r="G26" s="1"/>
      <c r="H26" s="2"/>
      <c r="I26" s="5" t="s">
        <v>19</v>
      </c>
      <c r="J26" s="2">
        <f>J18/2/J19</f>
        <v>5</v>
      </c>
      <c r="K26" t="str">
        <f>IF(J26&lt;=$O$1,"ok","mal")</f>
        <v>ok</v>
      </c>
      <c r="M26" s="1" t="s">
        <v>3</v>
      </c>
      <c r="N26">
        <f>N20+2*N19</f>
        <v>46.2</v>
      </c>
    </row>
    <row r="27" spans="2:14" ht="14.25">
      <c r="B27" s="5" t="s">
        <v>19</v>
      </c>
      <c r="C27">
        <f>C20/C21</f>
        <v>60</v>
      </c>
      <c r="D27" t="str">
        <f>IF(C27&lt;=$O$2,"ok","mal")</f>
        <v>ok</v>
      </c>
      <c r="G27" s="1"/>
      <c r="I27" s="5" t="s">
        <v>19</v>
      </c>
      <c r="J27">
        <f>J20/J21</f>
        <v>62.5</v>
      </c>
      <c r="K27" t="str">
        <f>IF(J27&lt;=$O$2,"ok","mal")</f>
        <v>ok</v>
      </c>
      <c r="M27" s="1" t="s">
        <v>20</v>
      </c>
      <c r="N27" s="3">
        <f>+N25+N24</f>
        <v>43.5</v>
      </c>
    </row>
    <row r="28" spans="1:15" ht="12.75">
      <c r="A28" s="6"/>
      <c r="B28" s="1" t="s">
        <v>20</v>
      </c>
      <c r="C28">
        <f>+C23+2*C22</f>
        <v>148</v>
      </c>
      <c r="G28" s="1"/>
      <c r="H28" s="6"/>
      <c r="I28" s="1" t="s">
        <v>20</v>
      </c>
      <c r="J28">
        <f>+J23+2*J22</f>
        <v>120</v>
      </c>
      <c r="M28" s="1" t="s">
        <v>42</v>
      </c>
      <c r="N28">
        <v>728.63</v>
      </c>
      <c r="O28" t="s">
        <v>43</v>
      </c>
    </row>
    <row r="29" spans="7:15" ht="12.75">
      <c r="G29" s="1"/>
      <c r="H29" s="6"/>
      <c r="I29" s="1" t="s">
        <v>47</v>
      </c>
      <c r="J29">
        <v>62440</v>
      </c>
      <c r="M29" s="1" t="s">
        <v>44</v>
      </c>
      <c r="N29">
        <v>14657</v>
      </c>
      <c r="O29" t="s">
        <v>45</v>
      </c>
    </row>
    <row r="30" spans="1:10" ht="12.75">
      <c r="A30" s="1" t="s">
        <v>34</v>
      </c>
      <c r="B30" s="8" t="s">
        <v>25</v>
      </c>
      <c r="C30" s="8"/>
      <c r="G30" s="1" t="s">
        <v>30</v>
      </c>
      <c r="H30" s="9" t="s">
        <v>29</v>
      </c>
      <c r="I30" s="9"/>
      <c r="J30" s="9"/>
    </row>
    <row r="31" spans="1:10" ht="12.75">
      <c r="A31" s="2"/>
      <c r="B31" s="1" t="s">
        <v>1</v>
      </c>
      <c r="C31">
        <v>20</v>
      </c>
      <c r="G31" s="1" t="s">
        <v>23</v>
      </c>
      <c r="H31" s="7">
        <f>'[1]Columnas, V y Derivas'!$G$55</f>
        <v>2251.5995915126896</v>
      </c>
      <c r="I31" s="1" t="s">
        <v>1</v>
      </c>
      <c r="J31">
        <v>20</v>
      </c>
    </row>
    <row r="32" spans="1:10" ht="14.25">
      <c r="A32" s="2"/>
      <c r="B32" s="1" t="s">
        <v>21</v>
      </c>
      <c r="C32" s="2">
        <v>2.5</v>
      </c>
      <c r="G32" s="1"/>
      <c r="H32" s="2"/>
      <c r="I32" s="1" t="s">
        <v>21</v>
      </c>
      <c r="J32">
        <v>2</v>
      </c>
    </row>
    <row r="33" spans="1:10" ht="14.25">
      <c r="A33" s="2"/>
      <c r="B33" s="1" t="s">
        <v>22</v>
      </c>
      <c r="C33">
        <v>60</v>
      </c>
      <c r="G33" s="1"/>
      <c r="H33" s="2"/>
      <c r="I33" s="1" t="s">
        <v>22</v>
      </c>
      <c r="J33">
        <v>50</v>
      </c>
    </row>
    <row r="34" spans="1:10" ht="14.25">
      <c r="A34" s="2"/>
      <c r="B34" s="1" t="s">
        <v>5</v>
      </c>
      <c r="C34">
        <v>1</v>
      </c>
      <c r="G34" s="1"/>
      <c r="H34" s="2"/>
      <c r="I34" s="1" t="s">
        <v>5</v>
      </c>
      <c r="J34" s="3">
        <v>0.8</v>
      </c>
    </row>
    <row r="35" spans="1:10" ht="14.25">
      <c r="A35" s="2"/>
      <c r="B35" s="1" t="s">
        <v>6</v>
      </c>
      <c r="C35" s="2">
        <f>C31*C32</f>
        <v>50</v>
      </c>
      <c r="G35" s="1"/>
      <c r="H35" s="2"/>
      <c r="I35" s="1" t="s">
        <v>6</v>
      </c>
      <c r="J35" s="2">
        <f>J31*J32</f>
        <v>40</v>
      </c>
    </row>
    <row r="36" spans="1:10" ht="14.25">
      <c r="A36" s="2"/>
      <c r="B36" s="1" t="s">
        <v>7</v>
      </c>
      <c r="C36" s="2">
        <f>C33*C34</f>
        <v>60</v>
      </c>
      <c r="G36" s="1"/>
      <c r="H36" s="2"/>
      <c r="I36" s="1" t="s">
        <v>7</v>
      </c>
      <c r="J36" s="2">
        <f>J33*J34</f>
        <v>40</v>
      </c>
    </row>
    <row r="37" spans="1:11" ht="12.75">
      <c r="A37" s="2"/>
      <c r="B37" s="1" t="s">
        <v>3</v>
      </c>
      <c r="C37" s="2">
        <f>C33+2*C32</f>
        <v>65</v>
      </c>
      <c r="G37" s="1"/>
      <c r="H37" s="2"/>
      <c r="I37" s="1" t="s">
        <v>3</v>
      </c>
      <c r="J37">
        <f>J33+2*J32</f>
        <v>54</v>
      </c>
      <c r="K37">
        <f>J37/2.54</f>
        <v>21.25984251968504</v>
      </c>
    </row>
    <row r="38" spans="1:10" ht="12.75">
      <c r="A38" s="7">
        <f>'[2]Columnas, V y Derivas'!$G$30</f>
        <v>4107.534002321464</v>
      </c>
      <c r="B38" s="1" t="s">
        <v>9</v>
      </c>
      <c r="C38">
        <v>4025</v>
      </c>
      <c r="G38" s="1"/>
      <c r="H38" s="7">
        <f>J38/2.54/2.54/2.54</f>
        <v>157.4412597644093</v>
      </c>
      <c r="I38" s="1" t="s">
        <v>9</v>
      </c>
      <c r="J38">
        <v>2580</v>
      </c>
    </row>
    <row r="39" spans="2:14" ht="14.25">
      <c r="B39" s="5" t="s">
        <v>19</v>
      </c>
      <c r="C39" s="2">
        <f>C31/2/C32</f>
        <v>4</v>
      </c>
      <c r="D39" t="str">
        <f>IF(C39&lt;=$O$1,"ok","mal")</f>
        <v>ok</v>
      </c>
      <c r="I39" s="5" t="s">
        <v>19</v>
      </c>
      <c r="J39" s="2">
        <f>J31/2/J32</f>
        <v>5</v>
      </c>
      <c r="K39" t="str">
        <f>IF(J39&lt;=$O$1,"ok","mal")</f>
        <v>ok</v>
      </c>
      <c r="M39" s="5"/>
      <c r="N39" s="2"/>
    </row>
    <row r="40" spans="2:13" ht="14.25">
      <c r="B40" s="5" t="s">
        <v>19</v>
      </c>
      <c r="C40" s="2">
        <f>C33/C34</f>
        <v>60</v>
      </c>
      <c r="D40" t="str">
        <f>IF(C40&lt;=$O$2,"ok","mal")</f>
        <v>ok</v>
      </c>
      <c r="I40" s="5" t="s">
        <v>19</v>
      </c>
      <c r="J40">
        <f>J33/J34</f>
        <v>62.5</v>
      </c>
      <c r="K40" t="str">
        <f>IF(J40&lt;=$O$2,"ok","mal")</f>
        <v>ok</v>
      </c>
      <c r="M40" s="5"/>
    </row>
    <row r="41" spans="1:11" ht="12.75">
      <c r="A41" s="6"/>
      <c r="B41" s="1" t="s">
        <v>20</v>
      </c>
      <c r="C41">
        <f>+C36+2*C35</f>
        <v>160</v>
      </c>
      <c r="G41" s="10" t="s">
        <v>49</v>
      </c>
      <c r="H41" s="6"/>
      <c r="I41" s="1" t="s">
        <v>20</v>
      </c>
      <c r="J41">
        <f>+J36+2*J35</f>
        <v>120</v>
      </c>
      <c r="K41">
        <f>J41/2.54/2.54</f>
        <v>18.6000372000744</v>
      </c>
    </row>
    <row r="42" spans="2:11" ht="12.75">
      <c r="B42" s="1" t="s">
        <v>37</v>
      </c>
      <c r="C42">
        <v>115708.33</v>
      </c>
      <c r="I42" s="1" t="s">
        <v>47</v>
      </c>
      <c r="J42">
        <v>62440</v>
      </c>
      <c r="K42" t="s">
        <v>45</v>
      </c>
    </row>
    <row r="44" ht="12.75">
      <c r="C44" s="2">
        <f>C41/2.54/2.54</f>
        <v>24.8000496000992</v>
      </c>
    </row>
  </sheetData>
  <mergeCells count="5">
    <mergeCell ref="H30:J30"/>
    <mergeCell ref="H17:J17"/>
    <mergeCell ref="H4:J4"/>
    <mergeCell ref="M4:N4"/>
    <mergeCell ref="M17:N17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Emen</dc:creator>
  <cp:keywords/>
  <dc:description/>
  <cp:lastModifiedBy>Andres Emwn</cp:lastModifiedBy>
  <dcterms:created xsi:type="dcterms:W3CDTF">2007-01-15T22:19:47Z</dcterms:created>
  <dcterms:modified xsi:type="dcterms:W3CDTF">2008-01-29T00:40:50Z</dcterms:modified>
  <cp:category/>
  <cp:version/>
  <cp:contentType/>
  <cp:contentStatus/>
</cp:coreProperties>
</file>