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11415" windowHeight="5865" tabRatio="903" activeTab="8"/>
  </bookViews>
  <sheets>
    <sheet name="COSTOS" sheetId="1" r:id="rId1"/>
    <sheet name="GASTOS" sheetId="2" r:id="rId2"/>
    <sheet name="COSTOS FIJOS" sheetId="3" r:id="rId3"/>
    <sheet name="INGRESOS" sheetId="4" r:id="rId4"/>
    <sheet name="INVERSION" sheetId="5" r:id="rId5"/>
    <sheet name="DEPRECIACIONES " sheetId="6" r:id="rId6"/>
    <sheet name="AMORTIZACIONES" sheetId="7" r:id="rId7"/>
    <sheet name="DEPRECIACIONES" sheetId="8" r:id="rId8"/>
    <sheet name="Reposición de Activos" sheetId="9" r:id="rId9"/>
    <sheet name="FLUJO DE CAJA" sheetId="10" r:id="rId10"/>
  </sheets>
  <definedNames/>
  <calcPr fullCalcOnLoad="1"/>
</workbook>
</file>

<file path=xl/comments5.xml><?xml version="1.0" encoding="utf-8"?>
<comments xmlns="http://schemas.openxmlformats.org/spreadsheetml/2006/main">
  <authors>
    <author>Usuario</author>
  </authors>
  <commentList>
    <comment ref="G38" authorId="0">
      <text>
        <r>
          <rPr>
            <sz val="8"/>
            <rFont val="Tahoma"/>
            <family val="0"/>
          </rPr>
          <t xml:space="preserve">Los gastos de puesta en marcha se considerán
</t>
        </r>
      </text>
    </comment>
    <comment ref="G32" authorId="0">
      <text>
        <r>
          <rPr>
            <sz val="8"/>
            <rFont val="Tahoma"/>
            <family val="0"/>
          </rPr>
          <t xml:space="preserve">Son los gastos de rediseño de la quesera Tabanal
</t>
        </r>
      </text>
    </comment>
    <comment ref="G33" authorId="0">
      <text>
        <r>
          <rPr>
            <sz val="8"/>
            <rFont val="Tahoma"/>
            <family val="0"/>
          </rPr>
          <t xml:space="preserve">Son los gastos de rediseño de la quesera Tabanal
</t>
        </r>
      </text>
    </comment>
    <comment ref="G31" authorId="0">
      <text>
        <r>
          <rPr>
            <sz val="8"/>
            <rFont val="Tahoma"/>
            <family val="0"/>
          </rPr>
          <t xml:space="preserve">Son los gastos de rediseño de la quesera Tabanal
</t>
        </r>
      </text>
    </comment>
  </commentList>
</comments>
</file>

<file path=xl/sharedStrings.xml><?xml version="1.0" encoding="utf-8"?>
<sst xmlns="http://schemas.openxmlformats.org/spreadsheetml/2006/main" count="898" uniqueCount="326">
  <si>
    <t>UNIDAD</t>
  </si>
  <si>
    <t>CANTIDAD</t>
  </si>
  <si>
    <t xml:space="preserve">COSTO </t>
  </si>
  <si>
    <t>COSTO</t>
  </si>
  <si>
    <t>Año 0</t>
  </si>
  <si>
    <t>Año 1</t>
  </si>
  <si>
    <t>Año 2</t>
  </si>
  <si>
    <t>Año 3</t>
  </si>
  <si>
    <t>Año 4</t>
  </si>
  <si>
    <t>Año 5</t>
  </si>
  <si>
    <t>Año 6</t>
  </si>
  <si>
    <t xml:space="preserve">Año 7 </t>
  </si>
  <si>
    <t>Año 8</t>
  </si>
  <si>
    <t>Año 9</t>
  </si>
  <si>
    <t>Año 10</t>
  </si>
  <si>
    <t>Ingresos totales =</t>
  </si>
  <si>
    <t>Ingresos</t>
  </si>
  <si>
    <t>Venta activo</t>
  </si>
  <si>
    <t>Depreciación</t>
  </si>
  <si>
    <t>Amortización intang.</t>
  </si>
  <si>
    <t>Valor libro</t>
  </si>
  <si>
    <t>Utilidad antes de impto.</t>
  </si>
  <si>
    <t>Utilidad Neta</t>
  </si>
  <si>
    <t>Inversión de remplazo</t>
  </si>
  <si>
    <t>Inversión de ampliación</t>
  </si>
  <si>
    <t>Préstamo</t>
  </si>
  <si>
    <t>Valor de desecho</t>
  </si>
  <si>
    <t>Año 7</t>
  </si>
  <si>
    <t>TAMAÑO =</t>
  </si>
  <si>
    <t>(-)Gastos de adm., y venta</t>
  </si>
  <si>
    <t>(-)Interés  préstamo</t>
  </si>
  <si>
    <t>(-)Depreciación</t>
  </si>
  <si>
    <t>(-)Amortización intang.</t>
  </si>
  <si>
    <t>(-)Valor libro</t>
  </si>
  <si>
    <t>(-)Inversión inicial</t>
  </si>
  <si>
    <t>(-)Inversión cap. Trabajo</t>
  </si>
  <si>
    <t>(-)Amortización deuda.</t>
  </si>
  <si>
    <t>con las sdiguientes maquinarias:</t>
  </si>
  <si>
    <t>Bombas de fumigación =</t>
  </si>
  <si>
    <t>Maquínaria</t>
  </si>
  <si>
    <t>Unidades</t>
  </si>
  <si>
    <t>Costo Unitario</t>
  </si>
  <si>
    <t>Costo total</t>
  </si>
  <si>
    <t>Tamaño =</t>
  </si>
  <si>
    <t>Machetes  =</t>
  </si>
  <si>
    <t>Mascarillas   =</t>
  </si>
  <si>
    <t>Guantes     =</t>
  </si>
  <si>
    <t>Cantidad</t>
  </si>
  <si>
    <t>Unidad</t>
  </si>
  <si>
    <t>Pares</t>
  </si>
  <si>
    <t>AÑO</t>
  </si>
  <si>
    <t>VALOR EN LIBROS</t>
  </si>
  <si>
    <t>DEP. ANUAL</t>
  </si>
  <si>
    <t>DEP. ACUMULADA</t>
  </si>
  <si>
    <t>AMORTIZACIÓN DIFERIDOS</t>
  </si>
  <si>
    <t>Gastos de constitución =</t>
  </si>
  <si>
    <t xml:space="preserve"> </t>
  </si>
  <si>
    <t>Gastos de puesta en marcha =</t>
  </si>
  <si>
    <t>Deben reponerse al año</t>
  </si>
  <si>
    <t>(-)Comisiones en venta</t>
  </si>
  <si>
    <t>Total =</t>
  </si>
  <si>
    <t>VAN total =</t>
  </si>
  <si>
    <t>Requerimientos</t>
  </si>
  <si>
    <t>Suministros y materiales</t>
  </si>
  <si>
    <t>Gasto mensual</t>
  </si>
  <si>
    <t>Suministros de oficina</t>
  </si>
  <si>
    <t>Gastos de mantenimiento</t>
  </si>
  <si>
    <t>Requerimiento</t>
  </si>
  <si>
    <t>Guardian</t>
  </si>
  <si>
    <t>Agrónomo</t>
  </si>
  <si>
    <t>Situación</t>
  </si>
  <si>
    <t>Permanente</t>
  </si>
  <si>
    <t>Visitas mensuales</t>
  </si>
  <si>
    <t>Mensual</t>
  </si>
  <si>
    <t>Horas</t>
  </si>
  <si>
    <t>Costo Unit.</t>
  </si>
  <si>
    <t>Total Costo</t>
  </si>
  <si>
    <t>Costo total anual</t>
  </si>
  <si>
    <t>Costos Fijos de Producción por año</t>
  </si>
  <si>
    <t>(Expresado en dólares americanos)</t>
  </si>
  <si>
    <t>VALOR UNI.</t>
  </si>
  <si>
    <t>TOTAL</t>
  </si>
  <si>
    <t>VIDA ÚTIL=</t>
  </si>
  <si>
    <t>10 AÑOS</t>
  </si>
  <si>
    <t>Método:</t>
  </si>
  <si>
    <t>Línea Recta</t>
  </si>
  <si>
    <t>OTROS ACTIVOS FIJOS</t>
  </si>
  <si>
    <t>Maquinaria y Equipos</t>
  </si>
  <si>
    <t>Accesorios de trabajo</t>
  </si>
  <si>
    <t>Estudios Técnicos</t>
  </si>
  <si>
    <t>Gastos de puesta en marcha</t>
  </si>
  <si>
    <t>Estudio Técnico  =</t>
  </si>
  <si>
    <t>VOLÚMEN ESPERADO DE VENTAS</t>
  </si>
  <si>
    <t>Total Gastos de administración</t>
  </si>
  <si>
    <t>Baldes</t>
  </si>
  <si>
    <t xml:space="preserve">                                                               PROYECTO: PRODUCCIÓN Y COMERCIALIZACIÓN DE MAÍZ DURO</t>
  </si>
  <si>
    <t>COSTO DE PRODUCCIÓN x ha.</t>
  </si>
  <si>
    <t>CONCEPTO</t>
  </si>
  <si>
    <t>MEDIDA</t>
  </si>
  <si>
    <t>UNIT USD</t>
  </si>
  <si>
    <t>Jornal</t>
  </si>
  <si>
    <t>hrs/mq.</t>
  </si>
  <si>
    <t>Kilo</t>
  </si>
  <si>
    <t xml:space="preserve">TOTAL COSTOS </t>
  </si>
  <si>
    <t>GASTOS DE ADMINISTRACIÓN</t>
  </si>
  <si>
    <t>GASTOS DE VENTAS</t>
  </si>
  <si>
    <t>GASTOS PUBLICIDAD</t>
  </si>
  <si>
    <t>Spot en Radio</t>
  </si>
  <si>
    <t>Vehículo</t>
  </si>
  <si>
    <t>Volqueta</t>
  </si>
  <si>
    <t>5 AÑOS</t>
  </si>
  <si>
    <t>Precio de Venta</t>
  </si>
  <si>
    <t>Margen de Comercialización</t>
  </si>
  <si>
    <t>Ingresos por margen</t>
  </si>
  <si>
    <t>Total Gastos de Ventas</t>
  </si>
  <si>
    <t>Total Gastos Adm. y Ventas</t>
  </si>
  <si>
    <t>Descripción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</si>
  <si>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</si>
  <si>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</si>
  <si>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</si>
  <si>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</si>
  <si>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</si>
  <si>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</si>
  <si>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</si>
  <si>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</si>
  <si>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</si>
  <si>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</si>
  <si>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Mano de Obra</t>
  </si>
  <si>
    <t xml:space="preserve">Subtotal </t>
  </si>
  <si>
    <t>Gastos Generales</t>
  </si>
  <si>
    <t>Agua potable</t>
  </si>
  <si>
    <t>Luz eléctrica</t>
  </si>
  <si>
    <t>Gastos varios</t>
  </si>
  <si>
    <t xml:space="preserve">Guantes de caucho </t>
  </si>
  <si>
    <t xml:space="preserve">Costo </t>
  </si>
  <si>
    <t>Costo Total Anual</t>
  </si>
  <si>
    <t xml:space="preserve">Machetes </t>
  </si>
  <si>
    <t>Transformador</t>
  </si>
  <si>
    <t>Secadora de granos</t>
  </si>
  <si>
    <t>Bazuca transportadora de granos</t>
  </si>
  <si>
    <t>Sistema de prelimpieza</t>
  </si>
  <si>
    <t>Sistema de elavadores</t>
  </si>
  <si>
    <t>Cosedoras de sacos</t>
  </si>
  <si>
    <t>Romanas</t>
  </si>
  <si>
    <t>Medidores de humedad</t>
  </si>
  <si>
    <t>Escritorios</t>
  </si>
  <si>
    <t>Sillas giratorias</t>
  </si>
  <si>
    <t>Archivador</t>
  </si>
  <si>
    <t>Computador</t>
  </si>
  <si>
    <t>ACTIVOS INTANGIBLES</t>
  </si>
  <si>
    <t>Equipo de Oficina</t>
  </si>
  <si>
    <t xml:space="preserve">                   AMORTIZACIÓN DIFERIDOS</t>
  </si>
  <si>
    <t>3 AÑOS</t>
  </si>
  <si>
    <t>$</t>
  </si>
  <si>
    <t>60 has.</t>
  </si>
  <si>
    <t xml:space="preserve">INGRESOS PROYECTADOS </t>
  </si>
  <si>
    <t xml:space="preserve">COSTOS FIJOS </t>
  </si>
  <si>
    <t>(-)Costos Fijos</t>
  </si>
  <si>
    <t>Para llevar adelante el cultivo de maíz es necesario contar de planta</t>
  </si>
  <si>
    <t>GASTOS ADMINISTRATIVOS Y VENTAS DEL CENTRO DE ACOPIO</t>
  </si>
  <si>
    <t>Bombas de Mochila (Fumigación)</t>
  </si>
  <si>
    <t xml:space="preserve">                   INVERSIONES INICIALES DEL PROYECTO</t>
  </si>
  <si>
    <t xml:space="preserve">Mascarillas   </t>
  </si>
  <si>
    <t xml:space="preserve">Guantes    </t>
  </si>
  <si>
    <t>INVERSIONES CENTRO DE ACOPIO (Inversiones calculadas a su valor residual)</t>
  </si>
  <si>
    <t>Subtotal</t>
  </si>
  <si>
    <t xml:space="preserve">Calculadoras </t>
  </si>
  <si>
    <t>Teléfono/fax</t>
  </si>
  <si>
    <t>Muebles de Oficina</t>
  </si>
  <si>
    <t>DEPRECIACIONES</t>
  </si>
  <si>
    <t>Se reponen al año</t>
  </si>
  <si>
    <t>Teléfono</t>
  </si>
  <si>
    <t>FLUJO DE CAJA DEL PROYECTO</t>
  </si>
  <si>
    <t>Flujo de Caja.3</t>
  </si>
  <si>
    <t>Flujo de Caja.2</t>
  </si>
  <si>
    <t>Flujo de Caja. 1</t>
  </si>
  <si>
    <t xml:space="preserve">    Flujo de Caja.2</t>
  </si>
  <si>
    <t>Tolva de Recepción de granos</t>
  </si>
  <si>
    <t>Computadoras</t>
  </si>
  <si>
    <t>Calculadoras</t>
  </si>
  <si>
    <t>Escritorio</t>
  </si>
  <si>
    <t>Silla giratoria</t>
  </si>
  <si>
    <t>Total</t>
  </si>
  <si>
    <t>TABLA DE REPOSICIÓN DE ACTIVOS</t>
  </si>
  <si>
    <r>
      <t xml:space="preserve">TABLA DE DEPRECIACIACIÓN: </t>
    </r>
    <r>
      <rPr>
        <sz val="10"/>
        <color indexed="8"/>
        <rFont val="Arial"/>
        <family val="2"/>
      </rPr>
      <t>Computadoras</t>
    </r>
  </si>
  <si>
    <r>
      <t>TABLA DE DEPRECIACIACIÓN:</t>
    </r>
    <r>
      <rPr>
        <sz val="10"/>
        <color indexed="8"/>
        <rFont val="Arial"/>
        <family val="2"/>
      </rPr>
      <t xml:space="preserve"> Calculadora</t>
    </r>
  </si>
  <si>
    <r>
      <t xml:space="preserve">TABLA DE DEPRECIACIACIÓN: </t>
    </r>
    <r>
      <rPr>
        <sz val="10"/>
        <color indexed="8"/>
        <rFont val="Arial"/>
        <family val="2"/>
      </rPr>
      <t>Teléfono/fax</t>
    </r>
  </si>
  <si>
    <r>
      <t>TABLA DE DEPRECIACIACIÓN:</t>
    </r>
    <r>
      <rPr>
        <sz val="10"/>
        <color indexed="8"/>
        <rFont val="Arial"/>
        <family val="2"/>
      </rPr>
      <t xml:space="preserve"> Escritorio</t>
    </r>
  </si>
  <si>
    <r>
      <t xml:space="preserve">TABLA DE DEPRECIACIACIÓN: </t>
    </r>
    <r>
      <rPr>
        <sz val="10"/>
        <color indexed="8"/>
        <rFont val="Arial"/>
        <family val="2"/>
      </rPr>
      <t>Silla giratoria</t>
    </r>
  </si>
  <si>
    <r>
      <t>TABLA DE DEPRECIACIACIÓN:</t>
    </r>
    <r>
      <rPr>
        <sz val="10"/>
        <color indexed="8"/>
        <rFont val="Arial"/>
        <family val="2"/>
      </rPr>
      <t xml:space="preserve"> Archivador</t>
    </r>
  </si>
  <si>
    <r>
      <t xml:space="preserve">TABLA DE DEPRECIACIACIÓN: </t>
    </r>
    <r>
      <rPr>
        <sz val="10"/>
        <color indexed="8"/>
        <rFont val="Arial"/>
        <family val="2"/>
      </rPr>
      <t>Transformador</t>
    </r>
  </si>
  <si>
    <r>
      <t xml:space="preserve">TABLA DE DEPRECIACIACIÓN: </t>
    </r>
    <r>
      <rPr>
        <sz val="10"/>
        <color indexed="8"/>
        <rFont val="Arial"/>
        <family val="2"/>
      </rPr>
      <t>Sistema de Prelimpieza</t>
    </r>
  </si>
  <si>
    <r>
      <t xml:space="preserve">TABLA DE DEPRECIACIACIÓN: </t>
    </r>
    <r>
      <rPr>
        <sz val="10"/>
        <color indexed="8"/>
        <rFont val="Arial"/>
        <family val="2"/>
      </rPr>
      <t>Sistema de Elavadores</t>
    </r>
  </si>
  <si>
    <r>
      <t xml:space="preserve">TABLA DE DEPRECIACIACIÓN: </t>
    </r>
    <r>
      <rPr>
        <sz val="10"/>
        <color indexed="8"/>
        <rFont val="Arial"/>
        <family val="2"/>
      </rPr>
      <t>Romanas</t>
    </r>
  </si>
  <si>
    <r>
      <t>TABLA DE DEPRECIACIACIÓN:</t>
    </r>
    <r>
      <rPr>
        <sz val="10"/>
        <rFont val="Arial"/>
        <family val="2"/>
      </rPr>
      <t xml:space="preserve"> Medidor de Húmedad</t>
    </r>
  </si>
  <si>
    <r>
      <t xml:space="preserve">TABLA DE DEPRECIACIACIÓN: </t>
    </r>
    <r>
      <rPr>
        <sz val="10"/>
        <color indexed="8"/>
        <rFont val="Arial"/>
        <family val="2"/>
      </rPr>
      <t>Vehículo</t>
    </r>
  </si>
  <si>
    <r>
      <t xml:space="preserve">TABLA DE DEPRECIACIACIÓN DEL VALOR RESIDUAL: </t>
    </r>
    <r>
      <rPr>
        <sz val="10"/>
        <color indexed="8"/>
        <rFont val="Arial"/>
        <family val="2"/>
      </rPr>
      <t>Transformador</t>
    </r>
  </si>
  <si>
    <r>
      <t>TABLA DE DEPRECIACIACIÓN DEL VALOR RESIDUAL:</t>
    </r>
    <r>
      <rPr>
        <sz val="10"/>
        <color indexed="8"/>
        <rFont val="Arial"/>
        <family val="2"/>
      </rPr>
      <t xml:space="preserve"> Secadora de Granos</t>
    </r>
  </si>
  <si>
    <r>
      <t xml:space="preserve">TABLA DE DEPRECIACIACIÓN DEL VALOR RESIDUAL: </t>
    </r>
    <r>
      <rPr>
        <sz val="10"/>
        <color indexed="8"/>
        <rFont val="Arial"/>
        <family val="2"/>
      </rPr>
      <t>Sistema de Elavadores</t>
    </r>
  </si>
  <si>
    <r>
      <t xml:space="preserve">TABLA DE DEPRECIACIACIÓN DEL VALOR RESIDUAL: </t>
    </r>
    <r>
      <rPr>
        <sz val="10"/>
        <color indexed="8"/>
        <rFont val="Arial"/>
        <family val="2"/>
      </rPr>
      <t>Romanas</t>
    </r>
  </si>
  <si>
    <r>
      <t xml:space="preserve">TABLA DE DEPRECIACIACIÓN DEL VALOR RESIDUAL: </t>
    </r>
    <r>
      <rPr>
        <sz val="10"/>
        <color indexed="8"/>
        <rFont val="Arial"/>
        <family val="2"/>
      </rPr>
      <t>Vehículo</t>
    </r>
  </si>
  <si>
    <r>
      <t xml:space="preserve">TABLA DE DEPRECIACIACIÓN DEL VALOR RESIDUAL: </t>
    </r>
    <r>
      <rPr>
        <sz val="10"/>
        <color indexed="8"/>
        <rFont val="Arial"/>
        <family val="2"/>
      </rPr>
      <t>Bazuca Transportadora de granos</t>
    </r>
  </si>
  <si>
    <r>
      <t>TABLA DE DEPRECIACIACIÓN DEL VALOR RESIDUAL:</t>
    </r>
    <r>
      <rPr>
        <sz val="10"/>
        <color indexed="8"/>
        <rFont val="Arial"/>
        <family val="2"/>
      </rPr>
      <t xml:space="preserve"> Sistema de Prelimpieza</t>
    </r>
  </si>
  <si>
    <r>
      <t>TABLA DE DEPRECIACIACIÓN:</t>
    </r>
    <r>
      <rPr>
        <sz val="10"/>
        <color indexed="8"/>
        <rFont val="Arial"/>
        <family val="2"/>
      </rPr>
      <t xml:space="preserve"> Piso de la secadora</t>
    </r>
  </si>
  <si>
    <r>
      <t xml:space="preserve">TABLA DE DEPRECIACIACIÓN DEL VALOR RESIDUAL: </t>
    </r>
    <r>
      <rPr>
        <sz val="10"/>
        <color indexed="8"/>
        <rFont val="Arial"/>
        <family val="2"/>
      </rPr>
      <t>Piso de la secadora</t>
    </r>
  </si>
  <si>
    <t xml:space="preserve">TOTAL DE LAS DEPRECIACIONES </t>
  </si>
  <si>
    <t>FLUJO MARGINAL</t>
  </si>
  <si>
    <t>TIR Marginal:</t>
  </si>
  <si>
    <t>CAPITAL DE TRABAJO</t>
  </si>
  <si>
    <t xml:space="preserve">TOTAL INVERSIÓN INICIAL </t>
  </si>
  <si>
    <t>TIR:</t>
  </si>
  <si>
    <t>VAN Marginal:</t>
  </si>
  <si>
    <t>(-)Impuesto a la Renta</t>
  </si>
  <si>
    <t>(-)15% Trabajadores</t>
  </si>
  <si>
    <t>(-)Costos Variables</t>
  </si>
  <si>
    <t>Amortización a 5 años =</t>
  </si>
  <si>
    <t>Costos de Producción</t>
  </si>
  <si>
    <t>Costos Fijos</t>
  </si>
  <si>
    <t>Gastos Administrativos y Ventas</t>
  </si>
  <si>
    <r>
      <t>Subtotal</t>
    </r>
    <r>
      <rPr>
        <sz val="10"/>
        <color indexed="8"/>
        <rFont val="Arial"/>
        <family val="2"/>
      </rPr>
      <t xml:space="preserve"> </t>
    </r>
  </si>
  <si>
    <t>ANEXO # 3</t>
  </si>
  <si>
    <t>ANEXO # 4</t>
  </si>
  <si>
    <t>ANEXO # 5</t>
  </si>
  <si>
    <t>ANEXO # 6</t>
  </si>
  <si>
    <t>ANEXO # 12</t>
  </si>
  <si>
    <t>transformador</t>
  </si>
  <si>
    <t>Balanza para leche</t>
  </si>
  <si>
    <t>Kit de Laboratorio</t>
  </si>
  <si>
    <t>Cilindros de gas</t>
  </si>
  <si>
    <t xml:space="preserve">Tinas de acero inoxidable </t>
  </si>
  <si>
    <t xml:space="preserve">Sillas  </t>
  </si>
  <si>
    <t xml:space="preserve">        PROYECTO: Implementacion y Operación de Pasteurizadora de Leche en la Parroquia San Luis de Pambil</t>
  </si>
  <si>
    <t>1200 Litros.</t>
  </si>
  <si>
    <t>No. De dias en el año</t>
  </si>
  <si>
    <t>Producion por dia</t>
  </si>
  <si>
    <t xml:space="preserve">Lt. </t>
  </si>
  <si>
    <t xml:space="preserve">% De pérdida 1 </t>
  </si>
  <si>
    <t xml:space="preserve">Ingresos  </t>
  </si>
  <si>
    <t>PARA 1200 Lt.</t>
  </si>
  <si>
    <t>$/Lt</t>
  </si>
  <si>
    <t>Producción por año</t>
  </si>
  <si>
    <t>Producción Total</t>
  </si>
  <si>
    <t>PARA 1000.</t>
  </si>
  <si>
    <t>PARA 1500 Lt.</t>
  </si>
  <si>
    <t>Sillas</t>
  </si>
  <si>
    <r>
      <t xml:space="preserve">TABLA DE DEPRECIACIACIÓN: </t>
    </r>
    <r>
      <rPr>
        <sz val="10"/>
        <color indexed="8"/>
        <rFont val="Arial"/>
        <family val="2"/>
      </rPr>
      <t xml:space="preserve"> </t>
    </r>
  </si>
  <si>
    <r>
      <t>TABLA DE DEPRECIACIACIÓN:</t>
    </r>
    <r>
      <rPr>
        <sz val="10"/>
        <color indexed="8"/>
        <rFont val="Arial"/>
        <family val="2"/>
      </rPr>
      <t xml:space="preserve"> Rediseño de la quesera</t>
    </r>
  </si>
  <si>
    <t>Gerente</t>
  </si>
  <si>
    <t>Secretaria- Contadora</t>
  </si>
  <si>
    <t>Mes</t>
  </si>
  <si>
    <t>1200 Lt..</t>
  </si>
  <si>
    <t>Baldes Plásticos</t>
  </si>
  <si>
    <t>Arriendos</t>
  </si>
  <si>
    <t>Bestuario</t>
  </si>
  <si>
    <t>Baldes de acero inoxidable</t>
  </si>
  <si>
    <t>Pasteurizador</t>
  </si>
  <si>
    <t>1. RECEPCION</t>
  </si>
  <si>
    <t>SUBTOTAL RECEPCION</t>
  </si>
  <si>
    <t>2. HIGIENIZACION</t>
  </si>
  <si>
    <t>SUBTOTAL HIGIENIZACION</t>
  </si>
  <si>
    <t>3. ESTANDARIZACION</t>
  </si>
  <si>
    <t>SUBTOTAL ESTANDARIZACION</t>
  </si>
  <si>
    <t>4. HOMOGENIZACION</t>
  </si>
  <si>
    <t>SUBTOTAL  HOMOGENIZACION</t>
  </si>
  <si>
    <t>5. PATEURIZADO</t>
  </si>
  <si>
    <t>SUBTOTAL PASTEURIZADO</t>
  </si>
  <si>
    <t>6. ENVASADO</t>
  </si>
  <si>
    <t>SUBTOTAL ENVASA</t>
  </si>
  <si>
    <t>7. DISTRIBUCIÓN</t>
  </si>
  <si>
    <t>SUBTOTAL distribución</t>
  </si>
  <si>
    <t xml:space="preserve">8. </t>
  </si>
  <si>
    <t xml:space="preserve">SUBTOTAL </t>
  </si>
  <si>
    <t>Reactvos y aditivos</t>
  </si>
  <si>
    <t>gas</t>
  </si>
  <si>
    <t>Gas</t>
  </si>
  <si>
    <t>Asistencia Tecnica</t>
  </si>
  <si>
    <t>Evento</t>
  </si>
  <si>
    <r>
      <t>TABLA DE DEPRECIACIACIÓN DEL VALOR RESIDUAL:</t>
    </r>
    <r>
      <rPr>
        <sz val="10"/>
        <rFont val="Arial"/>
        <family val="2"/>
      </rPr>
      <t xml:space="preserve"> </t>
    </r>
  </si>
  <si>
    <t xml:space="preserve">TABLA DE DEPRECIACIACIÓN: </t>
  </si>
  <si>
    <t xml:space="preserve">TABLA DE DEPRECIACIACIÓN DEL VALOR RESIDUAL: </t>
  </si>
  <si>
    <r>
      <t xml:space="preserve">TABLA DE DEPRECIACIACIÓN: </t>
    </r>
    <r>
      <rPr>
        <sz val="10"/>
        <color indexed="8"/>
        <rFont val="Arial"/>
        <family val="2"/>
      </rPr>
      <t xml:space="preserve">Bazuca </t>
    </r>
  </si>
  <si>
    <t>Utencillos</t>
  </si>
  <si>
    <t>Varios</t>
  </si>
  <si>
    <t>Mantenimiento Equipos</t>
  </si>
  <si>
    <t>Gavetas plasticas</t>
  </si>
  <si>
    <t>Articulos de aseo</t>
  </si>
  <si>
    <t>Planta electrica</t>
  </si>
  <si>
    <t>Congeladores</t>
  </si>
  <si>
    <t xml:space="preserve">GASTOS DE </t>
  </si>
  <si>
    <t>Combustible planta</t>
  </si>
  <si>
    <t>Mantenimiento planta</t>
  </si>
  <si>
    <t>Empaques (fundas)</t>
  </si>
  <si>
    <t>Mejoramiento construcciones</t>
  </si>
  <si>
    <t xml:space="preserve">Pasreurizadora  </t>
  </si>
  <si>
    <t>cilindros de gas</t>
  </si>
  <si>
    <t>kit laboratorio</t>
  </si>
  <si>
    <t>Utensillos</t>
  </si>
  <si>
    <t>baldes de acero</t>
  </si>
  <si>
    <t>construcciones</t>
  </si>
  <si>
    <t>Mejoramiento instalaciones</t>
  </si>
  <si>
    <t>Tinas de acero inoxidable</t>
  </si>
  <si>
    <t>Transporte</t>
  </si>
  <si>
    <t>Registro Sanitario</t>
  </si>
  <si>
    <t>muestras</t>
  </si>
  <si>
    <t>Analisis Laboratorio (Agua, Leche)</t>
  </si>
  <si>
    <t>Capacitacion</t>
  </si>
  <si>
    <t>Visita</t>
  </si>
  <si>
    <t>PASTEURIZADORA (Inversiones calculadas a su valor residual a 1 año)</t>
  </si>
  <si>
    <t xml:space="preserve">Utencillos </t>
  </si>
  <si>
    <t>balanza para leche</t>
  </si>
  <si>
    <t>mejoras de construccion</t>
  </si>
  <si>
    <t>Planta Eléctrica</t>
  </si>
  <si>
    <t>kit de laboratorio</t>
  </si>
  <si>
    <t>trabajador</t>
  </si>
  <si>
    <t>1000 Lt.</t>
  </si>
  <si>
    <t>1500 Lt.</t>
  </si>
  <si>
    <t>Trajabajor Aseo</t>
  </si>
  <si>
    <t>Trabajador</t>
  </si>
  <si>
    <t>Operador</t>
  </si>
  <si>
    <t>Vestuario</t>
  </si>
  <si>
    <t>Seguros</t>
  </si>
  <si>
    <t>Documento</t>
  </si>
  <si>
    <t>giras de observacion</t>
  </si>
  <si>
    <t xml:space="preserve">Gira </t>
  </si>
  <si>
    <t>Construcciones</t>
  </si>
  <si>
    <t>Planta de tratamiento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</si>
</sst>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0.0"/>
    <numFmt numFmtId="179" formatCode="0.000E+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00"/>
    <numFmt numFmtId="184" formatCode="0.0000"/>
    <numFmt numFmtId="185" formatCode="0.00000"/>
    <numFmt numFmtId="186" formatCode="0.000000"/>
    <numFmt numFmtId="187" formatCode="0.00000000"/>
    <numFmt numFmtId="188" formatCode="0.0000000"/>
    <numFmt numFmtId="189" formatCode="&quot;S/.&quot;\ #,##0.0;[Red]&quot;S/.&quot;\ \-#,##0.0"/>
    <numFmt numFmtId="190" formatCode="0.0%"/>
    <numFmt numFmtId="191" formatCode="#,##0.0\ &quot;€&quot;;[Red]\-#,##0.0\ &quot;€&quot;"/>
    <numFmt numFmtId="192" formatCode="_ * #,##0_ ;_ * \-#,##0_ ;_ * &quot;-&quot;??_ ;_ @_ "/>
    <numFmt numFmtId="193" formatCode="_ * #,##0.0_ ;_ * \-#,##0.0_ ;_ * &quot;-&quot;??_ ;_ @_ "/>
    <numFmt numFmtId="194" formatCode="#,##0.0"/>
    <numFmt numFmtId="195" formatCode="[$$-C09]#,##0"/>
    <numFmt numFmtId="196" formatCode="[$$-1009]#,##0.00"/>
    <numFmt numFmtId="197" formatCode="[$$-1009]#,##0.0"/>
    <numFmt numFmtId="198" formatCode="[$$-1009]#,##0"/>
    <numFmt numFmtId="199" formatCode="#,##0.000\ &quot;€&quot;;[Red]\-#,##0.000\ &quot;€&quot;"/>
    <numFmt numFmtId="200" formatCode="_ [$€]\ * #,##0.00_ ;_ [$€]\ * \-#,##0.00_ ;_ [$€]\ * &quot;-&quot;??_ ;_ @_ "/>
    <numFmt numFmtId="201" formatCode="_ [$€]\ * #,##0.000_ ;_ [$€]\ * \-#,##0.000_ ;_ [$€]\ * &quot;-&quot;??_ ;_ @_ "/>
    <numFmt numFmtId="202" formatCode="_ [$€]\ * #,##0.0000_ ;_ [$€]\ * \-#,##0.0000_ ;_ [$€]\ * &quot;-&quot;??_ ;_ @_ "/>
    <numFmt numFmtId="203" formatCode="_ [$€]\ * #,##0.0_ ;_ [$€]\ * \-#,##0.0_ ;_ [$€]\ * &quot;-&quot;??_ ;_ @_ "/>
    <numFmt numFmtId="204" formatCode="_ [$€]\ * #,##0_ ;_ [$€]\ * \-#,##0_ ;_ [$€]\ * &quot;-&quot;??_ ;_ @_ "/>
    <numFmt numFmtId="205" formatCode="#,##0\ _€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6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8" fontId="1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4" xfId="0" applyFont="1" applyBorder="1" applyAlignment="1">
      <alignment horizontal="left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justify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Border="1" applyAlignment="1">
      <alignment/>
    </xf>
    <xf numFmtId="3" fontId="1" fillId="0" borderId="0" xfId="0" applyNumberFormat="1" applyFont="1" applyAlignment="1">
      <alignment/>
    </xf>
    <xf numFmtId="3" fontId="1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0" fillId="0" borderId="8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1" fillId="4" borderId="21" xfId="0" applyFon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3" fontId="1" fillId="4" borderId="12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23" xfId="0" applyFont="1" applyBorder="1" applyAlignment="1">
      <alignment horizontal="justify" vertical="top" wrapText="1"/>
    </xf>
    <xf numFmtId="0" fontId="9" fillId="0" borderId="24" xfId="0" applyFont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3" fontId="14" fillId="0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29" xfId="0" applyBorder="1" applyAlignment="1">
      <alignment horizontal="left"/>
    </xf>
    <xf numFmtId="0" fontId="1" fillId="0" borderId="4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1" fillId="4" borderId="11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3" fontId="1" fillId="5" borderId="12" xfId="0" applyNumberFormat="1" applyFont="1" applyFill="1" applyBorder="1" applyAlignment="1">
      <alignment horizontal="center"/>
    </xf>
    <xf numFmtId="0" fontId="0" fillId="5" borderId="10" xfId="0" applyFill="1" applyBorder="1" applyAlignment="1">
      <alignment/>
    </xf>
    <xf numFmtId="3" fontId="0" fillId="5" borderId="12" xfId="0" applyNumberFormat="1" applyFont="1" applyFill="1" applyBorder="1" applyAlignment="1">
      <alignment horizontal="center"/>
    </xf>
    <xf numFmtId="3" fontId="0" fillId="5" borderId="12" xfId="0" applyNumberFormat="1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0" fontId="0" fillId="4" borderId="1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4" borderId="23" xfId="0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2" fontId="1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11" fillId="0" borderId="14" xfId="0" applyNumberFormat="1" applyFont="1" applyFill="1" applyBorder="1" applyAlignment="1" applyProtection="1">
      <alignment horizontal="left"/>
      <protection/>
    </xf>
    <xf numFmtId="0" fontId="0" fillId="4" borderId="23" xfId="0" applyFill="1" applyBorder="1" applyAlignment="1">
      <alignment/>
    </xf>
    <xf numFmtId="0" fontId="1" fillId="4" borderId="30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31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78" fontId="17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horizontal="center"/>
    </xf>
    <xf numFmtId="9" fontId="0" fillId="0" borderId="0" xfId="22" applyBorder="1" applyAlignment="1">
      <alignment horizontal="center"/>
    </xf>
    <xf numFmtId="190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9" fontId="6" fillId="0" borderId="0" xfId="22" applyFont="1" applyBorder="1" applyAlignment="1">
      <alignment/>
    </xf>
    <xf numFmtId="190" fontId="0" fillId="0" borderId="0" xfId="22" applyNumberFormat="1" applyBorder="1" applyAlignment="1">
      <alignment/>
    </xf>
    <xf numFmtId="3" fontId="0" fillId="0" borderId="6" xfId="0" applyNumberFormat="1" applyBorder="1" applyAlignment="1">
      <alignment/>
    </xf>
    <xf numFmtId="3" fontId="1" fillId="4" borderId="33" xfId="0" applyNumberFormat="1" applyFont="1" applyFill="1" applyBorder="1" applyAlignment="1">
      <alignment horizontal="center"/>
    </xf>
    <xf numFmtId="3" fontId="1" fillId="4" borderId="33" xfId="0" applyNumberFormat="1" applyFont="1" applyFill="1" applyBorder="1" applyAlignment="1">
      <alignment/>
    </xf>
    <xf numFmtId="3" fontId="1" fillId="4" borderId="34" xfId="0" applyNumberFormat="1" applyFont="1" applyFill="1" applyBorder="1" applyAlignment="1">
      <alignment horizontal="center"/>
    </xf>
    <xf numFmtId="3" fontId="1" fillId="4" borderId="35" xfId="0" applyNumberFormat="1" applyFont="1" applyFill="1" applyBorder="1" applyAlignment="1">
      <alignment horizontal="center"/>
    </xf>
    <xf numFmtId="0" fontId="1" fillId="4" borderId="36" xfId="0" applyFont="1" applyFill="1" applyBorder="1" applyAlignment="1">
      <alignment/>
    </xf>
    <xf numFmtId="0" fontId="15" fillId="0" borderId="22" xfId="0" applyFont="1" applyBorder="1" applyAlignment="1">
      <alignment/>
    </xf>
    <xf numFmtId="0" fontId="15" fillId="0" borderId="37" xfId="0" applyFont="1" applyBorder="1" applyAlignment="1">
      <alignment/>
    </xf>
    <xf numFmtId="3" fontId="15" fillId="0" borderId="11" xfId="0" applyNumberFormat="1" applyFont="1" applyBorder="1" applyAlignment="1">
      <alignment horizontal="center"/>
    </xf>
    <xf numFmtId="3" fontId="11" fillId="5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9" fillId="0" borderId="5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9" fillId="0" borderId="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/>
    </xf>
    <xf numFmtId="1" fontId="11" fillId="0" borderId="8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/>
    </xf>
    <xf numFmtId="1" fontId="11" fillId="0" borderId="1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/>
    </xf>
    <xf numFmtId="3" fontId="11" fillId="0" borderId="8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3" fontId="0" fillId="0" borderId="6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1" fillId="4" borderId="38" xfId="0" applyFont="1" applyFill="1" applyBorder="1" applyAlignment="1">
      <alignment/>
    </xf>
    <xf numFmtId="0" fontId="1" fillId="4" borderId="39" xfId="0" applyFont="1" applyFill="1" applyBorder="1" applyAlignment="1">
      <alignment/>
    </xf>
    <xf numFmtId="3" fontId="1" fillId="4" borderId="15" xfId="0" applyNumberFormat="1" applyFont="1" applyFill="1" applyBorder="1" applyAlignment="1">
      <alignment horizontal="center"/>
    </xf>
    <xf numFmtId="3" fontId="1" fillId="4" borderId="16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3" fontId="1" fillId="5" borderId="17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9" xfId="0" applyBorder="1" applyAlignment="1">
      <alignment/>
    </xf>
    <xf numFmtId="3" fontId="0" fillId="0" borderId="17" xfId="0" applyNumberForma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3" fontId="1" fillId="5" borderId="41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0" fillId="5" borderId="17" xfId="0" applyNumberForma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0" xfId="0" applyFill="1" applyBorder="1" applyAlignment="1">
      <alignment/>
    </xf>
    <xf numFmtId="0" fontId="1" fillId="0" borderId="5" xfId="0" applyFont="1" applyBorder="1" applyAlignment="1">
      <alignment horizontal="center"/>
    </xf>
    <xf numFmtId="3" fontId="0" fillId="0" borderId="44" xfId="0" applyNumberFormat="1" applyBorder="1" applyAlignment="1">
      <alignment/>
    </xf>
    <xf numFmtId="3" fontId="1" fillId="0" borderId="6" xfId="0" applyNumberFormat="1" applyFont="1" applyBorder="1" applyAlignment="1">
      <alignment horizontal="center"/>
    </xf>
    <xf numFmtId="0" fontId="1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1" xfId="0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0" fillId="4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11" fillId="0" borderId="11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9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4" borderId="27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37" xfId="0" applyFont="1" applyBorder="1" applyAlignment="1">
      <alignment/>
    </xf>
    <xf numFmtId="3" fontId="21" fillId="0" borderId="11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0" fontId="20" fillId="0" borderId="21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3" fontId="20" fillId="0" borderId="11" xfId="0" applyNumberFormat="1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1" fillId="0" borderId="22" xfId="0" applyFont="1" applyFill="1" applyBorder="1" applyAlignment="1">
      <alignment/>
    </xf>
    <xf numFmtId="0" fontId="21" fillId="0" borderId="37" xfId="0" applyFont="1" applyFill="1" applyBorder="1" applyAlignment="1">
      <alignment/>
    </xf>
    <xf numFmtId="3" fontId="21" fillId="0" borderId="11" xfId="0" applyNumberFormat="1" applyFont="1" applyFill="1" applyBorder="1" applyAlignment="1">
      <alignment horizontal="center"/>
    </xf>
    <xf numFmtId="3" fontId="21" fillId="0" borderId="2" xfId="0" applyNumberFormat="1" applyFont="1" applyBorder="1" applyAlignment="1">
      <alignment/>
    </xf>
    <xf numFmtId="3" fontId="21" fillId="0" borderId="6" xfId="0" applyNumberFormat="1" applyFont="1" applyBorder="1" applyAlignment="1">
      <alignment/>
    </xf>
    <xf numFmtId="0" fontId="20" fillId="4" borderId="21" xfId="0" applyFont="1" applyFill="1" applyBorder="1" applyAlignment="1">
      <alignment/>
    </xf>
    <xf numFmtId="0" fontId="20" fillId="4" borderId="36" xfId="0" applyFont="1" applyFill="1" applyBorder="1" applyAlignment="1">
      <alignment/>
    </xf>
    <xf numFmtId="3" fontId="20" fillId="4" borderId="35" xfId="0" applyNumberFormat="1" applyFont="1" applyFill="1" applyBorder="1" applyAlignment="1">
      <alignment horizontal="center"/>
    </xf>
    <xf numFmtId="3" fontId="20" fillId="4" borderId="33" xfId="0" applyNumberFormat="1" applyFont="1" applyFill="1" applyBorder="1" applyAlignment="1">
      <alignment/>
    </xf>
    <xf numFmtId="3" fontId="20" fillId="4" borderId="34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92" fontId="20" fillId="3" borderId="0" xfId="18" applyNumberFormat="1" applyFont="1" applyFill="1" applyAlignment="1">
      <alignment horizontal="center"/>
    </xf>
    <xf numFmtId="0" fontId="20" fillId="0" borderId="0" xfId="0" applyFont="1" applyBorder="1" applyAlignment="1">
      <alignment/>
    </xf>
    <xf numFmtId="9" fontId="21" fillId="0" borderId="0" xfId="22" applyFont="1" applyBorder="1" applyAlignment="1">
      <alignment horizontal="center"/>
    </xf>
    <xf numFmtId="190" fontId="21" fillId="0" borderId="0" xfId="0" applyNumberFormat="1" applyFont="1" applyBorder="1" applyAlignment="1">
      <alignment horizontal="center"/>
    </xf>
    <xf numFmtId="0" fontId="21" fillId="0" borderId="19" xfId="0" applyFont="1" applyBorder="1" applyAlignment="1">
      <alignment/>
    </xf>
    <xf numFmtId="3" fontId="21" fillId="0" borderId="12" xfId="0" applyNumberFormat="1" applyFont="1" applyFill="1" applyBorder="1" applyAlignment="1">
      <alignment horizontal="center"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0" fillId="4" borderId="21" xfId="0" applyFont="1" applyFill="1" applyBorder="1" applyAlignment="1">
      <alignment horizontal="center"/>
    </xf>
    <xf numFmtId="0" fontId="20" fillId="4" borderId="36" xfId="0" applyFont="1" applyFill="1" applyBorder="1" applyAlignment="1">
      <alignment horizontal="center"/>
    </xf>
    <xf numFmtId="3" fontId="20" fillId="4" borderId="33" xfId="0" applyNumberFormat="1" applyFont="1" applyFill="1" applyBorder="1" applyAlignment="1">
      <alignment horizontal="center"/>
    </xf>
    <xf numFmtId="3" fontId="20" fillId="4" borderId="34" xfId="0" applyNumberFormat="1" applyFont="1" applyFill="1" applyBorder="1" applyAlignment="1">
      <alignment horizontal="center"/>
    </xf>
    <xf numFmtId="9" fontId="20" fillId="4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205" fontId="20" fillId="0" borderId="0" xfId="0" applyNumberFormat="1" applyFont="1" applyFill="1" applyBorder="1" applyAlignment="1">
      <alignment/>
    </xf>
    <xf numFmtId="192" fontId="20" fillId="3" borderId="0" xfId="18" applyNumberFormat="1" applyFont="1" applyFill="1" applyBorder="1" applyAlignment="1">
      <alignment horizontal="center"/>
    </xf>
    <xf numFmtId="190" fontId="21" fillId="0" borderId="0" xfId="0" applyNumberFormat="1" applyFont="1" applyBorder="1" applyAlignment="1">
      <alignment/>
    </xf>
    <xf numFmtId="3" fontId="20" fillId="3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98" fontId="1" fillId="3" borderId="12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4" borderId="2" xfId="0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205" fontId="25" fillId="0" borderId="0" xfId="0" applyNumberFormat="1" applyFont="1" applyFill="1" applyBorder="1" applyAlignment="1">
      <alignment horizontal="center"/>
    </xf>
    <xf numFmtId="192" fontId="25" fillId="0" borderId="0" xfId="18" applyNumberFormat="1" applyFont="1" applyFill="1" applyBorder="1" applyAlignment="1">
      <alignment horizontal="right"/>
    </xf>
    <xf numFmtId="9" fontId="25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25" fillId="0" borderId="45" xfId="0" applyFont="1" applyFill="1" applyBorder="1" applyAlignment="1">
      <alignment/>
    </xf>
    <xf numFmtId="0" fontId="25" fillId="0" borderId="42" xfId="0" applyFont="1" applyFill="1" applyBorder="1" applyAlignment="1">
      <alignment/>
    </xf>
    <xf numFmtId="3" fontId="26" fillId="0" borderId="12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/>
    </xf>
    <xf numFmtId="3" fontId="26" fillId="0" borderId="14" xfId="0" applyNumberFormat="1" applyFont="1" applyFill="1" applyBorder="1" applyAlignment="1">
      <alignment horizontal="center"/>
    </xf>
    <xf numFmtId="3" fontId="26" fillId="0" borderId="17" xfId="0" applyNumberFormat="1" applyFont="1" applyFill="1" applyBorder="1" applyAlignment="1">
      <alignment horizontal="center"/>
    </xf>
    <xf numFmtId="3" fontId="25" fillId="0" borderId="14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/>
    </xf>
    <xf numFmtId="3" fontId="26" fillId="0" borderId="17" xfId="0" applyNumberFormat="1" applyFont="1" applyFill="1" applyBorder="1" applyAlignment="1">
      <alignment/>
    </xf>
    <xf numFmtId="9" fontId="25" fillId="4" borderId="0" xfId="0" applyNumberFormat="1" applyFont="1" applyFill="1" applyBorder="1" applyAlignment="1">
      <alignment/>
    </xf>
    <xf numFmtId="192" fontId="25" fillId="3" borderId="0" xfId="18" applyNumberFormat="1" applyFont="1" applyFill="1" applyBorder="1" applyAlignment="1">
      <alignment horizontal="center"/>
    </xf>
    <xf numFmtId="3" fontId="25" fillId="5" borderId="23" xfId="0" applyNumberFormat="1" applyFont="1" applyFill="1" applyBorder="1" applyAlignment="1">
      <alignment horizontal="center"/>
    </xf>
    <xf numFmtId="3" fontId="25" fillId="5" borderId="24" xfId="0" applyNumberFormat="1" applyFont="1" applyFill="1" applyBorder="1" applyAlignment="1">
      <alignment horizontal="center"/>
    </xf>
    <xf numFmtId="3" fontId="25" fillId="5" borderId="25" xfId="0" applyNumberFormat="1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0" fontId="25" fillId="4" borderId="16" xfId="0" applyFont="1" applyFill="1" applyBorder="1" applyAlignment="1">
      <alignment horizontal="center"/>
    </xf>
    <xf numFmtId="3" fontId="25" fillId="4" borderId="12" xfId="0" applyNumberFormat="1" applyFont="1" applyFill="1" applyBorder="1" applyAlignment="1">
      <alignment horizontal="center"/>
    </xf>
    <xf numFmtId="3" fontId="25" fillId="4" borderId="17" xfId="0" applyNumberFormat="1" applyFont="1" applyFill="1" applyBorder="1" applyAlignment="1">
      <alignment horizontal="center"/>
    </xf>
    <xf numFmtId="3" fontId="25" fillId="3" borderId="12" xfId="0" applyNumberFormat="1" applyFont="1" applyFill="1" applyBorder="1" applyAlignment="1">
      <alignment horizontal="center"/>
    </xf>
    <xf numFmtId="3" fontId="25" fillId="3" borderId="17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/>
    </xf>
    <xf numFmtId="3" fontId="26" fillId="4" borderId="0" xfId="0" applyNumberFormat="1" applyFont="1" applyFill="1" applyBorder="1" applyAlignment="1">
      <alignment horizontal="center"/>
    </xf>
    <xf numFmtId="0" fontId="25" fillId="3" borderId="0" xfId="0" applyFont="1" applyFill="1" applyBorder="1" applyAlignment="1">
      <alignment/>
    </xf>
    <xf numFmtId="3" fontId="25" fillId="3" borderId="0" xfId="0" applyNumberFormat="1" applyFont="1" applyFill="1" applyBorder="1" applyAlignment="1">
      <alignment horizontal="center"/>
    </xf>
    <xf numFmtId="192" fontId="25" fillId="5" borderId="0" xfId="0" applyNumberFormat="1" applyFont="1" applyFill="1" applyBorder="1" applyAlignment="1">
      <alignment horizontal="center"/>
    </xf>
    <xf numFmtId="9" fontId="25" fillId="4" borderId="0" xfId="0" applyNumberFormat="1" applyFont="1" applyFill="1" applyBorder="1" applyAlignment="1">
      <alignment horizontal="right"/>
    </xf>
    <xf numFmtId="0" fontId="25" fillId="0" borderId="21" xfId="0" applyFont="1" applyFill="1" applyBorder="1" applyAlignment="1">
      <alignment/>
    </xf>
    <xf numFmtId="0" fontId="26" fillId="0" borderId="36" xfId="0" applyFont="1" applyFill="1" applyBorder="1" applyAlignment="1">
      <alignment/>
    </xf>
    <xf numFmtId="0" fontId="25" fillId="0" borderId="36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4" fillId="6" borderId="12" xfId="0" applyFont="1" applyFill="1" applyBorder="1" applyAlignment="1">
      <alignment horizontal="center"/>
    </xf>
    <xf numFmtId="0" fontId="14" fillId="7" borderId="12" xfId="0" applyFont="1" applyFill="1" applyBorder="1" applyAlignment="1">
      <alignment/>
    </xf>
    <xf numFmtId="0" fontId="14" fillId="7" borderId="12" xfId="0" applyFont="1" applyFill="1" applyBorder="1" applyAlignment="1">
      <alignment horizontal="center"/>
    </xf>
    <xf numFmtId="0" fontId="14" fillId="8" borderId="12" xfId="0" applyFont="1" applyFill="1" applyBorder="1" applyAlignment="1">
      <alignment/>
    </xf>
    <xf numFmtId="0" fontId="14" fillId="8" borderId="12" xfId="0" applyFont="1" applyFill="1" applyBorder="1" applyAlignment="1">
      <alignment horizontal="center"/>
    </xf>
    <xf numFmtId="0" fontId="14" fillId="5" borderId="47" xfId="0" applyFont="1" applyFill="1" applyBorder="1" applyAlignment="1">
      <alignment/>
    </xf>
    <xf numFmtId="2" fontId="15" fillId="5" borderId="48" xfId="0" applyNumberFormat="1" applyFont="1" applyFill="1" applyBorder="1" applyAlignment="1">
      <alignment horizontal="center"/>
    </xf>
    <xf numFmtId="3" fontId="15" fillId="5" borderId="48" xfId="0" applyNumberFormat="1" applyFont="1" applyFill="1" applyBorder="1" applyAlignment="1">
      <alignment horizontal="center"/>
    </xf>
    <xf numFmtId="3" fontId="14" fillId="5" borderId="48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5" borderId="12" xfId="0" applyFill="1" applyBorder="1" applyAlignment="1">
      <alignment/>
    </xf>
    <xf numFmtId="0" fontId="20" fillId="9" borderId="0" xfId="0" applyFont="1" applyFill="1" applyBorder="1" applyAlignment="1">
      <alignment/>
    </xf>
    <xf numFmtId="3" fontId="20" fillId="9" borderId="0" xfId="0" applyNumberFormat="1" applyFont="1" applyFill="1" applyBorder="1" applyAlignment="1">
      <alignment horizontal="center"/>
    </xf>
    <xf numFmtId="3" fontId="20" fillId="9" borderId="0" xfId="0" applyNumberFormat="1" applyFont="1" applyFill="1" applyBorder="1" applyAlignment="1">
      <alignment/>
    </xf>
    <xf numFmtId="178" fontId="8" fillId="0" borderId="17" xfId="0" applyNumberFormat="1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/>
    </xf>
    <xf numFmtId="0" fontId="8" fillId="0" borderId="2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40" xfId="0" applyFont="1" applyFill="1" applyBorder="1" applyAlignment="1">
      <alignment/>
    </xf>
    <xf numFmtId="0" fontId="0" fillId="0" borderId="9" xfId="0" applyFon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25">
      <selection activeCell="A32" sqref="A32"/>
    </sheetView>
  </sheetViews>
  <sheetFormatPr defaultColWidth="11.421875" defaultRowHeight="12.75"/>
  <cols>
    <col min="1" max="1" width="38.7109375" style="0" customWidth="1"/>
    <col min="2" max="2" width="23.00390625" style="0" customWidth="1"/>
    <col min="5" max="5" width="13.28125" style="0" customWidth="1"/>
    <col min="6" max="6" width="12.8515625" style="0" customWidth="1"/>
  </cols>
  <sheetData>
    <row r="1" spans="1:2" ht="24" customHeight="1">
      <c r="A1" s="12" t="s">
        <v>220</v>
      </c>
      <c r="B1" s="12" t="s">
        <v>96</v>
      </c>
    </row>
    <row r="2" spans="2:5" ht="13.5" thickBot="1">
      <c r="B2" s="396"/>
      <c r="C2" s="396"/>
      <c r="D2" s="396"/>
      <c r="E2" s="396"/>
    </row>
    <row r="3" spans="1:7" ht="12.75">
      <c r="A3" s="397" t="s">
        <v>97</v>
      </c>
      <c r="B3" s="399" t="s">
        <v>1</v>
      </c>
      <c r="C3" s="47" t="s">
        <v>0</v>
      </c>
      <c r="D3" s="47" t="s">
        <v>3</v>
      </c>
      <c r="E3" s="48" t="s">
        <v>2</v>
      </c>
      <c r="G3" s="21"/>
    </row>
    <row r="4" spans="1:7" ht="12.75">
      <c r="A4" s="398"/>
      <c r="B4" s="400"/>
      <c r="C4" s="49" t="s">
        <v>98</v>
      </c>
      <c r="D4" s="49" t="s">
        <v>99</v>
      </c>
      <c r="E4" s="50" t="s">
        <v>81</v>
      </c>
      <c r="G4" s="22"/>
    </row>
    <row r="5" spans="1:5" ht="12.75">
      <c r="A5" s="51" t="s">
        <v>256</v>
      </c>
      <c r="B5" s="52"/>
      <c r="C5" s="52"/>
      <c r="D5" s="52"/>
      <c r="E5" s="53"/>
    </row>
    <row r="6" spans="1:7" ht="12.75">
      <c r="A6" s="54" t="s">
        <v>272</v>
      </c>
      <c r="B6" s="55">
        <v>1</v>
      </c>
      <c r="C6" s="52" t="s">
        <v>100</v>
      </c>
      <c r="D6" s="55">
        <v>500</v>
      </c>
      <c r="E6" s="56">
        <f>B6*D6</f>
        <v>500</v>
      </c>
      <c r="G6" s="13"/>
    </row>
    <row r="7" spans="1:7" ht="12.75">
      <c r="A7" s="57"/>
      <c r="B7" s="52"/>
      <c r="C7" s="52" t="s">
        <v>101</v>
      </c>
      <c r="D7" s="52"/>
      <c r="E7" s="56">
        <f>B7*D7</f>
        <v>0</v>
      </c>
      <c r="G7" s="13"/>
    </row>
    <row r="8" spans="1:7" ht="12.75">
      <c r="A8" s="57"/>
      <c r="B8" s="52"/>
      <c r="C8" s="52" t="s">
        <v>101</v>
      </c>
      <c r="D8" s="52"/>
      <c r="E8" s="56">
        <f>B8*D8</f>
        <v>0</v>
      </c>
      <c r="G8" s="13"/>
    </row>
    <row r="9" spans="1:7" ht="12.75">
      <c r="A9" s="58" t="s">
        <v>257</v>
      </c>
      <c r="B9" s="52"/>
      <c r="C9" s="52"/>
      <c r="D9" s="52"/>
      <c r="E9" s="394">
        <f>(E6+E7+E8)</f>
        <v>500</v>
      </c>
      <c r="G9" s="13"/>
    </row>
    <row r="10" spans="1:7" ht="12.75">
      <c r="A10" s="58"/>
      <c r="B10" s="52"/>
      <c r="C10" s="52"/>
      <c r="D10" s="52"/>
      <c r="E10" s="53"/>
      <c r="G10" s="13"/>
    </row>
    <row r="11" spans="1:7" ht="12.75">
      <c r="A11" s="58" t="s">
        <v>258</v>
      </c>
      <c r="B11" s="52"/>
      <c r="C11" s="52"/>
      <c r="D11" s="52"/>
      <c r="E11" s="53"/>
      <c r="G11" s="13"/>
    </row>
    <row r="12" spans="1:7" ht="12.75">
      <c r="A12" s="54" t="s">
        <v>273</v>
      </c>
      <c r="B12" s="55">
        <v>780</v>
      </c>
      <c r="C12" s="52" t="s">
        <v>102</v>
      </c>
      <c r="D12" s="52">
        <v>0.15</v>
      </c>
      <c r="E12" s="56">
        <f>B12*D12</f>
        <v>117</v>
      </c>
      <c r="G12" s="13"/>
    </row>
    <row r="13" spans="1:7" ht="12.75">
      <c r="A13" s="54"/>
      <c r="B13" s="55">
        <v>0</v>
      </c>
      <c r="C13" s="52"/>
      <c r="D13" s="55">
        <v>0</v>
      </c>
      <c r="E13" s="56">
        <f>B13*D13</f>
        <v>0</v>
      </c>
      <c r="G13" s="13"/>
    </row>
    <row r="14" spans="1:7" ht="12.75">
      <c r="A14" s="58" t="s">
        <v>259</v>
      </c>
      <c r="B14" s="52"/>
      <c r="C14" s="52"/>
      <c r="D14" s="52"/>
      <c r="E14" s="394">
        <f>SUM(E12:E13)</f>
        <v>117</v>
      </c>
      <c r="G14" s="13"/>
    </row>
    <row r="15" spans="1:7" ht="12.75">
      <c r="A15" s="58"/>
      <c r="B15" s="52"/>
      <c r="C15" s="52"/>
      <c r="D15" s="52"/>
      <c r="E15" s="53"/>
      <c r="G15" s="13"/>
    </row>
    <row r="16" spans="1:7" ht="12.75">
      <c r="A16" s="58" t="s">
        <v>260</v>
      </c>
      <c r="B16" s="52"/>
      <c r="C16" s="52"/>
      <c r="D16" s="52"/>
      <c r="E16" s="53"/>
      <c r="G16" s="13"/>
    </row>
    <row r="17" spans="1:7" ht="12.75">
      <c r="A17" s="54"/>
      <c r="B17" s="55">
        <v>0</v>
      </c>
      <c r="C17" s="52"/>
      <c r="D17" s="55">
        <v>0</v>
      </c>
      <c r="E17" s="56">
        <f>B17*D17</f>
        <v>0</v>
      </c>
      <c r="G17" s="13"/>
    </row>
    <row r="18" spans="1:7" ht="12.75">
      <c r="A18" s="58"/>
      <c r="B18" s="55">
        <v>0</v>
      </c>
      <c r="C18" s="52"/>
      <c r="D18" s="55">
        <v>0</v>
      </c>
      <c r="E18" s="56">
        <f>B18*D18</f>
        <v>0</v>
      </c>
      <c r="G18" s="13"/>
    </row>
    <row r="19" spans="1:7" ht="12.75">
      <c r="A19" s="58" t="s">
        <v>261</v>
      </c>
      <c r="B19" s="52"/>
      <c r="C19" s="52"/>
      <c r="D19" s="52"/>
      <c r="E19" s="59">
        <f>SUM(E17:E18)</f>
        <v>0</v>
      </c>
      <c r="G19" s="13"/>
    </row>
    <row r="20" spans="1:7" ht="12.75">
      <c r="A20" s="58"/>
      <c r="B20" s="52"/>
      <c r="C20" s="52"/>
      <c r="D20" s="52"/>
      <c r="E20" s="53"/>
      <c r="G20" s="13"/>
    </row>
    <row r="21" spans="1:7" ht="12.75">
      <c r="A21" s="58" t="s">
        <v>262</v>
      </c>
      <c r="B21" s="52"/>
      <c r="C21" s="52"/>
      <c r="D21" s="52"/>
      <c r="E21" s="53"/>
      <c r="G21" s="13"/>
    </row>
    <row r="22" spans="1:7" ht="12.75">
      <c r="A22" s="54"/>
      <c r="B22" s="52">
        <v>0</v>
      </c>
      <c r="C22" s="52"/>
      <c r="D22" s="52">
        <v>0</v>
      </c>
      <c r="E22" s="56">
        <f>B22*D22</f>
        <v>0</v>
      </c>
      <c r="G22" s="13"/>
    </row>
    <row r="23" spans="1:7" ht="12.75">
      <c r="A23" s="54"/>
      <c r="B23" s="52">
        <v>0</v>
      </c>
      <c r="C23" s="52"/>
      <c r="D23" s="52">
        <v>0</v>
      </c>
      <c r="E23" s="56">
        <f>B23*D23</f>
        <v>0</v>
      </c>
      <c r="G23" s="13"/>
    </row>
    <row r="24" spans="1:7" ht="12.75">
      <c r="A24" s="54"/>
      <c r="B24" s="52">
        <v>0</v>
      </c>
      <c r="C24" s="52"/>
      <c r="D24" s="52">
        <v>0</v>
      </c>
      <c r="E24" s="56">
        <f>B24*D24</f>
        <v>0</v>
      </c>
      <c r="G24" s="13"/>
    </row>
    <row r="25" spans="1:7" ht="12.75">
      <c r="A25" s="54"/>
      <c r="B25" s="52">
        <v>0</v>
      </c>
      <c r="C25" s="52"/>
      <c r="D25" s="52">
        <v>0</v>
      </c>
      <c r="E25" s="56">
        <f>B25*D25</f>
        <v>0</v>
      </c>
      <c r="G25" s="13"/>
    </row>
    <row r="26" spans="1:7" ht="12.75">
      <c r="A26" s="54"/>
      <c r="B26" s="52">
        <v>0</v>
      </c>
      <c r="C26" s="52"/>
      <c r="D26" s="52">
        <v>0</v>
      </c>
      <c r="E26" s="56">
        <f>B26*D26</f>
        <v>0</v>
      </c>
      <c r="G26" s="13"/>
    </row>
    <row r="27" spans="1:7" ht="12.75">
      <c r="A27" s="58" t="s">
        <v>263</v>
      </c>
      <c r="B27" s="52"/>
      <c r="C27" s="52"/>
      <c r="D27" s="52"/>
      <c r="E27" s="394">
        <f>SUM(E22:E26)</f>
        <v>0</v>
      </c>
      <c r="G27" s="13"/>
    </row>
    <row r="28" spans="1:7" ht="12.75">
      <c r="A28" s="58"/>
      <c r="B28" s="52"/>
      <c r="C28" s="52"/>
      <c r="D28" s="52"/>
      <c r="E28" s="53"/>
      <c r="G28" s="13"/>
    </row>
    <row r="29" spans="1:7" ht="12.75">
      <c r="A29" s="58" t="s">
        <v>264</v>
      </c>
      <c r="B29" s="52"/>
      <c r="C29" s="52"/>
      <c r="D29" s="52"/>
      <c r="E29" s="53"/>
      <c r="G29" s="13"/>
    </row>
    <row r="30" spans="1:7" ht="12.75">
      <c r="A30" s="54" t="s">
        <v>274</v>
      </c>
      <c r="B30" s="52">
        <v>1580</v>
      </c>
      <c r="C30" s="52" t="s">
        <v>102</v>
      </c>
      <c r="D30" s="52">
        <v>0.15</v>
      </c>
      <c r="E30" s="56">
        <f>B30*D30</f>
        <v>237</v>
      </c>
      <c r="G30" s="13"/>
    </row>
    <row r="31" spans="1:7" ht="12.75">
      <c r="A31" s="54"/>
      <c r="B31" s="52">
        <v>0</v>
      </c>
      <c r="C31" s="52"/>
      <c r="D31" s="52">
        <v>0</v>
      </c>
      <c r="E31" s="56">
        <f>B31*D31</f>
        <v>0</v>
      </c>
      <c r="G31" s="13"/>
    </row>
    <row r="32" spans="1:7" ht="12.75">
      <c r="A32" s="54"/>
      <c r="B32" s="52">
        <v>0</v>
      </c>
      <c r="C32" s="52"/>
      <c r="D32" s="52">
        <v>0</v>
      </c>
      <c r="E32" s="56">
        <f>B32*D32</f>
        <v>0</v>
      </c>
      <c r="G32" s="13"/>
    </row>
    <row r="33" spans="1:7" ht="12.75">
      <c r="A33" s="58" t="s">
        <v>265</v>
      </c>
      <c r="B33" s="52"/>
      <c r="C33" s="52"/>
      <c r="D33" s="52"/>
      <c r="E33" s="394">
        <f>SUM(E30:E32)</f>
        <v>237</v>
      </c>
      <c r="G33" s="13"/>
    </row>
    <row r="34" spans="1:7" ht="12.75">
      <c r="A34" s="58"/>
      <c r="B34" s="52"/>
      <c r="C34" s="52"/>
      <c r="D34" s="52"/>
      <c r="E34" s="53"/>
      <c r="G34" s="13"/>
    </row>
    <row r="35" spans="1:7" ht="12.75">
      <c r="A35" s="58" t="s">
        <v>266</v>
      </c>
      <c r="B35" s="52"/>
      <c r="C35" s="52"/>
      <c r="D35" s="52"/>
      <c r="E35" s="53"/>
      <c r="G35" s="13"/>
    </row>
    <row r="36" spans="1:7" ht="12.75">
      <c r="A36" s="54" t="s">
        <v>291</v>
      </c>
      <c r="B36" s="52">
        <v>381888</v>
      </c>
      <c r="C36" s="52"/>
      <c r="D36" s="52">
        <v>0.03</v>
      </c>
      <c r="E36" s="56">
        <f>B36*D36</f>
        <v>11456.64</v>
      </c>
      <c r="G36" s="13"/>
    </row>
    <row r="37" spans="1:7" ht="12.75">
      <c r="A37" s="54"/>
      <c r="B37" s="52">
        <v>0</v>
      </c>
      <c r="C37" s="52"/>
      <c r="D37" s="52">
        <v>0</v>
      </c>
      <c r="E37" s="56">
        <f>B37*D37</f>
        <v>0</v>
      </c>
      <c r="G37" s="13"/>
    </row>
    <row r="38" spans="1:7" ht="12.75">
      <c r="A38" s="54"/>
      <c r="B38" s="52">
        <v>0</v>
      </c>
      <c r="C38" s="52"/>
      <c r="D38" s="52">
        <v>0</v>
      </c>
      <c r="E38" s="56">
        <f>B38*D38</f>
        <v>0</v>
      </c>
      <c r="G38" s="13"/>
    </row>
    <row r="39" spans="1:7" ht="12.75">
      <c r="A39" s="58" t="s">
        <v>267</v>
      </c>
      <c r="B39" s="52"/>
      <c r="C39" s="52"/>
      <c r="D39" s="52"/>
      <c r="E39" s="50">
        <f>E36+E37+E38</f>
        <v>11456.64</v>
      </c>
      <c r="G39" s="13"/>
    </row>
    <row r="40" spans="1:7" ht="12.75">
      <c r="A40" s="54"/>
      <c r="B40" s="52"/>
      <c r="C40" s="52"/>
      <c r="D40" s="52"/>
      <c r="E40" s="53"/>
      <c r="G40" s="13"/>
    </row>
    <row r="41" spans="1:7" ht="12.75">
      <c r="A41" s="58" t="s">
        <v>268</v>
      </c>
      <c r="B41" s="52"/>
      <c r="C41" s="52"/>
      <c r="D41" s="52"/>
      <c r="E41" s="53"/>
      <c r="G41" s="13"/>
    </row>
    <row r="42" spans="1:7" ht="12.75">
      <c r="A42" s="54" t="s">
        <v>301</v>
      </c>
      <c r="B42" s="52">
        <v>12</v>
      </c>
      <c r="C42" s="52" t="s">
        <v>249</v>
      </c>
      <c r="D42" s="52">
        <v>450</v>
      </c>
      <c r="E42" s="56">
        <f>B42*D42</f>
        <v>5400</v>
      </c>
      <c r="G42" s="13"/>
    </row>
    <row r="43" spans="1:5" ht="12.75">
      <c r="A43" s="58" t="s">
        <v>269</v>
      </c>
      <c r="B43" s="52"/>
      <c r="C43" s="52"/>
      <c r="D43" s="52"/>
      <c r="E43" s="50">
        <v>5400</v>
      </c>
    </row>
    <row r="44" spans="1:5" ht="18" customHeight="1">
      <c r="A44" s="58"/>
      <c r="B44" s="52"/>
      <c r="C44" s="52"/>
      <c r="D44" s="52"/>
      <c r="E44" s="50"/>
    </row>
    <row r="45" spans="1:5" ht="12.75">
      <c r="A45" s="58" t="s">
        <v>270</v>
      </c>
      <c r="B45" s="52"/>
      <c r="C45" s="52"/>
      <c r="D45" s="52"/>
      <c r="E45" s="50"/>
    </row>
    <row r="46" spans="1:5" ht="12.75">
      <c r="A46" s="112"/>
      <c r="B46" s="52">
        <v>0</v>
      </c>
      <c r="C46" s="52"/>
      <c r="D46" s="60">
        <v>0</v>
      </c>
      <c r="E46" s="56">
        <f>B46*D46</f>
        <v>0</v>
      </c>
    </row>
    <row r="47" spans="1:5" ht="12.75">
      <c r="A47" s="113"/>
      <c r="B47" s="52">
        <v>0</v>
      </c>
      <c r="C47" s="52"/>
      <c r="D47" s="52">
        <v>0</v>
      </c>
      <c r="E47" s="56">
        <f>B47*D47</f>
        <v>0</v>
      </c>
    </row>
    <row r="48" spans="1:5" ht="12.75">
      <c r="A48" s="58" t="s">
        <v>271</v>
      </c>
      <c r="B48" s="52"/>
      <c r="C48" s="52"/>
      <c r="D48" s="52"/>
      <c r="E48" s="50">
        <f>(E46+E47)</f>
        <v>0</v>
      </c>
    </row>
    <row r="49" spans="1:5" ht="12.75">
      <c r="A49" s="54"/>
      <c r="B49" s="52"/>
      <c r="C49" s="52"/>
      <c r="D49" s="52"/>
      <c r="E49" s="53"/>
    </row>
    <row r="50" spans="1:5" ht="13.5" thickBot="1">
      <c r="A50" s="114" t="s">
        <v>103</v>
      </c>
      <c r="B50" s="115"/>
      <c r="C50" s="115"/>
      <c r="D50" s="115"/>
      <c r="E50" s="395">
        <f>-(E9+E14+E19+E27+E33+E39+E43+E48)</f>
        <v>-17710.64</v>
      </c>
    </row>
    <row r="51" ht="12.75">
      <c r="C51" s="18"/>
    </row>
    <row r="53" ht="12.75">
      <c r="G53" s="15"/>
    </row>
    <row r="54" ht="12.75">
      <c r="G54" s="15"/>
    </row>
    <row r="55" ht="12.75">
      <c r="G55" s="21"/>
    </row>
    <row r="57" ht="12.75">
      <c r="G57" s="13"/>
    </row>
    <row r="58" ht="12.75">
      <c r="G58" s="13"/>
    </row>
    <row r="59" ht="12.75">
      <c r="G59" s="13"/>
    </row>
    <row r="60" ht="12.75">
      <c r="G60" s="13"/>
    </row>
    <row r="61" ht="12.75">
      <c r="G61" s="13"/>
    </row>
    <row r="62" ht="12.75">
      <c r="G62" s="13"/>
    </row>
    <row r="63" ht="12.75">
      <c r="G63" s="13"/>
    </row>
    <row r="64" ht="12.75">
      <c r="G64" s="13"/>
    </row>
    <row r="65" ht="12.75">
      <c r="G65" s="13"/>
    </row>
    <row r="66" ht="12.75">
      <c r="G66" s="13"/>
    </row>
    <row r="67" ht="12.75">
      <c r="G67" s="13"/>
    </row>
    <row r="68" ht="12.75">
      <c r="G68" s="13"/>
    </row>
    <row r="69" ht="12.75">
      <c r="G69" s="13"/>
    </row>
    <row r="70" ht="12.75">
      <c r="G70" s="13"/>
    </row>
    <row r="71" ht="12.75">
      <c r="G71" s="13"/>
    </row>
    <row r="72" ht="12.75">
      <c r="G72" s="13"/>
    </row>
    <row r="73" ht="12.75">
      <c r="G73" s="13"/>
    </row>
    <row r="74" ht="12.75">
      <c r="G74" s="13"/>
    </row>
    <row r="75" ht="12.75">
      <c r="G75" s="13"/>
    </row>
    <row r="76" ht="12.75">
      <c r="G76" s="13"/>
    </row>
    <row r="77" ht="12.75">
      <c r="G77" s="13"/>
    </row>
    <row r="78" ht="12.75">
      <c r="G78" s="13"/>
    </row>
    <row r="79" ht="12.75">
      <c r="G79" s="13"/>
    </row>
    <row r="80" ht="12.75">
      <c r="G80" s="13"/>
    </row>
    <row r="81" ht="12.75">
      <c r="G81" s="13"/>
    </row>
    <row r="82" ht="12.75">
      <c r="G82" s="13"/>
    </row>
    <row r="83" ht="12.75">
      <c r="G83" s="13"/>
    </row>
    <row r="84" ht="12.75">
      <c r="G84" s="13"/>
    </row>
    <row r="85" ht="12.75">
      <c r="G85" s="13"/>
    </row>
    <row r="86" ht="12.75">
      <c r="G86" s="13"/>
    </row>
    <row r="87" ht="12.75">
      <c r="G87" s="13"/>
    </row>
    <row r="94" ht="12.75">
      <c r="C94" s="17"/>
    </row>
    <row r="95" spans="1:6" ht="12.75">
      <c r="A95" s="182" t="s">
        <v>78</v>
      </c>
      <c r="B95" s="183"/>
      <c r="C95" s="183"/>
      <c r="D95" s="183"/>
      <c r="E95" s="183"/>
      <c r="F95" s="183"/>
    </row>
    <row r="96" spans="1:6" ht="12.75">
      <c r="A96" s="183"/>
      <c r="B96" s="183"/>
      <c r="C96" s="184"/>
      <c r="D96" s="183"/>
      <c r="E96" s="183"/>
      <c r="F96" s="183"/>
    </row>
    <row r="97" spans="1:6" ht="12.75">
      <c r="A97" s="182" t="s">
        <v>67</v>
      </c>
      <c r="B97" s="185" t="s">
        <v>70</v>
      </c>
      <c r="C97" s="182" t="s">
        <v>48</v>
      </c>
      <c r="D97" s="182" t="s">
        <v>47</v>
      </c>
      <c r="E97" s="182" t="s">
        <v>75</v>
      </c>
      <c r="F97" s="182" t="s">
        <v>76</v>
      </c>
    </row>
    <row r="98" spans="1:6" ht="12.75">
      <c r="A98" s="183"/>
      <c r="B98" s="183"/>
      <c r="C98" s="186"/>
      <c r="D98" s="183"/>
      <c r="E98" s="183"/>
      <c r="F98" s="183"/>
    </row>
    <row r="99" spans="1:6" ht="12.75">
      <c r="A99" s="183" t="s">
        <v>68</v>
      </c>
      <c r="B99" s="183" t="s">
        <v>71</v>
      </c>
      <c r="C99" s="187" t="s">
        <v>73</v>
      </c>
      <c r="D99" s="187">
        <v>12</v>
      </c>
      <c r="E99" s="187">
        <v>150</v>
      </c>
      <c r="F99" s="185">
        <f>E99*D99</f>
        <v>1800</v>
      </c>
    </row>
    <row r="100" spans="1:6" ht="12.75">
      <c r="A100" s="182"/>
      <c r="B100" s="182"/>
      <c r="C100" s="187"/>
      <c r="D100" s="187"/>
      <c r="E100" s="187"/>
      <c r="F100" s="187"/>
    </row>
    <row r="101" spans="1:6" ht="12.75">
      <c r="A101" s="183" t="s">
        <v>69</v>
      </c>
      <c r="B101" s="183" t="s">
        <v>72</v>
      </c>
      <c r="C101" s="187" t="s">
        <v>74</v>
      </c>
      <c r="D101" s="187">
        <v>60</v>
      </c>
      <c r="E101" s="187">
        <v>5</v>
      </c>
      <c r="F101" s="185">
        <f>E101*D101</f>
        <v>300</v>
      </c>
    </row>
    <row r="102" spans="1:6" ht="12.75">
      <c r="A102" s="183"/>
      <c r="B102" s="183"/>
      <c r="C102" s="183"/>
      <c r="D102" s="183"/>
      <c r="E102" s="183"/>
      <c r="F102" s="183"/>
    </row>
    <row r="103" spans="1:6" ht="12.75">
      <c r="A103" s="183" t="s">
        <v>77</v>
      </c>
      <c r="B103" s="183"/>
      <c r="C103" s="183"/>
      <c r="D103" s="183"/>
      <c r="E103" s="183"/>
      <c r="F103" s="182">
        <f>F99+F101</f>
        <v>2100</v>
      </c>
    </row>
    <row r="104" spans="1:3" ht="12.75">
      <c r="A104" s="15"/>
      <c r="B104" s="15"/>
      <c r="C104" s="20"/>
    </row>
    <row r="105" spans="1:3" ht="12.75">
      <c r="A105" s="15"/>
      <c r="B105" s="15"/>
      <c r="C105" s="15"/>
    </row>
  </sheetData>
  <mergeCells count="3">
    <mergeCell ref="B2:E2"/>
    <mergeCell ref="A3:A4"/>
    <mergeCell ref="B3:B4"/>
  </mergeCells>
  <printOptions/>
  <pageMargins left="0.54" right="0.37" top="0.61" bottom="0.69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9"/>
  <sheetViews>
    <sheetView zoomScale="75" zoomScaleNormal="75" workbookViewId="0" topLeftCell="A1">
      <selection activeCell="Q60" sqref="Q60"/>
    </sheetView>
  </sheetViews>
  <sheetFormatPr defaultColWidth="11.421875" defaultRowHeight="12.75"/>
  <cols>
    <col min="2" max="2" width="8.28125" style="0" customWidth="1"/>
    <col min="3" max="3" width="6.7109375" style="0" customWidth="1"/>
    <col min="4" max="4" width="7.28125" style="0" customWidth="1"/>
    <col min="5" max="5" width="6.8515625" style="0" customWidth="1"/>
    <col min="6" max="6" width="6.57421875" style="0" customWidth="1"/>
    <col min="7" max="7" width="6.8515625" style="0" customWidth="1"/>
    <col min="8" max="9" width="6.7109375" style="0" customWidth="1"/>
    <col min="10" max="10" width="6.57421875" style="0" customWidth="1"/>
    <col min="11" max="11" width="6.8515625" style="0" customWidth="1"/>
    <col min="12" max="12" width="6.7109375" style="0" customWidth="1"/>
    <col min="13" max="13" width="7.140625" style="0" customWidth="1"/>
  </cols>
  <sheetData>
    <row r="1" ht="12.75">
      <c r="A1" s="12" t="s">
        <v>224</v>
      </c>
    </row>
    <row r="2" spans="1:14" ht="12.75">
      <c r="A2" s="283" t="s">
        <v>172</v>
      </c>
      <c r="B2" s="283"/>
      <c r="C2" s="283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15.75" customHeight="1">
      <c r="A3" s="389" t="s">
        <v>231</v>
      </c>
      <c r="B3" s="284"/>
      <c r="C3" s="283"/>
      <c r="D3" s="283"/>
      <c r="E3" s="283"/>
      <c r="F3" s="283"/>
      <c r="G3" s="283"/>
      <c r="H3" s="283"/>
      <c r="I3" s="284"/>
      <c r="J3" s="284"/>
      <c r="K3" s="284"/>
      <c r="L3" s="284"/>
      <c r="M3" s="284"/>
      <c r="N3" s="284"/>
    </row>
    <row r="4" spans="1:14" ht="13.5" thickBot="1">
      <c r="A4" s="283" t="s">
        <v>28</v>
      </c>
      <c r="B4" s="283" t="s">
        <v>232</v>
      </c>
      <c r="C4" s="283"/>
      <c r="D4" s="283"/>
      <c r="E4" s="283"/>
      <c r="F4" s="283"/>
      <c r="G4" s="283"/>
      <c r="H4" s="283"/>
      <c r="I4" s="284"/>
      <c r="J4" s="284"/>
      <c r="K4" s="284"/>
      <c r="L4" s="284"/>
      <c r="M4" s="284"/>
      <c r="N4" s="284"/>
    </row>
    <row r="5" spans="1:14" ht="12.75">
      <c r="A5" s="285"/>
      <c r="B5" s="286"/>
      <c r="C5" s="287" t="s">
        <v>4</v>
      </c>
      <c r="D5" s="287" t="s">
        <v>5</v>
      </c>
      <c r="E5" s="287" t="s">
        <v>6</v>
      </c>
      <c r="F5" s="287" t="s">
        <v>7</v>
      </c>
      <c r="G5" s="287" t="s">
        <v>8</v>
      </c>
      <c r="H5" s="287" t="s">
        <v>9</v>
      </c>
      <c r="I5" s="287" t="s">
        <v>10</v>
      </c>
      <c r="J5" s="287" t="s">
        <v>27</v>
      </c>
      <c r="K5" s="287" t="s">
        <v>12</v>
      </c>
      <c r="L5" s="287" t="s">
        <v>13</v>
      </c>
      <c r="M5" s="288" t="s">
        <v>14</v>
      </c>
      <c r="N5" s="284"/>
    </row>
    <row r="6" spans="1:14" ht="12.75">
      <c r="A6" s="289" t="s">
        <v>16</v>
      </c>
      <c r="B6" s="290"/>
      <c r="C6" s="291"/>
      <c r="D6" s="292">
        <f>INGRESOS!C15</f>
        <v>154103.04</v>
      </c>
      <c r="E6" s="292">
        <f>INGRESOS!D15</f>
        <v>154103.04</v>
      </c>
      <c r="F6" s="292">
        <f>INGRESOS!E15</f>
        <v>154103.04</v>
      </c>
      <c r="G6" s="292">
        <f>INGRESOS!F15</f>
        <v>154103.04</v>
      </c>
      <c r="H6" s="292">
        <f>INGRESOS!G15</f>
        <v>154103.04</v>
      </c>
      <c r="I6" s="292">
        <f>INGRESOS!H15</f>
        <v>154103.04</v>
      </c>
      <c r="J6" s="292">
        <f>INGRESOS!I15</f>
        <v>154103.04</v>
      </c>
      <c r="K6" s="292">
        <f>INGRESOS!J15</f>
        <v>154103.04</v>
      </c>
      <c r="L6" s="292">
        <f>INGRESOS!K15</f>
        <v>154103.04</v>
      </c>
      <c r="M6" s="292">
        <f>INGRESOS!L15</f>
        <v>154103.04</v>
      </c>
      <c r="N6" s="284"/>
    </row>
    <row r="7" spans="1:14" ht="12.75">
      <c r="A7" s="289" t="s">
        <v>17</v>
      </c>
      <c r="B7" s="290"/>
      <c r="C7" s="291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84"/>
    </row>
    <row r="8" spans="1:14" ht="12.75">
      <c r="A8" s="289" t="s">
        <v>214</v>
      </c>
      <c r="B8" s="290"/>
      <c r="C8" s="291"/>
      <c r="D8" s="292">
        <f>COSTOS!E50</f>
        <v>-17710.64</v>
      </c>
      <c r="E8" s="292">
        <f>D8</f>
        <v>-17710.64</v>
      </c>
      <c r="F8" s="292">
        <f aca="true" t="shared" si="0" ref="F8:M8">E8</f>
        <v>-17710.64</v>
      </c>
      <c r="G8" s="292">
        <f t="shared" si="0"/>
        <v>-17710.64</v>
      </c>
      <c r="H8" s="292">
        <f t="shared" si="0"/>
        <v>-17710.64</v>
      </c>
      <c r="I8" s="292">
        <f t="shared" si="0"/>
        <v>-17710.64</v>
      </c>
      <c r="J8" s="292">
        <f t="shared" si="0"/>
        <v>-17710.64</v>
      </c>
      <c r="K8" s="292">
        <f t="shared" si="0"/>
        <v>-17710.64</v>
      </c>
      <c r="L8" s="292">
        <f t="shared" si="0"/>
        <v>-17710.64</v>
      </c>
      <c r="M8" s="292">
        <f t="shared" si="0"/>
        <v>-17710.64</v>
      </c>
      <c r="N8" s="284"/>
    </row>
    <row r="9" spans="1:14" ht="12.75">
      <c r="A9" s="289" t="s">
        <v>157</v>
      </c>
      <c r="B9" s="290"/>
      <c r="C9" s="291"/>
      <c r="D9" s="292">
        <f>-'COSTOS FIJOS'!$E$23</f>
        <v>-9704</v>
      </c>
      <c r="E9" s="292">
        <f>D9</f>
        <v>-9704</v>
      </c>
      <c r="F9" s="292">
        <f>D9</f>
        <v>-9704</v>
      </c>
      <c r="G9" s="292">
        <f>D9</f>
        <v>-9704</v>
      </c>
      <c r="H9" s="292">
        <f>D9</f>
        <v>-9704</v>
      </c>
      <c r="I9" s="292">
        <f>D9</f>
        <v>-9704</v>
      </c>
      <c r="J9" s="292">
        <f>D9</f>
        <v>-9704</v>
      </c>
      <c r="K9" s="292">
        <f>D9</f>
        <v>-9704</v>
      </c>
      <c r="L9" s="292">
        <f>D9</f>
        <v>-9704</v>
      </c>
      <c r="M9" s="292">
        <f>D9</f>
        <v>-9704</v>
      </c>
      <c r="N9" s="284"/>
    </row>
    <row r="10" spans="1:14" ht="12.75">
      <c r="A10" s="289" t="s">
        <v>59</v>
      </c>
      <c r="B10" s="290"/>
      <c r="C10" s="291"/>
      <c r="D10" s="292">
        <v>0</v>
      </c>
      <c r="E10" s="292">
        <v>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84"/>
    </row>
    <row r="11" spans="1:14" ht="12.75">
      <c r="A11" s="289" t="s">
        <v>29</v>
      </c>
      <c r="B11" s="290"/>
      <c r="C11" s="291"/>
      <c r="D11" s="292">
        <f>GASTOS!C26</f>
        <v>-19464</v>
      </c>
      <c r="E11" s="292">
        <f>GASTOS!D26</f>
        <v>-19464</v>
      </c>
      <c r="F11" s="292">
        <f>GASTOS!E26</f>
        <v>-19464</v>
      </c>
      <c r="G11" s="292">
        <f>GASTOS!F26</f>
        <v>-19464</v>
      </c>
      <c r="H11" s="292">
        <f>GASTOS!G26</f>
        <v>-19464</v>
      </c>
      <c r="I11" s="292">
        <f>GASTOS!H26</f>
        <v>-19464</v>
      </c>
      <c r="J11" s="292">
        <f>GASTOS!I26</f>
        <v>-19464</v>
      </c>
      <c r="K11" s="292">
        <f>GASTOS!J26</f>
        <v>-19464</v>
      </c>
      <c r="L11" s="292">
        <f>GASTOS!K26</f>
        <v>-19464</v>
      </c>
      <c r="M11" s="292">
        <f>GASTOS!L26</f>
        <v>-19464</v>
      </c>
      <c r="N11" s="284"/>
    </row>
    <row r="12" spans="1:14" ht="12.75">
      <c r="A12" s="289" t="s">
        <v>30</v>
      </c>
      <c r="B12" s="290"/>
      <c r="C12" s="291"/>
      <c r="D12" s="292">
        <v>0</v>
      </c>
      <c r="E12" s="292">
        <v>0</v>
      </c>
      <c r="F12" s="292"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84"/>
    </row>
    <row r="13" spans="1:14" ht="12.75">
      <c r="A13" s="289" t="s">
        <v>31</v>
      </c>
      <c r="B13" s="290"/>
      <c r="C13" s="291"/>
      <c r="D13" s="292">
        <f>-'DEPRECIACIONES '!$E$89</f>
        <v>-8330.666666666666</v>
      </c>
      <c r="E13" s="292">
        <f>-'DEPRECIACIONES '!$E$89</f>
        <v>-8330.666666666666</v>
      </c>
      <c r="F13" s="292">
        <f>-'DEPRECIACIONES '!$E$89</f>
        <v>-8330.666666666666</v>
      </c>
      <c r="G13" s="292">
        <f>-'DEPRECIACIONES '!$E$89</f>
        <v>-8330.666666666666</v>
      </c>
      <c r="H13" s="292">
        <f>-'DEPRECIACIONES '!$E$89</f>
        <v>-8330.666666666666</v>
      </c>
      <c r="I13" s="292">
        <f>-'DEPRECIACIONES '!$E$89</f>
        <v>-8330.666666666666</v>
      </c>
      <c r="J13" s="292">
        <f>-'DEPRECIACIONES '!$E$89</f>
        <v>-8330.666666666666</v>
      </c>
      <c r="K13" s="292">
        <f>-'DEPRECIACIONES '!$E$89</f>
        <v>-8330.666666666666</v>
      </c>
      <c r="L13" s="292">
        <f>-'DEPRECIACIONES '!$E$89</f>
        <v>-8330.666666666666</v>
      </c>
      <c r="M13" s="292">
        <f>-'DEPRECIACIONES '!$E$89</f>
        <v>-8330.666666666666</v>
      </c>
      <c r="N13" s="284"/>
    </row>
    <row r="14" spans="1:14" ht="12.75">
      <c r="A14" s="289" t="s">
        <v>32</v>
      </c>
      <c r="B14" s="290"/>
      <c r="C14" s="291"/>
      <c r="D14" s="292">
        <f>(AMORTIZACIONES!D14)*(-1)</f>
        <v>-720</v>
      </c>
      <c r="E14" s="292">
        <f>D14</f>
        <v>-720</v>
      </c>
      <c r="F14" s="292">
        <f>D14</f>
        <v>-720</v>
      </c>
      <c r="G14" s="292">
        <f>D14</f>
        <v>-720</v>
      </c>
      <c r="H14" s="292">
        <f>D14</f>
        <v>-720</v>
      </c>
      <c r="I14" s="292">
        <v>0</v>
      </c>
      <c r="J14" s="292">
        <v>0</v>
      </c>
      <c r="K14" s="292">
        <v>0</v>
      </c>
      <c r="L14" s="292">
        <v>0</v>
      </c>
      <c r="M14" s="292">
        <v>0</v>
      </c>
      <c r="N14" s="284"/>
    </row>
    <row r="15" spans="1:14" ht="13.5" thickBot="1">
      <c r="A15" s="289" t="s">
        <v>33</v>
      </c>
      <c r="B15" s="290"/>
      <c r="C15" s="291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84"/>
    </row>
    <row r="16" spans="1:14" ht="13.5" thickBot="1">
      <c r="A16" s="293" t="s">
        <v>21</v>
      </c>
      <c r="B16" s="294"/>
      <c r="C16" s="295"/>
      <c r="D16" s="296">
        <f>D6+D7+D8+D9+D11+D12+D13+D14+D15</f>
        <v>98173.73333333335</v>
      </c>
      <c r="E16" s="296">
        <f aca="true" t="shared" si="1" ref="E16:M16">E6+E7+E8+E9+E11+E12+E13+E14+E15</f>
        <v>98173.73333333335</v>
      </c>
      <c r="F16" s="296">
        <f t="shared" si="1"/>
        <v>98173.73333333335</v>
      </c>
      <c r="G16" s="296">
        <f t="shared" si="1"/>
        <v>98173.73333333335</v>
      </c>
      <c r="H16" s="296">
        <f t="shared" si="1"/>
        <v>98173.73333333335</v>
      </c>
      <c r="I16" s="296">
        <f t="shared" si="1"/>
        <v>98893.73333333335</v>
      </c>
      <c r="J16" s="296">
        <f t="shared" si="1"/>
        <v>98893.73333333335</v>
      </c>
      <c r="K16" s="296">
        <f t="shared" si="1"/>
        <v>98893.73333333335</v>
      </c>
      <c r="L16" s="296">
        <f t="shared" si="1"/>
        <v>98893.73333333335</v>
      </c>
      <c r="M16" s="296">
        <f t="shared" si="1"/>
        <v>98893.73333333335</v>
      </c>
      <c r="N16" s="297"/>
    </row>
    <row r="17" spans="1:14" ht="12.75">
      <c r="A17" s="289" t="s">
        <v>213</v>
      </c>
      <c r="B17" s="290"/>
      <c r="C17" s="291"/>
      <c r="D17" s="292">
        <f>-(D16*15%)</f>
        <v>-14726.060000000003</v>
      </c>
      <c r="E17" s="292">
        <f aca="true" t="shared" si="2" ref="E17:M17">-(E16*15%)</f>
        <v>-14726.060000000003</v>
      </c>
      <c r="F17" s="292">
        <f t="shared" si="2"/>
        <v>-14726.060000000003</v>
      </c>
      <c r="G17" s="292">
        <f t="shared" si="2"/>
        <v>-14726.060000000003</v>
      </c>
      <c r="H17" s="292">
        <f t="shared" si="2"/>
        <v>-14726.060000000003</v>
      </c>
      <c r="I17" s="292">
        <f t="shared" si="2"/>
        <v>-14834.060000000001</v>
      </c>
      <c r="J17" s="292">
        <f t="shared" si="2"/>
        <v>-14834.060000000001</v>
      </c>
      <c r="K17" s="292">
        <f t="shared" si="2"/>
        <v>-14834.060000000001</v>
      </c>
      <c r="L17" s="292">
        <f t="shared" si="2"/>
        <v>-14834.060000000001</v>
      </c>
      <c r="M17" s="292">
        <f t="shared" si="2"/>
        <v>-14834.060000000001</v>
      </c>
      <c r="N17" s="284"/>
    </row>
    <row r="18" spans="1:14" ht="12.75">
      <c r="A18" s="289"/>
      <c r="B18" s="290"/>
      <c r="C18" s="291"/>
      <c r="D18" s="327">
        <f>SUM(D16:D17)</f>
        <v>83447.67333333335</v>
      </c>
      <c r="E18" s="327">
        <f aca="true" t="shared" si="3" ref="E18:M18">SUM(E16:E17)</f>
        <v>83447.67333333335</v>
      </c>
      <c r="F18" s="327">
        <f t="shared" si="3"/>
        <v>83447.67333333335</v>
      </c>
      <c r="G18" s="327">
        <f t="shared" si="3"/>
        <v>83447.67333333335</v>
      </c>
      <c r="H18" s="327">
        <f t="shared" si="3"/>
        <v>83447.67333333335</v>
      </c>
      <c r="I18" s="327">
        <f t="shared" si="3"/>
        <v>84059.67333333335</v>
      </c>
      <c r="J18" s="327">
        <f t="shared" si="3"/>
        <v>84059.67333333335</v>
      </c>
      <c r="K18" s="327">
        <f t="shared" si="3"/>
        <v>84059.67333333335</v>
      </c>
      <c r="L18" s="327">
        <f t="shared" si="3"/>
        <v>84059.67333333335</v>
      </c>
      <c r="M18" s="327">
        <f t="shared" si="3"/>
        <v>84059.67333333335</v>
      </c>
      <c r="N18" s="284"/>
    </row>
    <row r="19" spans="1:14" ht="13.5" thickBot="1">
      <c r="A19" s="289" t="s">
        <v>212</v>
      </c>
      <c r="B19" s="290"/>
      <c r="C19" s="291"/>
      <c r="D19" s="315">
        <v>0</v>
      </c>
      <c r="E19" s="315">
        <v>0</v>
      </c>
      <c r="F19" s="315">
        <v>0</v>
      </c>
      <c r="G19" s="315">
        <v>0</v>
      </c>
      <c r="H19" s="315">
        <v>0</v>
      </c>
      <c r="I19" s="315">
        <v>0</v>
      </c>
      <c r="J19" s="315">
        <v>0</v>
      </c>
      <c r="K19" s="315">
        <v>0</v>
      </c>
      <c r="L19" s="315">
        <v>0</v>
      </c>
      <c r="M19" s="315">
        <v>0</v>
      </c>
      <c r="N19" s="284"/>
    </row>
    <row r="20" spans="1:14" ht="13.5" thickBot="1">
      <c r="A20" s="293" t="s">
        <v>22</v>
      </c>
      <c r="B20" s="294"/>
      <c r="C20" s="295"/>
      <c r="D20" s="296">
        <f>SUM(D18:D19)</f>
        <v>83447.67333333335</v>
      </c>
      <c r="E20" s="296">
        <f aca="true" t="shared" si="4" ref="E20:M20">SUM(E18:E19)</f>
        <v>83447.67333333335</v>
      </c>
      <c r="F20" s="296">
        <f t="shared" si="4"/>
        <v>83447.67333333335</v>
      </c>
      <c r="G20" s="296">
        <f t="shared" si="4"/>
        <v>83447.67333333335</v>
      </c>
      <c r="H20" s="296">
        <f t="shared" si="4"/>
        <v>83447.67333333335</v>
      </c>
      <c r="I20" s="296">
        <f t="shared" si="4"/>
        <v>84059.67333333335</v>
      </c>
      <c r="J20" s="296">
        <f t="shared" si="4"/>
        <v>84059.67333333335</v>
      </c>
      <c r="K20" s="296">
        <f t="shared" si="4"/>
        <v>84059.67333333335</v>
      </c>
      <c r="L20" s="296">
        <f t="shared" si="4"/>
        <v>84059.67333333335</v>
      </c>
      <c r="M20" s="296">
        <f t="shared" si="4"/>
        <v>84059.67333333335</v>
      </c>
      <c r="N20" s="284"/>
    </row>
    <row r="21" spans="1:14" ht="12.75">
      <c r="A21" s="298" t="s">
        <v>18</v>
      </c>
      <c r="B21" s="299"/>
      <c r="C21" s="300"/>
      <c r="D21" s="292">
        <f>'DEPRECIACIONES '!$E$89</f>
        <v>8330.666666666666</v>
      </c>
      <c r="E21" s="292">
        <f>'DEPRECIACIONES '!$E$89</f>
        <v>8330.666666666666</v>
      </c>
      <c r="F21" s="292">
        <f>'DEPRECIACIONES '!$E$89</f>
        <v>8330.666666666666</v>
      </c>
      <c r="G21" s="292">
        <f>'DEPRECIACIONES '!$E$89</f>
        <v>8330.666666666666</v>
      </c>
      <c r="H21" s="292">
        <f>'DEPRECIACIONES '!$E$89</f>
        <v>8330.666666666666</v>
      </c>
      <c r="I21" s="292">
        <f>'DEPRECIACIONES '!$E$89</f>
        <v>8330.666666666666</v>
      </c>
      <c r="J21" s="292">
        <f>'DEPRECIACIONES '!$E$89</f>
        <v>8330.666666666666</v>
      </c>
      <c r="K21" s="292">
        <f>'DEPRECIACIONES '!$E$89</f>
        <v>8330.666666666666</v>
      </c>
      <c r="L21" s="292">
        <f>'DEPRECIACIONES '!$E$89</f>
        <v>8330.666666666666</v>
      </c>
      <c r="M21" s="292">
        <f>'DEPRECIACIONES '!$E$89</f>
        <v>8330.666666666666</v>
      </c>
      <c r="N21" s="284"/>
    </row>
    <row r="22" spans="1:14" ht="12.75">
      <c r="A22" s="289" t="s">
        <v>19</v>
      </c>
      <c r="B22" s="290"/>
      <c r="C22" s="291"/>
      <c r="D22" s="292">
        <f>AMORTIZACIONES!D14</f>
        <v>720</v>
      </c>
      <c r="E22" s="292">
        <f>D22</f>
        <v>720</v>
      </c>
      <c r="F22" s="292">
        <f>D22</f>
        <v>720</v>
      </c>
      <c r="G22" s="292">
        <f>D22</f>
        <v>720</v>
      </c>
      <c r="H22" s="292">
        <f>D22</f>
        <v>720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84"/>
    </row>
    <row r="23" spans="1:14" ht="12.75">
      <c r="A23" s="289" t="s">
        <v>20</v>
      </c>
      <c r="B23" s="290"/>
      <c r="C23" s="291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84"/>
    </row>
    <row r="24" spans="1:14" ht="12.75">
      <c r="A24" s="289" t="s">
        <v>34</v>
      </c>
      <c r="B24" s="290"/>
      <c r="C24" s="291">
        <f>-(INVERSION!G45)</f>
        <v>-82935.64</v>
      </c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84"/>
    </row>
    <row r="25" spans="1:14" ht="12.75">
      <c r="A25" s="289" t="s">
        <v>23</v>
      </c>
      <c r="B25" s="290"/>
      <c r="C25" s="291"/>
      <c r="D25" s="292"/>
      <c r="E25" s="292"/>
      <c r="F25" s="292">
        <f>-'Reposición de Activos'!$F$23</f>
        <v>-2000</v>
      </c>
      <c r="G25" s="292">
        <v>0</v>
      </c>
      <c r="H25" s="292">
        <f>-'Reposición de Activos'!$H$23</f>
        <v>-38295</v>
      </c>
      <c r="I25" s="292">
        <f>-'Reposición de Activos'!$I$23</f>
        <v>-2000</v>
      </c>
      <c r="J25" s="292">
        <v>0</v>
      </c>
      <c r="K25" s="292">
        <v>0</v>
      </c>
      <c r="L25" s="292">
        <f>-'Reposición de Activos'!$I$23</f>
        <v>-2000</v>
      </c>
      <c r="M25" s="292">
        <f>-'Reposición de Activos'!$M$23</f>
        <v>0</v>
      </c>
      <c r="N25" s="284"/>
    </row>
    <row r="26" spans="1:14" ht="12.75">
      <c r="A26" s="289" t="s">
        <v>24</v>
      </c>
      <c r="B26" s="290"/>
      <c r="C26" s="291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84"/>
    </row>
    <row r="27" spans="1:14" ht="12.75">
      <c r="A27" s="289" t="s">
        <v>35</v>
      </c>
      <c r="B27" s="290"/>
      <c r="C27" s="291">
        <f>D8-D9+D11</f>
        <v>-27470.64</v>
      </c>
      <c r="D27" s="292"/>
      <c r="E27" s="292"/>
      <c r="F27" s="292"/>
      <c r="G27" s="292"/>
      <c r="H27" s="292"/>
      <c r="I27" s="292"/>
      <c r="J27" s="292"/>
      <c r="K27" s="292"/>
      <c r="L27" s="292"/>
      <c r="M27" s="292">
        <f>-C27</f>
        <v>27470.64</v>
      </c>
      <c r="N27" s="284"/>
    </row>
    <row r="28" spans="1:14" ht="12.75">
      <c r="A28" s="289" t="s">
        <v>25</v>
      </c>
      <c r="B28" s="290"/>
      <c r="C28" s="291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84"/>
    </row>
    <row r="29" spans="1:14" ht="12.75">
      <c r="A29" s="289" t="s">
        <v>36</v>
      </c>
      <c r="B29" s="290"/>
      <c r="C29" s="291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84"/>
    </row>
    <row r="30" spans="1:14" ht="13.5" thickBot="1">
      <c r="A30" s="289" t="s">
        <v>26</v>
      </c>
      <c r="B30" s="290"/>
      <c r="C30" s="301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284"/>
    </row>
    <row r="31" spans="1:14" ht="13.5" thickBot="1">
      <c r="A31" s="303" t="s">
        <v>175</v>
      </c>
      <c r="B31" s="304"/>
      <c r="C31" s="305">
        <f>C24+C27</f>
        <v>-110406.28</v>
      </c>
      <c r="D31" s="306">
        <f aca="true" t="shared" si="5" ref="D31:L31">D20+D21+D22+D23+D25+D26+D27+D28+D29+D30</f>
        <v>92498.34000000003</v>
      </c>
      <c r="E31" s="306">
        <f t="shared" si="5"/>
        <v>92498.34000000003</v>
      </c>
      <c r="F31" s="306">
        <f t="shared" si="5"/>
        <v>90498.34000000003</v>
      </c>
      <c r="G31" s="306">
        <f t="shared" si="5"/>
        <v>92498.34000000003</v>
      </c>
      <c r="H31" s="306">
        <f t="shared" si="5"/>
        <v>54203.340000000026</v>
      </c>
      <c r="I31" s="306">
        <f t="shared" si="5"/>
        <v>90390.34000000003</v>
      </c>
      <c r="J31" s="306">
        <f t="shared" si="5"/>
        <v>92390.34000000003</v>
      </c>
      <c r="K31" s="306">
        <f t="shared" si="5"/>
        <v>92390.34000000003</v>
      </c>
      <c r="L31" s="306">
        <f t="shared" si="5"/>
        <v>90390.34000000003</v>
      </c>
      <c r="M31" s="307">
        <f>SUM(M20:M30)</f>
        <v>119860.98000000003</v>
      </c>
      <c r="N31" s="284"/>
    </row>
    <row r="32" spans="1:14" ht="12.75">
      <c r="A32" s="391" t="s">
        <v>210</v>
      </c>
      <c r="B32" s="322">
        <f>IRR(C31:M31)</f>
        <v>0.818944844506902</v>
      </c>
      <c r="C32" s="392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284"/>
    </row>
    <row r="33" spans="1:14" ht="12.75">
      <c r="A33" s="309" t="s">
        <v>61</v>
      </c>
      <c r="B33" s="310">
        <f>NPV(10%,D31:M31)+C31</f>
        <v>441034.93516309606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</row>
    <row r="34" spans="1:14" ht="12.75">
      <c r="A34" s="283" t="s">
        <v>172</v>
      </c>
      <c r="B34" s="283"/>
      <c r="C34" s="283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</row>
    <row r="35" spans="1:14" ht="12.75">
      <c r="A35" s="283" t="s">
        <v>79</v>
      </c>
      <c r="B35" s="283"/>
      <c r="C35" s="283"/>
      <c r="D35" s="283"/>
      <c r="E35" s="283"/>
      <c r="F35" s="283"/>
      <c r="G35" s="283"/>
      <c r="H35" s="283"/>
      <c r="I35" s="284"/>
      <c r="J35" s="284"/>
      <c r="K35" s="284"/>
      <c r="L35" s="284"/>
      <c r="M35" s="284"/>
      <c r="N35" s="284"/>
    </row>
    <row r="36" spans="1:14" ht="13.5" thickBot="1">
      <c r="A36" s="283" t="s">
        <v>28</v>
      </c>
      <c r="B36" s="283" t="s">
        <v>314</v>
      </c>
      <c r="C36" s="283"/>
      <c r="D36" s="283"/>
      <c r="E36" s="283"/>
      <c r="F36" s="283"/>
      <c r="G36" s="283"/>
      <c r="H36" s="283"/>
      <c r="I36" s="284"/>
      <c r="J36" s="284"/>
      <c r="K36" s="284"/>
      <c r="L36" s="284"/>
      <c r="M36" s="284"/>
      <c r="N36" s="284"/>
    </row>
    <row r="37" spans="1:14" ht="11.25" customHeight="1">
      <c r="A37" s="314"/>
      <c r="B37" s="286"/>
      <c r="C37" s="287" t="s">
        <v>4</v>
      </c>
      <c r="D37" s="287" t="s">
        <v>5</v>
      </c>
      <c r="E37" s="287" t="s">
        <v>6</v>
      </c>
      <c r="F37" s="287" t="s">
        <v>7</v>
      </c>
      <c r="G37" s="287" t="s">
        <v>8</v>
      </c>
      <c r="H37" s="287" t="s">
        <v>9</v>
      </c>
      <c r="I37" s="287" t="s">
        <v>10</v>
      </c>
      <c r="J37" s="287" t="s">
        <v>27</v>
      </c>
      <c r="K37" s="287" t="s">
        <v>12</v>
      </c>
      <c r="L37" s="287" t="s">
        <v>13</v>
      </c>
      <c r="M37" s="288" t="s">
        <v>14</v>
      </c>
      <c r="N37" s="284"/>
    </row>
    <row r="38" spans="1:14" ht="12.75">
      <c r="A38" s="289" t="s">
        <v>16</v>
      </c>
      <c r="B38" s="290"/>
      <c r="C38" s="291"/>
      <c r="D38" s="292">
        <f>INGRESOS!C27</f>
        <v>128419.2</v>
      </c>
      <c r="E38" s="292">
        <f>INGRESOS!D27</f>
        <v>128419.2</v>
      </c>
      <c r="F38" s="292">
        <f>INGRESOS!E27</f>
        <v>128419.2</v>
      </c>
      <c r="G38" s="292">
        <f>INGRESOS!F27</f>
        <v>128419.2</v>
      </c>
      <c r="H38" s="292">
        <f>INGRESOS!G27</f>
        <v>128419.2</v>
      </c>
      <c r="I38" s="292">
        <f>INGRESOS!H27</f>
        <v>128419.2</v>
      </c>
      <c r="J38" s="292">
        <f>INGRESOS!I27</f>
        <v>128419.2</v>
      </c>
      <c r="K38" s="292">
        <f>INGRESOS!J27</f>
        <v>128419.2</v>
      </c>
      <c r="L38" s="292">
        <f>INGRESOS!K27</f>
        <v>128419.2</v>
      </c>
      <c r="M38" s="292">
        <f>INGRESOS!L27</f>
        <v>128419.2</v>
      </c>
      <c r="N38" s="284"/>
    </row>
    <row r="39" spans="1:14" ht="12.75">
      <c r="A39" s="289" t="s">
        <v>17</v>
      </c>
      <c r="B39" s="290"/>
      <c r="C39" s="291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84"/>
    </row>
    <row r="40" spans="1:14" ht="12.75">
      <c r="A40" s="289" t="s">
        <v>214</v>
      </c>
      <c r="B40" s="290"/>
      <c r="C40" s="291"/>
      <c r="D40" s="292">
        <f>COSTOS!$E$50</f>
        <v>-17710.64</v>
      </c>
      <c r="E40" s="292">
        <f>COSTOS!$E$50</f>
        <v>-17710.64</v>
      </c>
      <c r="F40" s="292">
        <f>COSTOS!$E$50</f>
        <v>-17710.64</v>
      </c>
      <c r="G40" s="292">
        <f>COSTOS!$E$50</f>
        <v>-17710.64</v>
      </c>
      <c r="H40" s="292">
        <f>COSTOS!$E$50</f>
        <v>-17710.64</v>
      </c>
      <c r="I40" s="292">
        <f>COSTOS!$E$50</f>
        <v>-17710.64</v>
      </c>
      <c r="J40" s="292">
        <f>COSTOS!$E$50</f>
        <v>-17710.64</v>
      </c>
      <c r="K40" s="292">
        <f>COSTOS!$E$50</f>
        <v>-17710.64</v>
      </c>
      <c r="L40" s="292">
        <f>COSTOS!$E$50</f>
        <v>-17710.64</v>
      </c>
      <c r="M40" s="292">
        <f>COSTOS!$E$50</f>
        <v>-17710.64</v>
      </c>
      <c r="N40" s="284"/>
    </row>
    <row r="41" spans="1:14" ht="12.75">
      <c r="A41" s="289" t="s">
        <v>157</v>
      </c>
      <c r="B41" s="290"/>
      <c r="C41" s="291"/>
      <c r="D41" s="292">
        <f>-'COSTOS FIJOS'!$E$45</f>
        <v>-9704</v>
      </c>
      <c r="E41" s="292">
        <f>D41</f>
        <v>-9704</v>
      </c>
      <c r="F41" s="292">
        <f>D41</f>
        <v>-9704</v>
      </c>
      <c r="G41" s="292">
        <f>D41</f>
        <v>-9704</v>
      </c>
      <c r="H41" s="292">
        <f>D41</f>
        <v>-9704</v>
      </c>
      <c r="I41" s="292">
        <f>D41</f>
        <v>-9704</v>
      </c>
      <c r="J41" s="292">
        <f>D41</f>
        <v>-9704</v>
      </c>
      <c r="K41" s="292">
        <f>D41</f>
        <v>-9704</v>
      </c>
      <c r="L41" s="292">
        <f>D41</f>
        <v>-9704</v>
      </c>
      <c r="M41" s="292">
        <f>D41</f>
        <v>-9704</v>
      </c>
      <c r="N41" s="284"/>
    </row>
    <row r="42" spans="1:14" ht="12.75">
      <c r="A42" s="289" t="s">
        <v>59</v>
      </c>
      <c r="B42" s="290"/>
      <c r="C42" s="291"/>
      <c r="D42" s="292">
        <v>0</v>
      </c>
      <c r="E42" s="292">
        <v>0</v>
      </c>
      <c r="F42" s="292">
        <v>0</v>
      </c>
      <c r="G42" s="292">
        <v>0</v>
      </c>
      <c r="H42" s="292">
        <v>0</v>
      </c>
      <c r="I42" s="292">
        <v>0</v>
      </c>
      <c r="J42" s="292">
        <v>0</v>
      </c>
      <c r="K42" s="292">
        <v>0</v>
      </c>
      <c r="L42" s="292">
        <v>0</v>
      </c>
      <c r="M42" s="292">
        <v>0</v>
      </c>
      <c r="N42" s="284"/>
    </row>
    <row r="43" spans="1:14" ht="12.75">
      <c r="A43" s="289" t="s">
        <v>29</v>
      </c>
      <c r="B43" s="290"/>
      <c r="C43" s="291"/>
      <c r="D43" s="292">
        <f>GASTOS!C26</f>
        <v>-19464</v>
      </c>
      <c r="E43" s="292">
        <f>GASTOS!D26</f>
        <v>-19464</v>
      </c>
      <c r="F43" s="292">
        <f>GASTOS!E26</f>
        <v>-19464</v>
      </c>
      <c r="G43" s="292">
        <f>GASTOS!F26</f>
        <v>-19464</v>
      </c>
      <c r="H43" s="292">
        <f>GASTOS!G26</f>
        <v>-19464</v>
      </c>
      <c r="I43" s="292">
        <f>GASTOS!H26</f>
        <v>-19464</v>
      </c>
      <c r="J43" s="292">
        <f>GASTOS!I26</f>
        <v>-19464</v>
      </c>
      <c r="K43" s="292">
        <f>GASTOS!J26</f>
        <v>-19464</v>
      </c>
      <c r="L43" s="292">
        <f>GASTOS!K26</f>
        <v>-19464</v>
      </c>
      <c r="M43" s="292">
        <f>GASTOS!L26</f>
        <v>-19464</v>
      </c>
      <c r="N43" s="284"/>
    </row>
    <row r="44" spans="1:14" ht="12.75">
      <c r="A44" s="289" t="s">
        <v>30</v>
      </c>
      <c r="B44" s="290"/>
      <c r="C44" s="291"/>
      <c r="D44" s="292">
        <v>0</v>
      </c>
      <c r="E44" s="292">
        <v>0</v>
      </c>
      <c r="F44" s="292">
        <v>0</v>
      </c>
      <c r="G44" s="292">
        <v>0</v>
      </c>
      <c r="H44" s="292">
        <v>0</v>
      </c>
      <c r="I44" s="292">
        <v>0</v>
      </c>
      <c r="J44" s="292">
        <v>0</v>
      </c>
      <c r="K44" s="292">
        <v>0</v>
      </c>
      <c r="L44" s="292">
        <v>0</v>
      </c>
      <c r="M44" s="292">
        <v>0</v>
      </c>
      <c r="N44" s="284"/>
    </row>
    <row r="45" spans="1:14" ht="12.75">
      <c r="A45" s="289" t="s">
        <v>31</v>
      </c>
      <c r="B45" s="290"/>
      <c r="C45" s="291"/>
      <c r="D45" s="292">
        <f>-'DEPRECIACIONES '!$E$89</f>
        <v>-8330.666666666666</v>
      </c>
      <c r="E45" s="292">
        <f>-'DEPRECIACIONES '!$E$89</f>
        <v>-8330.666666666666</v>
      </c>
      <c r="F45" s="292">
        <f>-'DEPRECIACIONES '!$E$89</f>
        <v>-8330.666666666666</v>
      </c>
      <c r="G45" s="292">
        <f>-'DEPRECIACIONES '!$E$89</f>
        <v>-8330.666666666666</v>
      </c>
      <c r="H45" s="292">
        <f>-'DEPRECIACIONES '!$E$89</f>
        <v>-8330.666666666666</v>
      </c>
      <c r="I45" s="292">
        <f>-'DEPRECIACIONES '!$E$89</f>
        <v>-8330.666666666666</v>
      </c>
      <c r="J45" s="292">
        <f>-'DEPRECIACIONES '!$E$89</f>
        <v>-8330.666666666666</v>
      </c>
      <c r="K45" s="292">
        <f>-'DEPRECIACIONES '!$E$89</f>
        <v>-8330.666666666666</v>
      </c>
      <c r="L45" s="292">
        <f>-'DEPRECIACIONES '!$E$89</f>
        <v>-8330.666666666666</v>
      </c>
      <c r="M45" s="292">
        <f>-'DEPRECIACIONES '!$E$89</f>
        <v>-8330.666666666666</v>
      </c>
      <c r="N45" s="284"/>
    </row>
    <row r="46" spans="1:14" ht="12.75">
      <c r="A46" s="289" t="s">
        <v>32</v>
      </c>
      <c r="B46" s="290"/>
      <c r="C46" s="291"/>
      <c r="D46" s="292">
        <f>(AMORTIZACIONES!D14)*(-1)</f>
        <v>-720</v>
      </c>
      <c r="E46" s="292">
        <f>D46</f>
        <v>-720</v>
      </c>
      <c r="F46" s="292">
        <f>D46</f>
        <v>-720</v>
      </c>
      <c r="G46" s="292">
        <f>D46</f>
        <v>-720</v>
      </c>
      <c r="H46" s="292">
        <f>D46</f>
        <v>-720</v>
      </c>
      <c r="I46" s="292">
        <v>0</v>
      </c>
      <c r="J46" s="292">
        <v>0</v>
      </c>
      <c r="K46" s="292">
        <v>0</v>
      </c>
      <c r="L46" s="292">
        <v>0</v>
      </c>
      <c r="M46" s="292">
        <v>0</v>
      </c>
      <c r="N46" s="284"/>
    </row>
    <row r="47" spans="1:14" ht="13.5" thickBot="1">
      <c r="A47" s="289" t="s">
        <v>33</v>
      </c>
      <c r="B47" s="290"/>
      <c r="C47" s="291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84"/>
    </row>
    <row r="48" spans="1:14" ht="13.5" thickBot="1">
      <c r="A48" s="293" t="s">
        <v>21</v>
      </c>
      <c r="B48" s="294"/>
      <c r="C48" s="295"/>
      <c r="D48" s="296">
        <f aca="true" t="shared" si="6" ref="D48:M48">D38+D39+D40+D41+D43+D44+D45+D46+D47</f>
        <v>72489.89333333333</v>
      </c>
      <c r="E48" s="296">
        <f t="shared" si="6"/>
        <v>72489.89333333333</v>
      </c>
      <c r="F48" s="296">
        <f t="shared" si="6"/>
        <v>72489.89333333333</v>
      </c>
      <c r="G48" s="296">
        <f t="shared" si="6"/>
        <v>72489.89333333333</v>
      </c>
      <c r="H48" s="296">
        <f t="shared" si="6"/>
        <v>72489.89333333333</v>
      </c>
      <c r="I48" s="296">
        <f t="shared" si="6"/>
        <v>73209.89333333333</v>
      </c>
      <c r="J48" s="296">
        <f t="shared" si="6"/>
        <v>73209.89333333333</v>
      </c>
      <c r="K48" s="296">
        <f t="shared" si="6"/>
        <v>73209.89333333333</v>
      </c>
      <c r="L48" s="296">
        <f t="shared" si="6"/>
        <v>73209.89333333333</v>
      </c>
      <c r="M48" s="296">
        <f t="shared" si="6"/>
        <v>73209.89333333333</v>
      </c>
      <c r="N48" s="284"/>
    </row>
    <row r="49" spans="1:14" ht="12.75">
      <c r="A49" s="298" t="s">
        <v>213</v>
      </c>
      <c r="B49" s="299"/>
      <c r="C49" s="300"/>
      <c r="D49" s="315">
        <f>-(D48*15%)</f>
        <v>-10873.483999999999</v>
      </c>
      <c r="E49" s="315">
        <f aca="true" t="shared" si="7" ref="E49:M49">-(E48*15%)</f>
        <v>-10873.483999999999</v>
      </c>
      <c r="F49" s="315">
        <f t="shared" si="7"/>
        <v>-10873.483999999999</v>
      </c>
      <c r="G49" s="315">
        <f t="shared" si="7"/>
        <v>-10873.483999999999</v>
      </c>
      <c r="H49" s="315">
        <f t="shared" si="7"/>
        <v>-10873.483999999999</v>
      </c>
      <c r="I49" s="315">
        <f t="shared" si="7"/>
        <v>-10981.483999999999</v>
      </c>
      <c r="J49" s="315">
        <f t="shared" si="7"/>
        <v>-10981.483999999999</v>
      </c>
      <c r="K49" s="315">
        <f t="shared" si="7"/>
        <v>-10981.483999999999</v>
      </c>
      <c r="L49" s="315">
        <f t="shared" si="7"/>
        <v>-10981.483999999999</v>
      </c>
      <c r="M49" s="315">
        <f t="shared" si="7"/>
        <v>-10981.483999999999</v>
      </c>
      <c r="N49" s="284"/>
    </row>
    <row r="50" spans="1:14" ht="12.75">
      <c r="A50" s="298"/>
      <c r="B50" s="299"/>
      <c r="C50" s="300"/>
      <c r="D50" s="327">
        <f>SUM(D48:D49)</f>
        <v>61616.40933333333</v>
      </c>
      <c r="E50" s="327">
        <f aca="true" t="shared" si="8" ref="E50:L50">SUM(E48:E49)</f>
        <v>61616.40933333333</v>
      </c>
      <c r="F50" s="327">
        <f t="shared" si="8"/>
        <v>61616.40933333333</v>
      </c>
      <c r="G50" s="327">
        <f t="shared" si="8"/>
        <v>61616.40933333333</v>
      </c>
      <c r="H50" s="327">
        <f t="shared" si="8"/>
        <v>61616.40933333333</v>
      </c>
      <c r="I50" s="327">
        <f t="shared" si="8"/>
        <v>62228.40933333333</v>
      </c>
      <c r="J50" s="327">
        <f t="shared" si="8"/>
        <v>62228.40933333333</v>
      </c>
      <c r="K50" s="327">
        <f t="shared" si="8"/>
        <v>62228.40933333333</v>
      </c>
      <c r="L50" s="327">
        <f t="shared" si="8"/>
        <v>62228.40933333333</v>
      </c>
      <c r="M50" s="327">
        <f>SUM(M48:M49)</f>
        <v>62228.40933333333</v>
      </c>
      <c r="N50" s="284"/>
    </row>
    <row r="51" spans="1:14" ht="13.5" thickBot="1">
      <c r="A51" s="298" t="s">
        <v>212</v>
      </c>
      <c r="B51" s="299"/>
      <c r="C51" s="300"/>
      <c r="D51" s="296">
        <v>0</v>
      </c>
      <c r="E51" s="296">
        <v>0</v>
      </c>
      <c r="F51" s="296">
        <v>0</v>
      </c>
      <c r="G51" s="296">
        <v>0</v>
      </c>
      <c r="H51" s="296">
        <v>0</v>
      </c>
      <c r="I51" s="296">
        <v>0</v>
      </c>
      <c r="J51" s="296">
        <v>0</v>
      </c>
      <c r="K51" s="296">
        <v>0</v>
      </c>
      <c r="L51" s="296">
        <v>0</v>
      </c>
      <c r="M51" s="296">
        <v>0</v>
      </c>
      <c r="N51" s="284"/>
    </row>
    <row r="52" spans="1:14" ht="13.5" thickBot="1">
      <c r="A52" s="293" t="s">
        <v>22</v>
      </c>
      <c r="B52" s="294"/>
      <c r="C52" s="295"/>
      <c r="D52" s="296">
        <f>SUM(D50:D51)</f>
        <v>61616.40933333333</v>
      </c>
      <c r="E52" s="296">
        <f aca="true" t="shared" si="9" ref="E52:M52">SUM(E50:E51)</f>
        <v>61616.40933333333</v>
      </c>
      <c r="F52" s="296">
        <f t="shared" si="9"/>
        <v>61616.40933333333</v>
      </c>
      <c r="G52" s="296">
        <f t="shared" si="9"/>
        <v>61616.40933333333</v>
      </c>
      <c r="H52" s="296">
        <f t="shared" si="9"/>
        <v>61616.40933333333</v>
      </c>
      <c r="I52" s="296">
        <f t="shared" si="9"/>
        <v>62228.40933333333</v>
      </c>
      <c r="J52" s="296">
        <f t="shared" si="9"/>
        <v>62228.40933333333</v>
      </c>
      <c r="K52" s="296">
        <f t="shared" si="9"/>
        <v>62228.40933333333</v>
      </c>
      <c r="L52" s="296">
        <f t="shared" si="9"/>
        <v>62228.40933333333</v>
      </c>
      <c r="M52" s="296">
        <f t="shared" si="9"/>
        <v>62228.40933333333</v>
      </c>
      <c r="N52" s="284"/>
    </row>
    <row r="53" spans="1:14" ht="12.75">
      <c r="A53" s="298" t="s">
        <v>18</v>
      </c>
      <c r="B53" s="299"/>
      <c r="C53" s="300"/>
      <c r="D53" s="292">
        <f>'DEPRECIACIONES '!$E$89</f>
        <v>8330.666666666666</v>
      </c>
      <c r="E53" s="292">
        <f>'DEPRECIACIONES '!$E$89</f>
        <v>8330.666666666666</v>
      </c>
      <c r="F53" s="292">
        <f>'DEPRECIACIONES '!$E$89</f>
        <v>8330.666666666666</v>
      </c>
      <c r="G53" s="292">
        <f>'DEPRECIACIONES '!$E$89</f>
        <v>8330.666666666666</v>
      </c>
      <c r="H53" s="292">
        <f>'DEPRECIACIONES '!$E$89</f>
        <v>8330.666666666666</v>
      </c>
      <c r="I53" s="292">
        <f>'DEPRECIACIONES '!$E$89</f>
        <v>8330.666666666666</v>
      </c>
      <c r="J53" s="292">
        <f>'DEPRECIACIONES '!$E$89</f>
        <v>8330.666666666666</v>
      </c>
      <c r="K53" s="292">
        <f>'DEPRECIACIONES '!$E$89</f>
        <v>8330.666666666666</v>
      </c>
      <c r="L53" s="292">
        <f>'DEPRECIACIONES '!$E$89</f>
        <v>8330.666666666666</v>
      </c>
      <c r="M53" s="292">
        <f>'DEPRECIACIONES '!$E$89</f>
        <v>8330.666666666666</v>
      </c>
      <c r="N53" s="284"/>
    </row>
    <row r="54" spans="1:14" ht="12.75">
      <c r="A54" s="298" t="s">
        <v>19</v>
      </c>
      <c r="B54" s="299"/>
      <c r="C54" s="300"/>
      <c r="D54" s="315">
        <f>AMORTIZACIONES!D14</f>
        <v>720</v>
      </c>
      <c r="E54" s="315">
        <f>D54</f>
        <v>720</v>
      </c>
      <c r="F54" s="315">
        <f>D54</f>
        <v>720</v>
      </c>
      <c r="G54" s="315">
        <f>D54</f>
        <v>720</v>
      </c>
      <c r="H54" s="315">
        <f>D54</f>
        <v>720</v>
      </c>
      <c r="I54" s="315">
        <v>0</v>
      </c>
      <c r="J54" s="315">
        <v>0</v>
      </c>
      <c r="K54" s="315">
        <v>0</v>
      </c>
      <c r="L54" s="315">
        <v>0</v>
      </c>
      <c r="M54" s="315">
        <v>0</v>
      </c>
      <c r="N54" s="284"/>
    </row>
    <row r="55" spans="1:14" ht="12.75">
      <c r="A55" s="289" t="s">
        <v>20</v>
      </c>
      <c r="B55" s="290"/>
      <c r="C55" s="291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84"/>
    </row>
    <row r="56" spans="1:14" ht="12.75">
      <c r="A56" s="289" t="s">
        <v>34</v>
      </c>
      <c r="B56" s="290"/>
      <c r="C56" s="291" t="e">
        <f>-INVERSION!#REF!</f>
        <v>#REF!</v>
      </c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84"/>
    </row>
    <row r="57" spans="1:14" ht="12.75">
      <c r="A57" s="289" t="s">
        <v>23</v>
      </c>
      <c r="B57" s="290"/>
      <c r="C57" s="291"/>
      <c r="D57" s="292"/>
      <c r="E57" s="292"/>
      <c r="F57" s="292">
        <f aca="true" t="shared" si="10" ref="F57:M57">F25</f>
        <v>-2000</v>
      </c>
      <c r="G57" s="292">
        <f t="shared" si="10"/>
        <v>0</v>
      </c>
      <c r="H57" s="292">
        <f t="shared" si="10"/>
        <v>-38295</v>
      </c>
      <c r="I57" s="292">
        <f t="shared" si="10"/>
        <v>-2000</v>
      </c>
      <c r="J57" s="292">
        <f t="shared" si="10"/>
        <v>0</v>
      </c>
      <c r="K57" s="292">
        <f t="shared" si="10"/>
        <v>0</v>
      </c>
      <c r="L57" s="292">
        <f t="shared" si="10"/>
        <v>-2000</v>
      </c>
      <c r="M57" s="292">
        <f t="shared" si="10"/>
        <v>0</v>
      </c>
      <c r="N57" s="284"/>
    </row>
    <row r="58" spans="1:14" ht="12.75">
      <c r="A58" s="289" t="s">
        <v>24</v>
      </c>
      <c r="B58" s="290"/>
      <c r="C58" s="291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84"/>
    </row>
    <row r="59" spans="1:14" ht="12.75">
      <c r="A59" s="289" t="s">
        <v>35</v>
      </c>
      <c r="B59" s="290"/>
      <c r="C59" s="291">
        <f>D40+D41+D43</f>
        <v>-46878.64</v>
      </c>
      <c r="D59" s="292"/>
      <c r="E59" s="292"/>
      <c r="F59" s="292"/>
      <c r="G59" s="292"/>
      <c r="H59" s="292"/>
      <c r="I59" s="292"/>
      <c r="J59" s="292"/>
      <c r="K59" s="292"/>
      <c r="L59" s="292"/>
      <c r="M59" s="292">
        <f>-C59</f>
        <v>46878.64</v>
      </c>
      <c r="N59" s="284"/>
    </row>
    <row r="60" spans="1:14" ht="12.75">
      <c r="A60" s="289" t="s">
        <v>25</v>
      </c>
      <c r="B60" s="290"/>
      <c r="C60" s="291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84"/>
    </row>
    <row r="61" spans="1:14" ht="13.5" thickBot="1">
      <c r="A61" s="316" t="s">
        <v>36</v>
      </c>
      <c r="B61" s="317"/>
      <c r="C61" s="291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84"/>
    </row>
    <row r="62" spans="1:14" ht="13.5" thickBot="1">
      <c r="A62" s="289" t="s">
        <v>26</v>
      </c>
      <c r="B62" s="290"/>
      <c r="C62" s="301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284"/>
    </row>
    <row r="63" spans="1:14" ht="13.5" thickBot="1">
      <c r="A63" s="318" t="s">
        <v>176</v>
      </c>
      <c r="B63" s="319"/>
      <c r="C63" s="305" t="e">
        <f>C56+C59</f>
        <v>#REF!</v>
      </c>
      <c r="D63" s="320">
        <f aca="true" t="shared" si="11" ref="D63:M63">D52+D53+D54+D55+D57+D58+D59+D60+D61+D62</f>
        <v>70667.076</v>
      </c>
      <c r="E63" s="320">
        <f t="shared" si="11"/>
        <v>70667.076</v>
      </c>
      <c r="F63" s="320">
        <f t="shared" si="11"/>
        <v>68667.076</v>
      </c>
      <c r="G63" s="320">
        <f t="shared" si="11"/>
        <v>70667.076</v>
      </c>
      <c r="H63" s="320">
        <f t="shared" si="11"/>
        <v>32372.076</v>
      </c>
      <c r="I63" s="320">
        <f t="shared" si="11"/>
        <v>68559.076</v>
      </c>
      <c r="J63" s="320">
        <f t="shared" si="11"/>
        <v>70559.076</v>
      </c>
      <c r="K63" s="320">
        <f t="shared" si="11"/>
        <v>70559.076</v>
      </c>
      <c r="L63" s="320">
        <f t="shared" si="11"/>
        <v>68559.076</v>
      </c>
      <c r="M63" s="321">
        <f t="shared" si="11"/>
        <v>117437.716</v>
      </c>
      <c r="N63" s="284"/>
    </row>
    <row r="64" spans="1:14" ht="12.75">
      <c r="A64" s="311" t="s">
        <v>210</v>
      </c>
      <c r="B64" s="322" t="e">
        <f>IRR(C63:M63)</f>
        <v>#VALUE!</v>
      </c>
      <c r="C64" s="323"/>
      <c r="D64" s="324"/>
      <c r="E64" s="284"/>
      <c r="F64" s="284"/>
      <c r="G64" s="284"/>
      <c r="H64" s="284"/>
      <c r="I64" s="284"/>
      <c r="J64" s="284"/>
      <c r="K64" s="284"/>
      <c r="L64" s="284"/>
      <c r="M64" s="284"/>
      <c r="N64" s="284"/>
    </row>
    <row r="65" spans="1:14" ht="12.75">
      <c r="A65" s="309" t="s">
        <v>61</v>
      </c>
      <c r="B65" s="325" t="e">
        <f>NPV(10%,D63:M63)+C63</f>
        <v>#REF!</v>
      </c>
      <c r="C65" s="323"/>
      <c r="D65" s="323"/>
      <c r="E65" s="284"/>
      <c r="F65" s="284"/>
      <c r="G65" s="284"/>
      <c r="H65" s="284"/>
      <c r="I65" s="284"/>
      <c r="J65" s="284"/>
      <c r="K65" s="284"/>
      <c r="L65" s="284"/>
      <c r="M65" s="284"/>
      <c r="N65" s="284"/>
    </row>
    <row r="66" spans="1:14" ht="12.75">
      <c r="A66" s="337" t="s">
        <v>172</v>
      </c>
      <c r="B66" s="337"/>
      <c r="C66" s="337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</row>
    <row r="67" spans="1:14" ht="12.75">
      <c r="A67" s="336" t="s">
        <v>95</v>
      </c>
      <c r="B67" s="336"/>
      <c r="C67" s="337"/>
      <c r="D67" s="337"/>
      <c r="E67" s="337"/>
      <c r="F67" s="337"/>
      <c r="G67" s="337"/>
      <c r="H67" s="337"/>
      <c r="I67" s="336"/>
      <c r="J67" s="336"/>
      <c r="K67" s="336"/>
      <c r="L67" s="336"/>
      <c r="M67" s="336"/>
      <c r="N67" s="336"/>
    </row>
    <row r="68" spans="1:14" ht="12.75">
      <c r="A68" s="337" t="s">
        <v>79</v>
      </c>
      <c r="B68" s="337"/>
      <c r="C68" s="337"/>
      <c r="D68" s="337"/>
      <c r="E68" s="337"/>
      <c r="F68" s="337"/>
      <c r="G68" s="337"/>
      <c r="H68" s="337"/>
      <c r="I68" s="336"/>
      <c r="J68" s="336"/>
      <c r="K68" s="336"/>
      <c r="L68" s="336"/>
      <c r="M68" s="336"/>
      <c r="N68" s="336"/>
    </row>
    <row r="69" spans="1:14" ht="13.5" thickBot="1">
      <c r="A69" s="338" t="s">
        <v>28</v>
      </c>
      <c r="B69" s="338" t="s">
        <v>315</v>
      </c>
      <c r="C69" s="338"/>
      <c r="D69" s="338"/>
      <c r="E69" s="338"/>
      <c r="F69" s="338"/>
      <c r="G69" s="338"/>
      <c r="H69" s="338"/>
      <c r="I69" s="339"/>
      <c r="J69" s="339"/>
      <c r="K69" s="339"/>
      <c r="L69" s="339"/>
      <c r="M69" s="339"/>
      <c r="N69" s="336"/>
    </row>
    <row r="70" spans="1:14" ht="12.75">
      <c r="A70" s="346"/>
      <c r="B70" s="347"/>
      <c r="C70" s="363" t="s">
        <v>4</v>
      </c>
      <c r="D70" s="364" t="s">
        <v>5</v>
      </c>
      <c r="E70" s="364" t="s">
        <v>6</v>
      </c>
      <c r="F70" s="364" t="s">
        <v>7</v>
      </c>
      <c r="G70" s="364" t="s">
        <v>8</v>
      </c>
      <c r="H70" s="364" t="s">
        <v>9</v>
      </c>
      <c r="I70" s="364" t="s">
        <v>10</v>
      </c>
      <c r="J70" s="364" t="s">
        <v>27</v>
      </c>
      <c r="K70" s="364" t="s">
        <v>12</v>
      </c>
      <c r="L70" s="364" t="s">
        <v>13</v>
      </c>
      <c r="M70" s="365" t="s">
        <v>14</v>
      </c>
      <c r="N70" s="336"/>
    </row>
    <row r="71" spans="1:14" ht="12.75">
      <c r="A71" s="348" t="s">
        <v>16</v>
      </c>
      <c r="B71" s="339"/>
      <c r="C71" s="353"/>
      <c r="D71" s="351">
        <f>INGRESOS!C40</f>
        <v>192628.8</v>
      </c>
      <c r="E71" s="351">
        <f>INGRESOS!D40</f>
        <v>192628.8</v>
      </c>
      <c r="F71" s="351">
        <f>INGRESOS!E40</f>
        <v>192628.8</v>
      </c>
      <c r="G71" s="351">
        <f>INGRESOS!F40</f>
        <v>192628.8</v>
      </c>
      <c r="H71" s="351">
        <f>INGRESOS!G40</f>
        <v>192628.8</v>
      </c>
      <c r="I71" s="351">
        <f>INGRESOS!H40</f>
        <v>192628.8</v>
      </c>
      <c r="J71" s="351">
        <f>INGRESOS!I40</f>
        <v>192628.8</v>
      </c>
      <c r="K71" s="351">
        <f>INGRESOS!J40</f>
        <v>192628.8</v>
      </c>
      <c r="L71" s="351">
        <f>INGRESOS!K40</f>
        <v>192628.8</v>
      </c>
      <c r="M71" s="354">
        <f>INGRESOS!L40</f>
        <v>192628.8</v>
      </c>
      <c r="N71" s="336"/>
    </row>
    <row r="72" spans="1:14" ht="12.75">
      <c r="A72" s="348" t="s">
        <v>17</v>
      </c>
      <c r="B72" s="339"/>
      <c r="C72" s="353"/>
      <c r="D72" s="351"/>
      <c r="E72" s="351"/>
      <c r="F72" s="351"/>
      <c r="G72" s="351"/>
      <c r="H72" s="351"/>
      <c r="I72" s="351"/>
      <c r="J72" s="351"/>
      <c r="K72" s="351"/>
      <c r="L72" s="351"/>
      <c r="M72" s="354"/>
      <c r="N72" s="336"/>
    </row>
    <row r="73" spans="1:14" ht="12.75">
      <c r="A73" s="348" t="s">
        <v>214</v>
      </c>
      <c r="B73" s="339"/>
      <c r="C73" s="353"/>
      <c r="D73" s="292">
        <f>COSTOS!$E$50</f>
        <v>-17710.64</v>
      </c>
      <c r="E73" s="292">
        <f>COSTOS!$E$50</f>
        <v>-17710.64</v>
      </c>
      <c r="F73" s="292">
        <f>COSTOS!$E$50</f>
        <v>-17710.64</v>
      </c>
      <c r="G73" s="292">
        <f>COSTOS!$E$50</f>
        <v>-17710.64</v>
      </c>
      <c r="H73" s="292">
        <f>COSTOS!$E$50</f>
        <v>-17710.64</v>
      </c>
      <c r="I73" s="292">
        <f>COSTOS!$E$50</f>
        <v>-17710.64</v>
      </c>
      <c r="J73" s="292">
        <f>COSTOS!$E$50</f>
        <v>-17710.64</v>
      </c>
      <c r="K73" s="292">
        <f>COSTOS!$E$50</f>
        <v>-17710.64</v>
      </c>
      <c r="L73" s="292">
        <f>COSTOS!$E$50</f>
        <v>-17710.64</v>
      </c>
      <c r="M73" s="292">
        <f>COSTOS!$E$50</f>
        <v>-17710.64</v>
      </c>
      <c r="N73" s="292"/>
    </row>
    <row r="74" spans="1:14" ht="12.75">
      <c r="A74" s="348" t="s">
        <v>157</v>
      </c>
      <c r="B74" s="339"/>
      <c r="C74" s="353"/>
      <c r="D74" s="351">
        <f>-'COSTOS FIJOS'!$E$67</f>
        <v>-9704</v>
      </c>
      <c r="E74" s="351">
        <f>D74</f>
        <v>-9704</v>
      </c>
      <c r="F74" s="351">
        <f>D74</f>
        <v>-9704</v>
      </c>
      <c r="G74" s="351">
        <f>D74</f>
        <v>-9704</v>
      </c>
      <c r="H74" s="351">
        <f>D74</f>
        <v>-9704</v>
      </c>
      <c r="I74" s="351">
        <f>D74</f>
        <v>-9704</v>
      </c>
      <c r="J74" s="351">
        <f>D74</f>
        <v>-9704</v>
      </c>
      <c r="K74" s="351">
        <f>D74</f>
        <v>-9704</v>
      </c>
      <c r="L74" s="351">
        <f>D74</f>
        <v>-9704</v>
      </c>
      <c r="M74" s="354">
        <f>D74</f>
        <v>-9704</v>
      </c>
      <c r="N74" s="336"/>
    </row>
    <row r="75" spans="1:14" ht="12.75">
      <c r="A75" s="348" t="s">
        <v>59</v>
      </c>
      <c r="B75" s="339"/>
      <c r="C75" s="353"/>
      <c r="D75" s="351">
        <v>0</v>
      </c>
      <c r="E75" s="351">
        <v>0</v>
      </c>
      <c r="F75" s="351">
        <v>0</v>
      </c>
      <c r="G75" s="351">
        <v>0</v>
      </c>
      <c r="H75" s="351">
        <v>0</v>
      </c>
      <c r="I75" s="351">
        <v>0</v>
      </c>
      <c r="J75" s="351">
        <v>0</v>
      </c>
      <c r="K75" s="351">
        <v>0</v>
      </c>
      <c r="L75" s="351">
        <v>0</v>
      </c>
      <c r="M75" s="354">
        <v>0</v>
      </c>
      <c r="N75" s="336"/>
    </row>
    <row r="76" spans="1:14" ht="12.75">
      <c r="A76" s="348" t="s">
        <v>29</v>
      </c>
      <c r="B76" s="339"/>
      <c r="C76" s="353"/>
      <c r="D76" s="351">
        <f>GASTOS!C26</f>
        <v>-19464</v>
      </c>
      <c r="E76" s="351">
        <f>GASTOS!D26</f>
        <v>-19464</v>
      </c>
      <c r="F76" s="351">
        <f>GASTOS!E26</f>
        <v>-19464</v>
      </c>
      <c r="G76" s="351">
        <f>GASTOS!F26</f>
        <v>-19464</v>
      </c>
      <c r="H76" s="351">
        <f>GASTOS!G26</f>
        <v>-19464</v>
      </c>
      <c r="I76" s="351">
        <f>GASTOS!H26</f>
        <v>-19464</v>
      </c>
      <c r="J76" s="351">
        <f>GASTOS!I26</f>
        <v>-19464</v>
      </c>
      <c r="K76" s="351">
        <f>GASTOS!J26</f>
        <v>-19464</v>
      </c>
      <c r="L76" s="351">
        <f>GASTOS!K26</f>
        <v>-19464</v>
      </c>
      <c r="M76" s="354">
        <f>GASTOS!L26</f>
        <v>-19464</v>
      </c>
      <c r="N76" s="336"/>
    </row>
    <row r="77" spans="1:14" ht="12.75">
      <c r="A77" s="348" t="s">
        <v>30</v>
      </c>
      <c r="B77" s="339"/>
      <c r="C77" s="353"/>
      <c r="D77" s="351">
        <v>0</v>
      </c>
      <c r="E77" s="351">
        <v>0</v>
      </c>
      <c r="F77" s="351">
        <v>0</v>
      </c>
      <c r="G77" s="351">
        <v>0</v>
      </c>
      <c r="H77" s="351">
        <v>0</v>
      </c>
      <c r="I77" s="351">
        <v>0</v>
      </c>
      <c r="J77" s="351">
        <v>0</v>
      </c>
      <c r="K77" s="351">
        <v>0</v>
      </c>
      <c r="L77" s="351">
        <v>0</v>
      </c>
      <c r="M77" s="354">
        <v>0</v>
      </c>
      <c r="N77" s="336"/>
    </row>
    <row r="78" spans="1:14" ht="12.75">
      <c r="A78" s="348" t="s">
        <v>31</v>
      </c>
      <c r="B78" s="339"/>
      <c r="C78" s="353"/>
      <c r="D78" s="351">
        <f>-'DEPRECIACIONES '!$E$89</f>
        <v>-8330.666666666666</v>
      </c>
      <c r="E78" s="351">
        <f>-'DEPRECIACIONES '!$E$89</f>
        <v>-8330.666666666666</v>
      </c>
      <c r="F78" s="351">
        <f>-'DEPRECIACIONES '!$E$89</f>
        <v>-8330.666666666666</v>
      </c>
      <c r="G78" s="351">
        <f>-'DEPRECIACIONES '!$E$89</f>
        <v>-8330.666666666666</v>
      </c>
      <c r="H78" s="351">
        <f>-'DEPRECIACIONES '!$E$89</f>
        <v>-8330.666666666666</v>
      </c>
      <c r="I78" s="351">
        <f>-'DEPRECIACIONES '!$E$89</f>
        <v>-8330.666666666666</v>
      </c>
      <c r="J78" s="351">
        <f>-'DEPRECIACIONES '!$E$89</f>
        <v>-8330.666666666666</v>
      </c>
      <c r="K78" s="351">
        <f>-'DEPRECIACIONES '!$E$89</f>
        <v>-8330.666666666666</v>
      </c>
      <c r="L78" s="351">
        <f>-'DEPRECIACIONES '!$E$89</f>
        <v>-8330.666666666666</v>
      </c>
      <c r="M78" s="354">
        <f>-'DEPRECIACIONES '!$E$89</f>
        <v>-8330.666666666666</v>
      </c>
      <c r="N78" s="336"/>
    </row>
    <row r="79" spans="1:14" ht="12.75">
      <c r="A79" s="348" t="s">
        <v>32</v>
      </c>
      <c r="B79" s="339"/>
      <c r="C79" s="353"/>
      <c r="D79" s="351">
        <f>(AMORTIZACIONES!D14)*(-1)</f>
        <v>-720</v>
      </c>
      <c r="E79" s="351">
        <f>D79</f>
        <v>-720</v>
      </c>
      <c r="F79" s="351">
        <f>D79</f>
        <v>-720</v>
      </c>
      <c r="G79" s="351">
        <f>D79</f>
        <v>-720</v>
      </c>
      <c r="H79" s="351">
        <f>D79</f>
        <v>-720</v>
      </c>
      <c r="I79" s="351">
        <v>0</v>
      </c>
      <c r="J79" s="351">
        <v>0</v>
      </c>
      <c r="K79" s="351">
        <v>0</v>
      </c>
      <c r="L79" s="351">
        <v>0</v>
      </c>
      <c r="M79" s="354">
        <v>0</v>
      </c>
      <c r="N79" s="336"/>
    </row>
    <row r="80" spans="1:14" ht="13.5" thickBot="1">
      <c r="A80" s="348" t="s">
        <v>33</v>
      </c>
      <c r="B80" s="339"/>
      <c r="C80" s="353"/>
      <c r="D80" s="351"/>
      <c r="E80" s="351"/>
      <c r="F80" s="351"/>
      <c r="G80" s="351"/>
      <c r="H80" s="351"/>
      <c r="I80" s="351"/>
      <c r="J80" s="351"/>
      <c r="K80" s="351"/>
      <c r="L80" s="351"/>
      <c r="M80" s="354"/>
      <c r="N80" s="336"/>
    </row>
    <row r="81" spans="1:14" ht="13.5" thickBot="1">
      <c r="A81" s="376" t="s">
        <v>21</v>
      </c>
      <c r="B81" s="377"/>
      <c r="C81" s="355"/>
      <c r="D81" s="366">
        <f>D71+D73+D74+D75+D76+D77+D78+D79+D80</f>
        <v>136699.49333333332</v>
      </c>
      <c r="E81" s="366">
        <f aca="true" t="shared" si="12" ref="E81:J81">E71+E72+E73+E74+E76+E77+D78+E79+E80</f>
        <v>136699.49333333332</v>
      </c>
      <c r="F81" s="366">
        <f t="shared" si="12"/>
        <v>136699.49333333332</v>
      </c>
      <c r="G81" s="366">
        <f t="shared" si="12"/>
        <v>136699.49333333332</v>
      </c>
      <c r="H81" s="366">
        <f t="shared" si="12"/>
        <v>136699.49333333332</v>
      </c>
      <c r="I81" s="366">
        <f t="shared" si="12"/>
        <v>137419.49333333332</v>
      </c>
      <c r="J81" s="366">
        <f t="shared" si="12"/>
        <v>137419.49333333332</v>
      </c>
      <c r="K81" s="366">
        <f>K71+K72+K73+K74+K76+K77+K78+K79+K80</f>
        <v>137419.49333333332</v>
      </c>
      <c r="L81" s="366">
        <f>L71+L72+L73+L74+L76+L77+L78+L79+L80</f>
        <v>137419.49333333332</v>
      </c>
      <c r="M81" s="367">
        <f>M71+M72+M73+M74+M76+M77+M78+M79+M80</f>
        <v>137419.49333333332</v>
      </c>
      <c r="N81" s="336"/>
    </row>
    <row r="82" spans="1:14" ht="12.75">
      <c r="A82" s="348" t="s">
        <v>213</v>
      </c>
      <c r="B82" s="339"/>
      <c r="C82" s="353"/>
      <c r="D82" s="351">
        <f>-(D81*15%)</f>
        <v>-20504.923999999995</v>
      </c>
      <c r="E82" s="351">
        <f aca="true" t="shared" si="13" ref="E82:M82">-(E81*15%)</f>
        <v>-20504.923999999995</v>
      </c>
      <c r="F82" s="351">
        <f t="shared" si="13"/>
        <v>-20504.923999999995</v>
      </c>
      <c r="G82" s="351">
        <f t="shared" si="13"/>
        <v>-20504.923999999995</v>
      </c>
      <c r="H82" s="351">
        <f t="shared" si="13"/>
        <v>-20504.923999999995</v>
      </c>
      <c r="I82" s="351">
        <f t="shared" si="13"/>
        <v>-20612.923999999995</v>
      </c>
      <c r="J82" s="351">
        <f t="shared" si="13"/>
        <v>-20612.923999999995</v>
      </c>
      <c r="K82" s="351">
        <f t="shared" si="13"/>
        <v>-20612.923999999995</v>
      </c>
      <c r="L82" s="351">
        <f t="shared" si="13"/>
        <v>-20612.923999999995</v>
      </c>
      <c r="M82" s="354">
        <f t="shared" si="13"/>
        <v>-20612.923999999995</v>
      </c>
      <c r="N82" s="336"/>
    </row>
    <row r="83" spans="1:14" ht="12.75">
      <c r="A83" s="348"/>
      <c r="B83" s="339"/>
      <c r="C83" s="353"/>
      <c r="D83" s="368">
        <f>SUM(D81:D82)</f>
        <v>116194.56933333332</v>
      </c>
      <c r="E83" s="368">
        <f aca="true" t="shared" si="14" ref="E83:M83">SUM(E81:E82)</f>
        <v>116194.56933333332</v>
      </c>
      <c r="F83" s="368">
        <f t="shared" si="14"/>
        <v>116194.56933333332</v>
      </c>
      <c r="G83" s="368">
        <f t="shared" si="14"/>
        <v>116194.56933333332</v>
      </c>
      <c r="H83" s="368">
        <f t="shared" si="14"/>
        <v>116194.56933333332</v>
      </c>
      <c r="I83" s="368">
        <f t="shared" si="14"/>
        <v>116806.56933333332</v>
      </c>
      <c r="J83" s="368">
        <f t="shared" si="14"/>
        <v>116806.56933333332</v>
      </c>
      <c r="K83" s="368">
        <f t="shared" si="14"/>
        <v>116806.56933333332</v>
      </c>
      <c r="L83" s="368">
        <f t="shared" si="14"/>
        <v>116806.56933333332</v>
      </c>
      <c r="M83" s="369">
        <f t="shared" si="14"/>
        <v>116806.56933333332</v>
      </c>
      <c r="N83" s="336"/>
    </row>
    <row r="84" spans="1:14" ht="13.5" thickBot="1">
      <c r="A84" s="348" t="s">
        <v>212</v>
      </c>
      <c r="B84" s="339"/>
      <c r="C84" s="353"/>
      <c r="D84" s="351">
        <f>-((D83-13600)*10%+340)</f>
        <v>-10599.456933333333</v>
      </c>
      <c r="E84" s="351">
        <f aca="true" t="shared" si="15" ref="E84:M84">-((E83-13600)*10%+340)</f>
        <v>-10599.456933333333</v>
      </c>
      <c r="F84" s="351">
        <f t="shared" si="15"/>
        <v>-10599.456933333333</v>
      </c>
      <c r="G84" s="351">
        <f t="shared" si="15"/>
        <v>-10599.456933333333</v>
      </c>
      <c r="H84" s="351">
        <f t="shared" si="15"/>
        <v>-10599.456933333333</v>
      </c>
      <c r="I84" s="351">
        <f t="shared" si="15"/>
        <v>-10660.656933333332</v>
      </c>
      <c r="J84" s="351">
        <f t="shared" si="15"/>
        <v>-10660.656933333332</v>
      </c>
      <c r="K84" s="351">
        <f t="shared" si="15"/>
        <v>-10660.656933333332</v>
      </c>
      <c r="L84" s="351">
        <f t="shared" si="15"/>
        <v>-10660.656933333332</v>
      </c>
      <c r="M84" s="354">
        <f t="shared" si="15"/>
        <v>-10660.656933333332</v>
      </c>
      <c r="N84" s="336"/>
    </row>
    <row r="85" spans="1:14" ht="13.5" thickBot="1">
      <c r="A85" s="376" t="s">
        <v>22</v>
      </c>
      <c r="B85" s="378"/>
      <c r="C85" s="355"/>
      <c r="D85" s="366">
        <f>SUM(D83:D84)</f>
        <v>105595.11239999998</v>
      </c>
      <c r="E85" s="366">
        <f aca="true" t="shared" si="16" ref="E85:M85">SUM(E83:E84)</f>
        <v>105595.11239999998</v>
      </c>
      <c r="F85" s="366">
        <f t="shared" si="16"/>
        <v>105595.11239999998</v>
      </c>
      <c r="G85" s="366">
        <f t="shared" si="16"/>
        <v>105595.11239999998</v>
      </c>
      <c r="H85" s="366">
        <f t="shared" si="16"/>
        <v>105595.11239999998</v>
      </c>
      <c r="I85" s="366">
        <f t="shared" si="16"/>
        <v>106145.91239999999</v>
      </c>
      <c r="J85" s="366">
        <f t="shared" si="16"/>
        <v>106145.91239999999</v>
      </c>
      <c r="K85" s="366">
        <f t="shared" si="16"/>
        <v>106145.91239999999</v>
      </c>
      <c r="L85" s="366">
        <f t="shared" si="16"/>
        <v>106145.91239999999</v>
      </c>
      <c r="M85" s="367">
        <f t="shared" si="16"/>
        <v>106145.91239999999</v>
      </c>
      <c r="N85" s="336"/>
    </row>
    <row r="86" spans="1:14" ht="12.75">
      <c r="A86" s="348" t="s">
        <v>18</v>
      </c>
      <c r="B86" s="339"/>
      <c r="C86" s="353"/>
      <c r="D86" s="351">
        <f>'DEPRECIACIONES '!$E$89</f>
        <v>8330.666666666666</v>
      </c>
      <c r="E86" s="351">
        <f>'DEPRECIACIONES '!$E$89</f>
        <v>8330.666666666666</v>
      </c>
      <c r="F86" s="351">
        <f>'DEPRECIACIONES '!$E$89</f>
        <v>8330.666666666666</v>
      </c>
      <c r="G86" s="351">
        <f>'DEPRECIACIONES '!$E$89</f>
        <v>8330.666666666666</v>
      </c>
      <c r="H86" s="351">
        <f>'DEPRECIACIONES '!$E$89</f>
        <v>8330.666666666666</v>
      </c>
      <c r="I86" s="351">
        <f>'DEPRECIACIONES '!$E$89</f>
        <v>8330.666666666666</v>
      </c>
      <c r="J86" s="351">
        <f>'DEPRECIACIONES '!$E$89</f>
        <v>8330.666666666666</v>
      </c>
      <c r="K86" s="351">
        <f>'DEPRECIACIONES '!$E$89</f>
        <v>8330.666666666666</v>
      </c>
      <c r="L86" s="351">
        <f>'DEPRECIACIONES '!$E$89</f>
        <v>8330.666666666666</v>
      </c>
      <c r="M86" s="354">
        <f>'DEPRECIACIONES '!$E$89</f>
        <v>8330.666666666666</v>
      </c>
      <c r="N86" s="336"/>
    </row>
    <row r="87" spans="1:14" ht="12.75">
      <c r="A87" s="348" t="s">
        <v>19</v>
      </c>
      <c r="B87" s="339"/>
      <c r="C87" s="353"/>
      <c r="D87" s="351">
        <f>AMORTIZACIONES!$D$14</f>
        <v>720</v>
      </c>
      <c r="E87" s="351">
        <f>AMORTIZACIONES!$D$14</f>
        <v>720</v>
      </c>
      <c r="F87" s="351">
        <f>AMORTIZACIONES!$D$14</f>
        <v>720</v>
      </c>
      <c r="G87" s="351">
        <f>AMORTIZACIONES!$D$14</f>
        <v>720</v>
      </c>
      <c r="H87" s="351">
        <f>AMORTIZACIONES!$D$14</f>
        <v>720</v>
      </c>
      <c r="I87" s="351">
        <v>0</v>
      </c>
      <c r="J87" s="351">
        <v>0</v>
      </c>
      <c r="K87" s="351">
        <v>0</v>
      </c>
      <c r="L87" s="351">
        <v>0</v>
      </c>
      <c r="M87" s="354">
        <v>0</v>
      </c>
      <c r="N87" s="336"/>
    </row>
    <row r="88" spans="1:14" ht="12.75">
      <c r="A88" s="348" t="s">
        <v>20</v>
      </c>
      <c r="B88" s="339"/>
      <c r="C88" s="353"/>
      <c r="D88" s="351"/>
      <c r="E88" s="351"/>
      <c r="F88" s="351"/>
      <c r="G88" s="351"/>
      <c r="H88" s="351"/>
      <c r="I88" s="351"/>
      <c r="J88" s="351"/>
      <c r="K88" s="351"/>
      <c r="L88" s="351"/>
      <c r="M88" s="354"/>
      <c r="N88" s="336"/>
    </row>
    <row r="89" spans="1:14" ht="12.75">
      <c r="A89" s="348" t="s">
        <v>34</v>
      </c>
      <c r="B89" s="339"/>
      <c r="C89" s="353" t="e">
        <f>(INVERSION!#REF!)*(-1)</f>
        <v>#REF!</v>
      </c>
      <c r="D89" s="351"/>
      <c r="E89" s="351"/>
      <c r="F89" s="351"/>
      <c r="G89" s="351"/>
      <c r="H89" s="351"/>
      <c r="I89" s="351"/>
      <c r="J89" s="351"/>
      <c r="K89" s="351"/>
      <c r="L89" s="351"/>
      <c r="M89" s="354"/>
      <c r="N89" s="336"/>
    </row>
    <row r="90" spans="1:14" ht="12.75">
      <c r="A90" s="348" t="s">
        <v>23</v>
      </c>
      <c r="B90" s="339"/>
      <c r="C90" s="353"/>
      <c r="D90" s="351"/>
      <c r="E90" s="351"/>
      <c r="F90" s="351">
        <f>-'Reposición de Activos'!F23</f>
        <v>-2000</v>
      </c>
      <c r="G90" s="351">
        <f>-'Reposición de Activos'!G23</f>
        <v>0</v>
      </c>
      <c r="H90" s="351">
        <f>-'Reposición de Activos'!H23</f>
        <v>-38295</v>
      </c>
      <c r="I90" s="351">
        <f>-'Reposición de Activos'!I23</f>
        <v>-2000</v>
      </c>
      <c r="J90" s="351">
        <f>-'Reposición de Activos'!J23</f>
        <v>0</v>
      </c>
      <c r="K90" s="351">
        <f>-'Reposición de Activos'!K23</f>
        <v>0</v>
      </c>
      <c r="L90" s="351">
        <f>-'Reposición de Activos'!L23</f>
        <v>-2000</v>
      </c>
      <c r="M90" s="354">
        <f>-'Reposición de Activos'!M23</f>
        <v>0</v>
      </c>
      <c r="N90" s="336"/>
    </row>
    <row r="91" spans="1:14" ht="12.75">
      <c r="A91" s="348" t="s">
        <v>24</v>
      </c>
      <c r="B91" s="339"/>
      <c r="C91" s="353"/>
      <c r="D91" s="351"/>
      <c r="E91" s="351"/>
      <c r="F91" s="351"/>
      <c r="G91" s="351"/>
      <c r="H91" s="351"/>
      <c r="I91" s="351"/>
      <c r="J91" s="351"/>
      <c r="K91" s="351"/>
      <c r="L91" s="351"/>
      <c r="M91" s="354"/>
      <c r="N91" s="336"/>
    </row>
    <row r="92" spans="1:14" ht="12.75">
      <c r="A92" s="348" t="s">
        <v>35</v>
      </c>
      <c r="B92" s="339"/>
      <c r="C92" s="353">
        <f>D73+D74+D76</f>
        <v>-46878.64</v>
      </c>
      <c r="D92" s="351"/>
      <c r="E92" s="351"/>
      <c r="F92" s="351"/>
      <c r="G92" s="351"/>
      <c r="H92" s="351"/>
      <c r="I92" s="351"/>
      <c r="J92" s="351"/>
      <c r="K92" s="351"/>
      <c r="L92" s="351"/>
      <c r="M92" s="354">
        <f>-$C$92</f>
        <v>46878.64</v>
      </c>
      <c r="N92" s="336"/>
    </row>
    <row r="93" spans="1:14" ht="12.75">
      <c r="A93" s="348" t="s">
        <v>25</v>
      </c>
      <c r="B93" s="339"/>
      <c r="C93" s="353"/>
      <c r="D93" s="351"/>
      <c r="E93" s="351"/>
      <c r="F93" s="351"/>
      <c r="G93" s="351"/>
      <c r="H93" s="351"/>
      <c r="I93" s="351"/>
      <c r="J93" s="351"/>
      <c r="K93" s="351"/>
      <c r="L93" s="351"/>
      <c r="M93" s="354"/>
      <c r="N93" s="336"/>
    </row>
    <row r="94" spans="1:14" ht="15" customHeight="1">
      <c r="A94" s="348" t="s">
        <v>36</v>
      </c>
      <c r="B94" s="339"/>
      <c r="C94" s="353"/>
      <c r="D94" s="351"/>
      <c r="E94" s="351"/>
      <c r="F94" s="351"/>
      <c r="G94" s="351"/>
      <c r="H94" s="351"/>
      <c r="I94" s="351"/>
      <c r="J94" s="351"/>
      <c r="K94" s="351"/>
      <c r="L94" s="351"/>
      <c r="M94" s="354"/>
      <c r="N94" s="336"/>
    </row>
    <row r="95" spans="1:14" ht="12.75">
      <c r="A95" s="348" t="s">
        <v>26</v>
      </c>
      <c r="B95" s="339"/>
      <c r="C95" s="356"/>
      <c r="D95" s="352"/>
      <c r="E95" s="352"/>
      <c r="F95" s="352"/>
      <c r="G95" s="352"/>
      <c r="H95" s="352"/>
      <c r="I95" s="352"/>
      <c r="J95" s="352"/>
      <c r="K95" s="352"/>
      <c r="L95" s="352"/>
      <c r="M95" s="357"/>
      <c r="N95" s="336"/>
    </row>
    <row r="96" spans="1:14" ht="13.5" thickBot="1">
      <c r="A96" s="349" t="s">
        <v>173</v>
      </c>
      <c r="B96" s="350"/>
      <c r="C96" s="360" t="e">
        <f>C89+C92</f>
        <v>#REF!</v>
      </c>
      <c r="D96" s="361">
        <f>D85+D86+D87+D88+D90+D91+D92+D93+D94+D95</f>
        <v>114645.77906666666</v>
      </c>
      <c r="E96" s="361">
        <f aca="true" t="shared" si="17" ref="E96:L96">E85+E86+E87+E88+E90+E91+E92+E93+E94+E95</f>
        <v>114645.77906666666</v>
      </c>
      <c r="F96" s="361">
        <f t="shared" si="17"/>
        <v>112645.77906666666</v>
      </c>
      <c r="G96" s="361">
        <f t="shared" si="17"/>
        <v>114645.77906666666</v>
      </c>
      <c r="H96" s="361">
        <f t="shared" si="17"/>
        <v>76350.77906666666</v>
      </c>
      <c r="I96" s="361">
        <f t="shared" si="17"/>
        <v>112476.57906666666</v>
      </c>
      <c r="J96" s="361">
        <f t="shared" si="17"/>
        <v>114476.57906666666</v>
      </c>
      <c r="K96" s="361">
        <f t="shared" si="17"/>
        <v>114476.57906666666</v>
      </c>
      <c r="L96" s="361">
        <f t="shared" si="17"/>
        <v>112476.57906666666</v>
      </c>
      <c r="M96" s="362">
        <f>M85+M86+M87+M88+M90+M91+M92+M93+M94+M95</f>
        <v>161355.21906666667</v>
      </c>
      <c r="N96" s="336"/>
    </row>
    <row r="97" spans="1:14" ht="12.75">
      <c r="A97" s="338" t="s">
        <v>210</v>
      </c>
      <c r="B97" s="358" t="e">
        <f>IRR(C96:M96)</f>
        <v>#VALUE!</v>
      </c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36"/>
    </row>
    <row r="98" spans="1:14" ht="12.75">
      <c r="A98" s="338" t="s">
        <v>61</v>
      </c>
      <c r="B98" s="359" t="e">
        <f>NPV(10%,D96:M96)+C96</f>
        <v>#REF!</v>
      </c>
      <c r="C98" s="340"/>
      <c r="D98" s="342"/>
      <c r="E98" s="340"/>
      <c r="F98" s="340"/>
      <c r="G98" s="340"/>
      <c r="H98" s="340"/>
      <c r="I98" s="340"/>
      <c r="J98" s="340"/>
      <c r="K98" s="340"/>
      <c r="L98" s="341"/>
      <c r="M98" s="340"/>
      <c r="N98" s="336"/>
    </row>
    <row r="99" spans="1:14" ht="12.75">
      <c r="A99" s="338"/>
      <c r="B99" s="338"/>
      <c r="C99" s="340"/>
      <c r="D99" s="342"/>
      <c r="E99" s="340"/>
      <c r="F99" s="340"/>
      <c r="G99" s="340"/>
      <c r="H99" s="340"/>
      <c r="I99" s="340"/>
      <c r="J99" s="340"/>
      <c r="K99" s="340"/>
      <c r="L99" s="341"/>
      <c r="M99" s="340"/>
      <c r="N99" s="336"/>
    </row>
    <row r="100" spans="1:14" ht="12.75">
      <c r="A100" s="370" t="s">
        <v>174</v>
      </c>
      <c r="B100" s="370"/>
      <c r="C100" s="371" t="e">
        <f aca="true" t="shared" si="18" ref="C100:M100">C63</f>
        <v>#REF!</v>
      </c>
      <c r="D100" s="371">
        <f t="shared" si="18"/>
        <v>70667.076</v>
      </c>
      <c r="E100" s="371">
        <f t="shared" si="18"/>
        <v>70667.076</v>
      </c>
      <c r="F100" s="371">
        <f t="shared" si="18"/>
        <v>68667.076</v>
      </c>
      <c r="G100" s="371">
        <f t="shared" si="18"/>
        <v>70667.076</v>
      </c>
      <c r="H100" s="371">
        <f t="shared" si="18"/>
        <v>32372.076</v>
      </c>
      <c r="I100" s="371">
        <f t="shared" si="18"/>
        <v>68559.076</v>
      </c>
      <c r="J100" s="371">
        <f t="shared" si="18"/>
        <v>70559.076</v>
      </c>
      <c r="K100" s="371">
        <f t="shared" si="18"/>
        <v>70559.076</v>
      </c>
      <c r="L100" s="371">
        <f t="shared" si="18"/>
        <v>68559.076</v>
      </c>
      <c r="M100" s="371">
        <f t="shared" si="18"/>
        <v>117437.716</v>
      </c>
      <c r="N100" s="336"/>
    </row>
    <row r="101" spans="1:14" ht="12.75">
      <c r="A101" s="339"/>
      <c r="B101" s="339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36"/>
    </row>
    <row r="102" spans="1:14" ht="12.75">
      <c r="A102" s="372" t="s">
        <v>206</v>
      </c>
      <c r="B102" s="372"/>
      <c r="C102" s="373" t="e">
        <f aca="true" t="shared" si="19" ref="C102:M102">C96-C100</f>
        <v>#REF!</v>
      </c>
      <c r="D102" s="373">
        <f t="shared" si="19"/>
        <v>43978.703066666654</v>
      </c>
      <c r="E102" s="373">
        <f t="shared" si="19"/>
        <v>43978.703066666654</v>
      </c>
      <c r="F102" s="373">
        <f t="shared" si="19"/>
        <v>43978.703066666654</v>
      </c>
      <c r="G102" s="373">
        <f t="shared" si="19"/>
        <v>43978.703066666654</v>
      </c>
      <c r="H102" s="373">
        <f t="shared" si="19"/>
        <v>43978.703066666654</v>
      </c>
      <c r="I102" s="373">
        <f t="shared" si="19"/>
        <v>43917.50306666666</v>
      </c>
      <c r="J102" s="373">
        <f t="shared" si="19"/>
        <v>43917.50306666666</v>
      </c>
      <c r="K102" s="373">
        <f t="shared" si="19"/>
        <v>43917.50306666666</v>
      </c>
      <c r="L102" s="373">
        <f t="shared" si="19"/>
        <v>43917.50306666666</v>
      </c>
      <c r="M102" s="373">
        <f t="shared" si="19"/>
        <v>43917.50306666667</v>
      </c>
      <c r="N102" s="336"/>
    </row>
    <row r="103" spans="1:14" ht="12.75">
      <c r="A103" s="338" t="s">
        <v>211</v>
      </c>
      <c r="B103" s="339"/>
      <c r="C103" s="343"/>
      <c r="D103" s="374" t="e">
        <f>NPV(10%,D102:M102)+C102</f>
        <v>#REF!</v>
      </c>
      <c r="E103" s="339"/>
      <c r="F103" s="339"/>
      <c r="G103" s="339"/>
      <c r="H103" s="339"/>
      <c r="I103" s="339"/>
      <c r="J103" s="339"/>
      <c r="K103" s="339"/>
      <c r="L103" s="339"/>
      <c r="M103" s="339"/>
      <c r="N103" s="336"/>
    </row>
    <row r="104" spans="1:14" ht="12.75">
      <c r="A104" s="338" t="s">
        <v>207</v>
      </c>
      <c r="B104" s="339"/>
      <c r="C104" s="344"/>
      <c r="D104" s="375" t="e">
        <f>IRR(C102:M102)</f>
        <v>#VALUE!</v>
      </c>
      <c r="E104" s="339"/>
      <c r="F104" s="339"/>
      <c r="G104" s="339"/>
      <c r="H104" s="345"/>
      <c r="I104" s="339"/>
      <c r="J104" s="339"/>
      <c r="K104" s="339"/>
      <c r="L104" s="339"/>
      <c r="M104" s="339"/>
      <c r="N104" s="336"/>
    </row>
    <row r="105" spans="1:14" ht="12.75">
      <c r="A105" s="308"/>
      <c r="B105" s="308"/>
      <c r="C105" s="308"/>
      <c r="D105" s="308"/>
      <c r="E105" s="308"/>
      <c r="F105" s="308"/>
      <c r="G105" s="312"/>
      <c r="H105" s="313"/>
      <c r="I105" s="326"/>
      <c r="J105" s="308"/>
      <c r="K105" s="308"/>
      <c r="L105" s="308"/>
      <c r="M105" s="284"/>
      <c r="N105" s="284"/>
    </row>
    <row r="106" spans="1:12" ht="12.75">
      <c r="A106" s="45"/>
      <c r="B106" s="45"/>
      <c r="C106" s="15"/>
      <c r="D106" s="15"/>
      <c r="E106" s="15"/>
      <c r="F106" s="15"/>
      <c r="G106" s="22"/>
      <c r="H106" s="22"/>
      <c r="I106" s="15"/>
      <c r="J106" s="15"/>
      <c r="K106" s="15"/>
      <c r="L106" s="15"/>
    </row>
    <row r="107" spans="1:12" ht="12.75">
      <c r="A107" s="15"/>
      <c r="B107" s="15"/>
      <c r="C107" s="15"/>
      <c r="D107" s="15"/>
      <c r="E107" s="15"/>
      <c r="F107" s="15"/>
      <c r="G107" s="197"/>
      <c r="H107" s="198"/>
      <c r="I107" s="201"/>
      <c r="J107" s="15"/>
      <c r="K107" s="15"/>
      <c r="L107" s="15"/>
    </row>
    <row r="108" spans="1:12" ht="12.75">
      <c r="A108" s="15"/>
      <c r="B108" s="15"/>
      <c r="C108" s="15"/>
      <c r="D108" s="15"/>
      <c r="E108" s="15"/>
      <c r="F108" s="15"/>
      <c r="G108" s="22"/>
      <c r="H108" s="15"/>
      <c r="I108" s="15"/>
      <c r="J108" s="15"/>
      <c r="K108" s="15"/>
      <c r="L108" s="15"/>
    </row>
    <row r="109" spans="1:12" ht="12.75">
      <c r="A109" s="27"/>
      <c r="B109" s="15"/>
      <c r="C109" s="15"/>
      <c r="D109" s="15"/>
      <c r="E109" s="15"/>
      <c r="F109" s="15"/>
      <c r="G109" s="15"/>
      <c r="H109" s="15"/>
      <c r="I109" s="200"/>
      <c r="J109" s="15"/>
      <c r="K109" s="27"/>
      <c r="L109" s="199"/>
    </row>
  </sheetData>
  <printOptions/>
  <pageMargins left="1.44" right="0.6" top="0.34" bottom="0.75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29" sqref="B29"/>
    </sheetView>
  </sheetViews>
  <sheetFormatPr defaultColWidth="11.421875" defaultRowHeight="12.75"/>
  <cols>
    <col min="1" max="1" width="31.7109375" style="0" customWidth="1"/>
    <col min="2" max="2" width="17.00390625" style="0" customWidth="1"/>
  </cols>
  <sheetData>
    <row r="1" spans="1:4" ht="18">
      <c r="A1" s="12" t="s">
        <v>221</v>
      </c>
      <c r="B1" s="23" t="s">
        <v>159</v>
      </c>
      <c r="C1" s="24"/>
      <c r="D1" s="24"/>
    </row>
    <row r="3" spans="1:3" ht="15.75">
      <c r="A3" s="24" t="s">
        <v>104</v>
      </c>
      <c r="B3" s="12"/>
      <c r="C3" s="12"/>
    </row>
    <row r="4" ht="13.5" thickBot="1"/>
    <row r="5" spans="1:12" ht="12.75">
      <c r="A5" s="121" t="s">
        <v>62</v>
      </c>
      <c r="B5" s="122" t="s">
        <v>64</v>
      </c>
      <c r="C5" s="122" t="s">
        <v>5</v>
      </c>
      <c r="D5" s="122" t="s">
        <v>6</v>
      </c>
      <c r="E5" s="122" t="s">
        <v>7</v>
      </c>
      <c r="F5" s="122" t="s">
        <v>8</v>
      </c>
      <c r="G5" s="122" t="s">
        <v>9</v>
      </c>
      <c r="H5" s="122" t="s">
        <v>10</v>
      </c>
      <c r="I5" s="122" t="s">
        <v>27</v>
      </c>
      <c r="J5" s="122" t="s">
        <v>12</v>
      </c>
      <c r="K5" s="122" t="s">
        <v>13</v>
      </c>
      <c r="L5" s="123" t="s">
        <v>14</v>
      </c>
    </row>
    <row r="6" spans="1:12" ht="12.75">
      <c r="A6" s="92" t="s">
        <v>247</v>
      </c>
      <c r="B6" s="81">
        <v>500</v>
      </c>
      <c r="C6" s="71">
        <f>(B6*12)</f>
        <v>6000</v>
      </c>
      <c r="D6" s="71">
        <f>C6</f>
        <v>6000</v>
      </c>
      <c r="E6" s="71">
        <f aca="true" t="shared" si="0" ref="E6:L6">D6</f>
        <v>6000</v>
      </c>
      <c r="F6" s="71">
        <f t="shared" si="0"/>
        <v>6000</v>
      </c>
      <c r="G6" s="71">
        <f t="shared" si="0"/>
        <v>6000</v>
      </c>
      <c r="H6" s="71">
        <f t="shared" si="0"/>
        <v>6000</v>
      </c>
      <c r="I6" s="71">
        <f t="shared" si="0"/>
        <v>6000</v>
      </c>
      <c r="J6" s="71">
        <f t="shared" si="0"/>
        <v>6000</v>
      </c>
      <c r="K6" s="71">
        <f t="shared" si="0"/>
        <v>6000</v>
      </c>
      <c r="L6" s="166">
        <f t="shared" si="0"/>
        <v>6000</v>
      </c>
    </row>
    <row r="7" spans="1:12" ht="12.75">
      <c r="A7" s="167" t="s">
        <v>248</v>
      </c>
      <c r="B7" s="81">
        <v>250</v>
      </c>
      <c r="C7" s="71">
        <f>B7*12</f>
        <v>3000</v>
      </c>
      <c r="D7" s="71">
        <f>C7</f>
        <v>3000</v>
      </c>
      <c r="E7" s="71">
        <f>D7</f>
        <v>3000</v>
      </c>
      <c r="F7" s="71">
        <f aca="true" t="shared" si="1" ref="F7:L7">E7</f>
        <v>3000</v>
      </c>
      <c r="G7" s="71">
        <f t="shared" si="1"/>
        <v>3000</v>
      </c>
      <c r="H7" s="71">
        <f t="shared" si="1"/>
        <v>3000</v>
      </c>
      <c r="I7" s="71">
        <f t="shared" si="1"/>
        <v>3000</v>
      </c>
      <c r="J7" s="71">
        <f t="shared" si="1"/>
        <v>3000</v>
      </c>
      <c r="K7" s="71">
        <f t="shared" si="1"/>
        <v>3000</v>
      </c>
      <c r="L7" s="166">
        <f t="shared" si="1"/>
        <v>3000</v>
      </c>
    </row>
    <row r="8" spans="1:12" ht="12.75">
      <c r="A8" s="167" t="s">
        <v>316</v>
      </c>
      <c r="B8" s="81">
        <v>260</v>
      </c>
      <c r="C8" s="71">
        <f>(B8*12)</f>
        <v>3120</v>
      </c>
      <c r="D8" s="71">
        <v>3120</v>
      </c>
      <c r="E8" s="71">
        <v>3120</v>
      </c>
      <c r="F8" s="71">
        <v>3120</v>
      </c>
      <c r="G8" s="71">
        <v>3120</v>
      </c>
      <c r="H8" s="71">
        <v>3120</v>
      </c>
      <c r="I8" s="71">
        <v>3120</v>
      </c>
      <c r="J8" s="71">
        <v>3120</v>
      </c>
      <c r="K8" s="71">
        <v>3120</v>
      </c>
      <c r="L8" s="71">
        <v>3120</v>
      </c>
    </row>
    <row r="9" spans="1:12" ht="12.75">
      <c r="A9" s="167" t="s">
        <v>318</v>
      </c>
      <c r="B9" s="81">
        <v>260</v>
      </c>
      <c r="C9" s="71">
        <f>(B9*12)</f>
        <v>3120</v>
      </c>
      <c r="D9" s="71">
        <f>C9</f>
        <v>3120</v>
      </c>
      <c r="E9" s="71">
        <f aca="true" t="shared" si="2" ref="E9:L9">D9</f>
        <v>3120</v>
      </c>
      <c r="F9" s="71">
        <f t="shared" si="2"/>
        <v>3120</v>
      </c>
      <c r="G9" s="71">
        <f t="shared" si="2"/>
        <v>3120</v>
      </c>
      <c r="H9" s="71">
        <f t="shared" si="2"/>
        <v>3120</v>
      </c>
      <c r="I9" s="71">
        <f t="shared" si="2"/>
        <v>3120</v>
      </c>
      <c r="J9" s="71">
        <f t="shared" si="2"/>
        <v>3120</v>
      </c>
      <c r="K9" s="71">
        <f t="shared" si="2"/>
        <v>3120</v>
      </c>
      <c r="L9" s="166">
        <f t="shared" si="2"/>
        <v>3120</v>
      </c>
    </row>
    <row r="10" spans="1:12" ht="12.75">
      <c r="A10" s="167" t="s">
        <v>171</v>
      </c>
      <c r="B10" s="81">
        <v>60</v>
      </c>
      <c r="C10" s="71">
        <f>(B10*12)</f>
        <v>720</v>
      </c>
      <c r="D10" s="71">
        <f>(C10)</f>
        <v>720</v>
      </c>
      <c r="E10" s="71">
        <f aca="true" t="shared" si="3" ref="E10:L10">(D10)</f>
        <v>720</v>
      </c>
      <c r="F10" s="71">
        <f t="shared" si="3"/>
        <v>720</v>
      </c>
      <c r="G10" s="71">
        <f t="shared" si="3"/>
        <v>720</v>
      </c>
      <c r="H10" s="71">
        <f t="shared" si="3"/>
        <v>720</v>
      </c>
      <c r="I10" s="71">
        <f t="shared" si="3"/>
        <v>720</v>
      </c>
      <c r="J10" s="71">
        <f t="shared" si="3"/>
        <v>720</v>
      </c>
      <c r="K10" s="71">
        <f t="shared" si="3"/>
        <v>720</v>
      </c>
      <c r="L10" s="166">
        <f t="shared" si="3"/>
        <v>720</v>
      </c>
    </row>
    <row r="11" spans="1:12" ht="12.75">
      <c r="A11" s="92" t="s">
        <v>63</v>
      </c>
      <c r="B11" s="81">
        <v>60</v>
      </c>
      <c r="C11" s="71">
        <f>B11*12</f>
        <v>720</v>
      </c>
      <c r="D11" s="71">
        <f>C11</f>
        <v>720</v>
      </c>
      <c r="E11" s="71">
        <f aca="true" t="shared" si="4" ref="E11:L11">D11</f>
        <v>720</v>
      </c>
      <c r="F11" s="71">
        <f t="shared" si="4"/>
        <v>720</v>
      </c>
      <c r="G11" s="71">
        <f t="shared" si="4"/>
        <v>720</v>
      </c>
      <c r="H11" s="71">
        <f t="shared" si="4"/>
        <v>720</v>
      </c>
      <c r="I11" s="71">
        <f t="shared" si="4"/>
        <v>720</v>
      </c>
      <c r="J11" s="71">
        <f t="shared" si="4"/>
        <v>720</v>
      </c>
      <c r="K11" s="71">
        <f t="shared" si="4"/>
        <v>720</v>
      </c>
      <c r="L11" s="166">
        <f t="shared" si="4"/>
        <v>720</v>
      </c>
    </row>
    <row r="12" spans="1:12" ht="12.75">
      <c r="A12" s="92" t="s">
        <v>65</v>
      </c>
      <c r="B12" s="71">
        <v>60</v>
      </c>
      <c r="C12" s="71">
        <f>B12*12</f>
        <v>720</v>
      </c>
      <c r="D12" s="71">
        <f>C12</f>
        <v>720</v>
      </c>
      <c r="E12" s="71">
        <f aca="true" t="shared" si="5" ref="E12:L13">D12</f>
        <v>720</v>
      </c>
      <c r="F12" s="71">
        <f t="shared" si="5"/>
        <v>720</v>
      </c>
      <c r="G12" s="71">
        <f t="shared" si="5"/>
        <v>720</v>
      </c>
      <c r="H12" s="71">
        <f t="shared" si="5"/>
        <v>720</v>
      </c>
      <c r="I12" s="71">
        <f t="shared" si="5"/>
        <v>720</v>
      </c>
      <c r="J12" s="71">
        <f t="shared" si="5"/>
        <v>720</v>
      </c>
      <c r="K12" s="71">
        <f t="shared" si="5"/>
        <v>720</v>
      </c>
      <c r="L12" s="71">
        <f t="shared" si="5"/>
        <v>720</v>
      </c>
    </row>
    <row r="13" spans="1:12" ht="12.75">
      <c r="A13" s="92" t="s">
        <v>66</v>
      </c>
      <c r="B13" s="71">
        <v>50</v>
      </c>
      <c r="C13" s="71">
        <f>B13*12</f>
        <v>600</v>
      </c>
      <c r="D13" s="71">
        <f>C13</f>
        <v>600</v>
      </c>
      <c r="E13" s="71">
        <f t="shared" si="5"/>
        <v>600</v>
      </c>
      <c r="F13" s="71">
        <f t="shared" si="5"/>
        <v>600</v>
      </c>
      <c r="G13" s="71">
        <f t="shared" si="5"/>
        <v>600</v>
      </c>
      <c r="H13" s="71">
        <f t="shared" si="5"/>
        <v>600</v>
      </c>
      <c r="I13" s="71">
        <f t="shared" si="5"/>
        <v>600</v>
      </c>
      <c r="J13" s="71">
        <f t="shared" si="5"/>
        <v>600</v>
      </c>
      <c r="K13" s="71">
        <f t="shared" si="5"/>
        <v>600</v>
      </c>
      <c r="L13" s="71">
        <f t="shared" si="5"/>
        <v>600</v>
      </c>
    </row>
    <row r="14" spans="1:12" ht="13.5" thickBot="1">
      <c r="A14" s="168" t="s">
        <v>93</v>
      </c>
      <c r="B14" s="169"/>
      <c r="C14" s="119">
        <f>SUM(C6:C13)</f>
        <v>18000</v>
      </c>
      <c r="D14" s="119">
        <f>SUM(D6:D13)</f>
        <v>18000</v>
      </c>
      <c r="E14" s="119">
        <f aca="true" t="shared" si="6" ref="E14:L14">SUM(E6:E13)</f>
        <v>18000</v>
      </c>
      <c r="F14" s="119">
        <f t="shared" si="6"/>
        <v>18000</v>
      </c>
      <c r="G14" s="119">
        <f t="shared" si="6"/>
        <v>18000</v>
      </c>
      <c r="H14" s="119">
        <f t="shared" si="6"/>
        <v>18000</v>
      </c>
      <c r="I14" s="119">
        <f t="shared" si="6"/>
        <v>18000</v>
      </c>
      <c r="J14" s="119">
        <f t="shared" si="6"/>
        <v>18000</v>
      </c>
      <c r="K14" s="119">
        <f t="shared" si="6"/>
        <v>18000</v>
      </c>
      <c r="L14" s="120">
        <f t="shared" si="6"/>
        <v>18000</v>
      </c>
    </row>
    <row r="15" spans="2:12" ht="13.5" thickBot="1">
      <c r="B15" s="62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13.5" thickBot="1">
      <c r="A16" s="176" t="s">
        <v>105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2" ht="12.75">
      <c r="A17" s="170" t="s">
        <v>62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7"/>
    </row>
    <row r="18" spans="1:12" ht="12.75">
      <c r="A18" s="171"/>
      <c r="B18" s="76">
        <v>0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8">
        <v>0</v>
      </c>
    </row>
    <row r="19" spans="1:12" ht="12.75">
      <c r="A19" s="172" t="s">
        <v>106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80"/>
    </row>
    <row r="20" spans="1:12" ht="12.75">
      <c r="A20" s="173" t="s">
        <v>107</v>
      </c>
      <c r="B20" s="81">
        <v>60</v>
      </c>
      <c r="C20" s="79">
        <v>720</v>
      </c>
      <c r="D20" s="79">
        <v>720</v>
      </c>
      <c r="E20" s="79">
        <v>720</v>
      </c>
      <c r="F20" s="79">
        <v>720</v>
      </c>
      <c r="G20" s="79">
        <v>720</v>
      </c>
      <c r="H20" s="79">
        <v>720</v>
      </c>
      <c r="I20" s="79">
        <v>720</v>
      </c>
      <c r="J20" s="79">
        <v>720</v>
      </c>
      <c r="K20" s="79">
        <v>720</v>
      </c>
      <c r="L20" s="79">
        <v>720</v>
      </c>
    </row>
    <row r="21" spans="1:12" ht="12.75">
      <c r="A21" s="172" t="s">
        <v>288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0"/>
    </row>
    <row r="22" spans="1:12" ht="12.75">
      <c r="A22" s="173" t="s">
        <v>290</v>
      </c>
      <c r="B22" s="79">
        <v>20</v>
      </c>
      <c r="C22" s="79">
        <f>B22*12</f>
        <v>240</v>
      </c>
      <c r="D22" s="79">
        <v>240</v>
      </c>
      <c r="E22" s="79">
        <v>240</v>
      </c>
      <c r="F22" s="79">
        <v>240</v>
      </c>
      <c r="G22" s="79">
        <v>240</v>
      </c>
      <c r="H22" s="79">
        <v>240</v>
      </c>
      <c r="I22" s="79">
        <v>240</v>
      </c>
      <c r="J22" s="79">
        <v>240</v>
      </c>
      <c r="K22" s="79">
        <v>240</v>
      </c>
      <c r="L22" s="79">
        <v>240</v>
      </c>
    </row>
    <row r="23" spans="1:12" ht="12.75">
      <c r="A23" s="174" t="s">
        <v>289</v>
      </c>
      <c r="B23" s="81">
        <v>42</v>
      </c>
      <c r="C23" s="79">
        <f>B23*12</f>
        <v>504</v>
      </c>
      <c r="D23" s="79">
        <v>504</v>
      </c>
      <c r="E23" s="79">
        <v>504</v>
      </c>
      <c r="F23" s="79">
        <v>504</v>
      </c>
      <c r="G23" s="79">
        <v>504</v>
      </c>
      <c r="H23" s="79">
        <v>504</v>
      </c>
      <c r="I23" s="79">
        <v>504</v>
      </c>
      <c r="J23" s="79">
        <v>504</v>
      </c>
      <c r="K23" s="79">
        <v>504</v>
      </c>
      <c r="L23" s="79">
        <v>504</v>
      </c>
    </row>
    <row r="24" spans="1:12" ht="13.5" thickBot="1">
      <c r="A24" s="175" t="s">
        <v>114</v>
      </c>
      <c r="B24" s="118"/>
      <c r="C24" s="119">
        <f>SUM(C18:C23)</f>
        <v>1464</v>
      </c>
      <c r="D24" s="119">
        <f aca="true" t="shared" si="7" ref="D24:L24">SUM(D18:D23)</f>
        <v>1464</v>
      </c>
      <c r="E24" s="119">
        <f t="shared" si="7"/>
        <v>1464</v>
      </c>
      <c r="F24" s="119">
        <f t="shared" si="7"/>
        <v>1464</v>
      </c>
      <c r="G24" s="119">
        <f t="shared" si="7"/>
        <v>1464</v>
      </c>
      <c r="H24" s="119">
        <f t="shared" si="7"/>
        <v>1464</v>
      </c>
      <c r="I24" s="119">
        <f t="shared" si="7"/>
        <v>1464</v>
      </c>
      <c r="J24" s="119">
        <f t="shared" si="7"/>
        <v>1464</v>
      </c>
      <c r="K24" s="119">
        <f t="shared" si="7"/>
        <v>1464</v>
      </c>
      <c r="L24" s="120">
        <f t="shared" si="7"/>
        <v>1464</v>
      </c>
    </row>
    <row r="25" ht="13.5" thickBot="1"/>
    <row r="26" spans="1:12" ht="13.5" thickBot="1">
      <c r="A26" s="177" t="s">
        <v>115</v>
      </c>
      <c r="B26" s="178"/>
      <c r="C26" s="179">
        <f aca="true" t="shared" si="8" ref="C26:L26">-(C14+C24)</f>
        <v>-19464</v>
      </c>
      <c r="D26" s="180">
        <f t="shared" si="8"/>
        <v>-19464</v>
      </c>
      <c r="E26" s="180">
        <f t="shared" si="8"/>
        <v>-19464</v>
      </c>
      <c r="F26" s="180">
        <f t="shared" si="8"/>
        <v>-19464</v>
      </c>
      <c r="G26" s="180">
        <f t="shared" si="8"/>
        <v>-19464</v>
      </c>
      <c r="H26" s="180">
        <f t="shared" si="8"/>
        <v>-19464</v>
      </c>
      <c r="I26" s="180">
        <f t="shared" si="8"/>
        <v>-19464</v>
      </c>
      <c r="J26" s="180">
        <f t="shared" si="8"/>
        <v>-19464</v>
      </c>
      <c r="K26" s="180">
        <f t="shared" si="8"/>
        <v>-19464</v>
      </c>
      <c r="L26" s="181">
        <f t="shared" si="8"/>
        <v>-19464</v>
      </c>
    </row>
    <row r="29" spans="3:12" ht="12.75">
      <c r="C29" s="335">
        <f>-C26</f>
        <v>19464</v>
      </c>
      <c r="D29" s="335">
        <f aca="true" t="shared" si="9" ref="D29:L29">-D26</f>
        <v>19464</v>
      </c>
      <c r="E29" s="335">
        <f t="shared" si="9"/>
        <v>19464</v>
      </c>
      <c r="F29" s="335">
        <f t="shared" si="9"/>
        <v>19464</v>
      </c>
      <c r="G29" s="335">
        <f t="shared" si="9"/>
        <v>19464</v>
      </c>
      <c r="H29" s="335">
        <f t="shared" si="9"/>
        <v>19464</v>
      </c>
      <c r="I29" s="335">
        <f t="shared" si="9"/>
        <v>19464</v>
      </c>
      <c r="J29" s="335">
        <f t="shared" si="9"/>
        <v>19464</v>
      </c>
      <c r="K29" s="335">
        <f t="shared" si="9"/>
        <v>19464</v>
      </c>
      <c r="L29" s="335">
        <f t="shared" si="9"/>
        <v>19464</v>
      </c>
    </row>
  </sheetData>
  <printOptions/>
  <pageMargins left="0.36" right="0.6" top="0.73" bottom="1" header="0" footer="0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28">
      <selection activeCell="O11" sqref="O11"/>
    </sheetView>
  </sheetViews>
  <sheetFormatPr defaultColWidth="11.421875" defaultRowHeight="12.75"/>
  <cols>
    <col min="1" max="1" width="15.8515625" style="0" customWidth="1"/>
    <col min="2" max="2" width="9.00390625" style="0" customWidth="1"/>
    <col min="3" max="3" width="8.421875" style="0" customWidth="1"/>
    <col min="4" max="4" width="14.7109375" style="0" customWidth="1"/>
    <col min="5" max="5" width="6.28125" style="0" customWidth="1"/>
    <col min="6" max="6" width="7.00390625" style="0" customWidth="1"/>
    <col min="7" max="7" width="7.8515625" style="0" customWidth="1"/>
    <col min="8" max="8" width="7.7109375" style="0" customWidth="1"/>
    <col min="9" max="9" width="8.00390625" style="0" customWidth="1"/>
    <col min="10" max="10" width="6.7109375" style="0" customWidth="1"/>
    <col min="11" max="11" width="7.00390625" style="0" customWidth="1"/>
    <col min="12" max="12" width="7.28125" style="0" customWidth="1"/>
    <col min="13" max="13" width="8.140625" style="0" customWidth="1"/>
    <col min="14" max="14" width="7.421875" style="0" customWidth="1"/>
  </cols>
  <sheetData>
    <row r="1" spans="1:3" ht="12.75">
      <c r="A1" s="12" t="s">
        <v>222</v>
      </c>
      <c r="B1" s="12" t="s">
        <v>156</v>
      </c>
      <c r="C1" s="12"/>
    </row>
    <row r="2" ht="12.75">
      <c r="A2" s="12" t="s">
        <v>250</v>
      </c>
    </row>
    <row r="3" spans="1:14" ht="12.75">
      <c r="A3" s="379" t="s">
        <v>116</v>
      </c>
      <c r="B3" s="380" t="s">
        <v>47</v>
      </c>
      <c r="C3" s="380" t="s">
        <v>134</v>
      </c>
      <c r="D3" s="380" t="s">
        <v>135</v>
      </c>
      <c r="E3" s="380" t="s">
        <v>117</v>
      </c>
      <c r="F3" s="380" t="s">
        <v>118</v>
      </c>
      <c r="G3" s="380" t="s">
        <v>119</v>
      </c>
      <c r="H3" s="380" t="s">
        <v>120</v>
      </c>
      <c r="I3" s="380" t="s">
        <v>121</v>
      </c>
      <c r="J3" s="380" t="s">
        <v>122</v>
      </c>
      <c r="K3" s="380" t="s">
        <v>123</v>
      </c>
      <c r="L3" s="380" t="s">
        <v>124</v>
      </c>
      <c r="M3" s="380" t="s">
        <v>125</v>
      </c>
      <c r="N3" s="380" t="s">
        <v>126</v>
      </c>
    </row>
    <row r="4" spans="1:14" ht="12.75">
      <c r="A4" s="132" t="s">
        <v>252</v>
      </c>
      <c r="B4" s="134">
        <v>0</v>
      </c>
      <c r="C4" s="134">
        <v>0</v>
      </c>
      <c r="D4" s="137">
        <f>B4*C4</f>
        <v>0</v>
      </c>
      <c r="E4" s="135">
        <f>D4</f>
        <v>0</v>
      </c>
      <c r="F4" s="135">
        <f aca="true" t="shared" si="0" ref="F4:N4">E4</f>
        <v>0</v>
      </c>
      <c r="G4" s="135">
        <f t="shared" si="0"/>
        <v>0</v>
      </c>
      <c r="H4" s="135">
        <f t="shared" si="0"/>
        <v>0</v>
      </c>
      <c r="I4" s="135">
        <f t="shared" si="0"/>
        <v>0</v>
      </c>
      <c r="J4" s="135">
        <f t="shared" si="0"/>
        <v>0</v>
      </c>
      <c r="K4" s="135">
        <f t="shared" si="0"/>
        <v>0</v>
      </c>
      <c r="L4" s="135">
        <f t="shared" si="0"/>
        <v>0</v>
      </c>
      <c r="M4" s="135">
        <f t="shared" si="0"/>
        <v>0</v>
      </c>
      <c r="N4" s="135">
        <f t="shared" si="0"/>
        <v>0</v>
      </c>
    </row>
    <row r="5" spans="1:14" ht="12.75">
      <c r="A5" s="89" t="s">
        <v>128</v>
      </c>
      <c r="B5" s="87"/>
      <c r="C5" s="87"/>
      <c r="D5" s="133">
        <f>SUM(D4)</f>
        <v>0</v>
      </c>
      <c r="E5" s="133">
        <f>SUM(E4)</f>
        <v>0</v>
      </c>
      <c r="F5" s="133">
        <f aca="true" t="shared" si="1" ref="F5:N5">SUM(F4)</f>
        <v>0</v>
      </c>
      <c r="G5" s="133">
        <f t="shared" si="1"/>
        <v>0</v>
      </c>
      <c r="H5" s="133">
        <f t="shared" si="1"/>
        <v>0</v>
      </c>
      <c r="I5" s="133">
        <f t="shared" si="1"/>
        <v>0</v>
      </c>
      <c r="J5" s="133">
        <f t="shared" si="1"/>
        <v>0</v>
      </c>
      <c r="K5" s="133">
        <f t="shared" si="1"/>
        <v>0</v>
      </c>
      <c r="L5" s="133">
        <f t="shared" si="1"/>
        <v>0</v>
      </c>
      <c r="M5" s="133">
        <f t="shared" si="1"/>
        <v>0</v>
      </c>
      <c r="N5" s="133">
        <f t="shared" si="1"/>
        <v>0</v>
      </c>
    </row>
    <row r="6" spans="1:14" ht="12.75">
      <c r="A6" s="86" t="s">
        <v>127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12.75">
      <c r="A7" s="88"/>
      <c r="B7" s="136"/>
      <c r="C7" s="137"/>
      <c r="D7" s="137">
        <f>B7*C7</f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</row>
    <row r="8" spans="1:14" ht="12.75">
      <c r="A8" s="88" t="s">
        <v>317</v>
      </c>
      <c r="B8" s="136">
        <v>312</v>
      </c>
      <c r="C8" s="137">
        <v>7</v>
      </c>
      <c r="D8" s="137">
        <f>B8*C8</f>
        <v>2184</v>
      </c>
      <c r="E8" s="137">
        <v>2184</v>
      </c>
      <c r="F8" s="137">
        <v>2184</v>
      </c>
      <c r="G8" s="137">
        <v>2184</v>
      </c>
      <c r="H8" s="137">
        <v>2184</v>
      </c>
      <c r="I8" s="137">
        <v>2184</v>
      </c>
      <c r="J8" s="137">
        <v>2184</v>
      </c>
      <c r="K8" s="137">
        <v>2184</v>
      </c>
      <c r="L8" s="137">
        <v>2184</v>
      </c>
      <c r="M8" s="137">
        <v>2184</v>
      </c>
      <c r="N8" s="137">
        <v>2184</v>
      </c>
    </row>
    <row r="9" spans="1:14" ht="12.75">
      <c r="A9" s="88"/>
      <c r="B9" s="138">
        <v>0</v>
      </c>
      <c r="C9" s="137">
        <v>0</v>
      </c>
      <c r="D9" s="137">
        <v>0</v>
      </c>
      <c r="E9" s="137">
        <f>D9</f>
        <v>0</v>
      </c>
      <c r="F9" s="137">
        <f aca="true" t="shared" si="2" ref="F9:N9">E9</f>
        <v>0</v>
      </c>
      <c r="G9" s="137">
        <f t="shared" si="2"/>
        <v>0</v>
      </c>
      <c r="H9" s="137">
        <f t="shared" si="2"/>
        <v>0</v>
      </c>
      <c r="I9" s="137">
        <f t="shared" si="2"/>
        <v>0</v>
      </c>
      <c r="J9" s="137">
        <f t="shared" si="2"/>
        <v>0</v>
      </c>
      <c r="K9" s="137">
        <f t="shared" si="2"/>
        <v>0</v>
      </c>
      <c r="L9" s="137">
        <f t="shared" si="2"/>
        <v>0</v>
      </c>
      <c r="M9" s="137">
        <f t="shared" si="2"/>
        <v>0</v>
      </c>
      <c r="N9" s="137">
        <f t="shared" si="2"/>
        <v>0</v>
      </c>
    </row>
    <row r="10" spans="1:14" ht="12.75">
      <c r="A10" s="89" t="s">
        <v>128</v>
      </c>
      <c r="B10" s="139"/>
      <c r="C10" s="137"/>
      <c r="D10" s="140">
        <f>SUM(D7:D9)</f>
        <v>2184</v>
      </c>
      <c r="E10" s="140">
        <f aca="true" t="shared" si="3" ref="E10:N10">SUM(E7:E9)</f>
        <v>2184</v>
      </c>
      <c r="F10" s="140">
        <f t="shared" si="3"/>
        <v>2184</v>
      </c>
      <c r="G10" s="140">
        <f t="shared" si="3"/>
        <v>2184</v>
      </c>
      <c r="H10" s="140">
        <f t="shared" si="3"/>
        <v>2184</v>
      </c>
      <c r="I10" s="140">
        <f t="shared" si="3"/>
        <v>2184</v>
      </c>
      <c r="J10" s="140">
        <f t="shared" si="3"/>
        <v>2184</v>
      </c>
      <c r="K10" s="140">
        <f t="shared" si="3"/>
        <v>2184</v>
      </c>
      <c r="L10" s="140">
        <f t="shared" si="3"/>
        <v>2184</v>
      </c>
      <c r="M10" s="140">
        <f t="shared" si="3"/>
        <v>2184</v>
      </c>
      <c r="N10" s="140">
        <f t="shared" si="3"/>
        <v>2184</v>
      </c>
    </row>
    <row r="11" spans="1:14" ht="12.75">
      <c r="A11" s="89" t="s">
        <v>129</v>
      </c>
      <c r="B11" s="139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14" ht="12.75">
      <c r="A12" s="88" t="s">
        <v>130</v>
      </c>
      <c r="B12" s="139" t="s">
        <v>249</v>
      </c>
      <c r="C12" s="141">
        <v>30</v>
      </c>
      <c r="D12" s="137">
        <f>C12*12</f>
        <v>360</v>
      </c>
      <c r="E12" s="137">
        <v>360</v>
      </c>
      <c r="F12" s="137">
        <f aca="true" t="shared" si="4" ref="F12:N12">E12</f>
        <v>360</v>
      </c>
      <c r="G12" s="137">
        <f t="shared" si="4"/>
        <v>360</v>
      </c>
      <c r="H12" s="137">
        <f t="shared" si="4"/>
        <v>360</v>
      </c>
      <c r="I12" s="137">
        <f t="shared" si="4"/>
        <v>360</v>
      </c>
      <c r="J12" s="137">
        <f t="shared" si="4"/>
        <v>360</v>
      </c>
      <c r="K12" s="137">
        <f t="shared" si="4"/>
        <v>360</v>
      </c>
      <c r="L12" s="137">
        <f t="shared" si="4"/>
        <v>360</v>
      </c>
      <c r="M12" s="137">
        <f t="shared" si="4"/>
        <v>360</v>
      </c>
      <c r="N12" s="137">
        <f t="shared" si="4"/>
        <v>360</v>
      </c>
    </row>
    <row r="13" spans="1:14" ht="12.75">
      <c r="A13" s="88" t="s">
        <v>283</v>
      </c>
      <c r="B13" s="138">
        <v>6</v>
      </c>
      <c r="C13" s="141">
        <v>300</v>
      </c>
      <c r="D13" s="137">
        <f>C13*12</f>
        <v>3600</v>
      </c>
      <c r="E13" s="137">
        <v>3600</v>
      </c>
      <c r="F13" s="137">
        <v>3600</v>
      </c>
      <c r="G13" s="137">
        <v>3600</v>
      </c>
      <c r="H13" s="137">
        <v>3600</v>
      </c>
      <c r="I13" s="137">
        <v>3600</v>
      </c>
      <c r="J13" s="137">
        <v>3600</v>
      </c>
      <c r="K13" s="137">
        <v>3600</v>
      </c>
      <c r="L13" s="137">
        <v>3600</v>
      </c>
      <c r="M13" s="137">
        <v>3600</v>
      </c>
      <c r="N13" s="137">
        <v>3600</v>
      </c>
    </row>
    <row r="14" spans="1:14" ht="12.75">
      <c r="A14" s="88" t="s">
        <v>131</v>
      </c>
      <c r="B14" s="139" t="s">
        <v>249</v>
      </c>
      <c r="C14" s="141">
        <v>150</v>
      </c>
      <c r="D14" s="137">
        <v>1800</v>
      </c>
      <c r="E14" s="137">
        <f>D14</f>
        <v>1800</v>
      </c>
      <c r="F14" s="137">
        <f aca="true" t="shared" si="5" ref="F14:N14">E14</f>
        <v>1800</v>
      </c>
      <c r="G14" s="137">
        <f t="shared" si="5"/>
        <v>1800</v>
      </c>
      <c r="H14" s="137">
        <f t="shared" si="5"/>
        <v>1800</v>
      </c>
      <c r="I14" s="137">
        <f t="shared" si="5"/>
        <v>1800</v>
      </c>
      <c r="J14" s="137">
        <f t="shared" si="5"/>
        <v>1800</v>
      </c>
      <c r="K14" s="137">
        <f t="shared" si="5"/>
        <v>1800</v>
      </c>
      <c r="L14" s="137">
        <f t="shared" si="5"/>
        <v>1800</v>
      </c>
      <c r="M14" s="137">
        <f t="shared" si="5"/>
        <v>1800</v>
      </c>
      <c r="N14" s="137">
        <f t="shared" si="5"/>
        <v>1800</v>
      </c>
    </row>
    <row r="15" spans="1:14" ht="12.75">
      <c r="A15" s="89" t="s">
        <v>128</v>
      </c>
      <c r="B15" s="139"/>
      <c r="C15" s="137"/>
      <c r="D15" s="140">
        <f>SUM(D12:D14)</f>
        <v>5760</v>
      </c>
      <c r="E15" s="140">
        <f aca="true" t="shared" si="6" ref="E15:N15">SUM(E12:E14)</f>
        <v>5760</v>
      </c>
      <c r="F15" s="140">
        <f t="shared" si="6"/>
        <v>5760</v>
      </c>
      <c r="G15" s="140">
        <f t="shared" si="6"/>
        <v>5760</v>
      </c>
      <c r="H15" s="140">
        <f t="shared" si="6"/>
        <v>5760</v>
      </c>
      <c r="I15" s="140">
        <f t="shared" si="6"/>
        <v>5760</v>
      </c>
      <c r="J15" s="140">
        <f t="shared" si="6"/>
        <v>5760</v>
      </c>
      <c r="K15" s="140">
        <f t="shared" si="6"/>
        <v>5760</v>
      </c>
      <c r="L15" s="140">
        <f t="shared" si="6"/>
        <v>5760</v>
      </c>
      <c r="M15" s="140">
        <f t="shared" si="6"/>
        <v>5760</v>
      </c>
      <c r="N15" s="140">
        <f t="shared" si="6"/>
        <v>5760</v>
      </c>
    </row>
    <row r="16" spans="1:14" ht="12.75">
      <c r="A16" s="89" t="s">
        <v>132</v>
      </c>
      <c r="B16" s="139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12.75">
      <c r="A17" s="88" t="s">
        <v>133</v>
      </c>
      <c r="B17" s="138">
        <v>20</v>
      </c>
      <c r="C17" s="137">
        <v>2</v>
      </c>
      <c r="D17" s="137">
        <f>(B17*C17)</f>
        <v>40</v>
      </c>
      <c r="E17" s="137">
        <f aca="true" t="shared" si="7" ref="E17:E22">D17</f>
        <v>40</v>
      </c>
      <c r="F17" s="137">
        <f aca="true" t="shared" si="8" ref="F17:N17">E17</f>
        <v>40</v>
      </c>
      <c r="G17" s="137">
        <f t="shared" si="8"/>
        <v>40</v>
      </c>
      <c r="H17" s="137">
        <f t="shared" si="8"/>
        <v>40</v>
      </c>
      <c r="I17" s="137">
        <f t="shared" si="8"/>
        <v>40</v>
      </c>
      <c r="J17" s="137">
        <f t="shared" si="8"/>
        <v>40</v>
      </c>
      <c r="K17" s="137">
        <f t="shared" si="8"/>
        <v>40</v>
      </c>
      <c r="L17" s="137">
        <f t="shared" si="8"/>
        <v>40</v>
      </c>
      <c r="M17" s="137">
        <f t="shared" si="8"/>
        <v>40</v>
      </c>
      <c r="N17" s="137">
        <f t="shared" si="8"/>
        <v>40</v>
      </c>
    </row>
    <row r="18" spans="1:14" ht="12.75">
      <c r="A18" s="88" t="s">
        <v>253</v>
      </c>
      <c r="B18" s="138">
        <v>8</v>
      </c>
      <c r="C18" s="137">
        <v>50</v>
      </c>
      <c r="D18" s="137">
        <f>(B18*C18)</f>
        <v>400</v>
      </c>
      <c r="E18" s="137">
        <f t="shared" si="7"/>
        <v>400</v>
      </c>
      <c r="F18" s="137">
        <f aca="true" t="shared" si="9" ref="F18:N18">E18</f>
        <v>400</v>
      </c>
      <c r="G18" s="137">
        <f t="shared" si="9"/>
        <v>400</v>
      </c>
      <c r="H18" s="137">
        <f t="shared" si="9"/>
        <v>400</v>
      </c>
      <c r="I18" s="137">
        <f t="shared" si="9"/>
        <v>400</v>
      </c>
      <c r="J18" s="137">
        <f t="shared" si="9"/>
        <v>400</v>
      </c>
      <c r="K18" s="137">
        <f t="shared" si="9"/>
        <v>400</v>
      </c>
      <c r="L18" s="137">
        <f t="shared" si="9"/>
        <v>400</v>
      </c>
      <c r="M18" s="137">
        <f t="shared" si="9"/>
        <v>400</v>
      </c>
      <c r="N18" s="137">
        <f t="shared" si="9"/>
        <v>400</v>
      </c>
    </row>
    <row r="19" spans="1:14" ht="12.75">
      <c r="A19" s="88" t="s">
        <v>251</v>
      </c>
      <c r="B19" s="136">
        <v>10</v>
      </c>
      <c r="C19" s="138">
        <v>6</v>
      </c>
      <c r="D19" s="137">
        <f>(B19*C19)</f>
        <v>60</v>
      </c>
      <c r="E19" s="137">
        <f t="shared" si="7"/>
        <v>60</v>
      </c>
      <c r="F19" s="137">
        <f aca="true" t="shared" si="10" ref="F19:N19">E19</f>
        <v>60</v>
      </c>
      <c r="G19" s="137">
        <f t="shared" si="10"/>
        <v>60</v>
      </c>
      <c r="H19" s="137">
        <f t="shared" si="10"/>
        <v>60</v>
      </c>
      <c r="I19" s="137">
        <f t="shared" si="10"/>
        <v>60</v>
      </c>
      <c r="J19" s="137">
        <f t="shared" si="10"/>
        <v>60</v>
      </c>
      <c r="K19" s="137">
        <f t="shared" si="10"/>
        <v>60</v>
      </c>
      <c r="L19" s="137">
        <f t="shared" si="10"/>
        <v>60</v>
      </c>
      <c r="M19" s="137">
        <f t="shared" si="10"/>
        <v>60</v>
      </c>
      <c r="N19" s="137">
        <f t="shared" si="10"/>
        <v>60</v>
      </c>
    </row>
    <row r="20" spans="1:14" ht="12.75">
      <c r="A20" s="88" t="s">
        <v>284</v>
      </c>
      <c r="B20" s="136">
        <v>60</v>
      </c>
      <c r="C20" s="136">
        <v>7</v>
      </c>
      <c r="D20" s="137">
        <f>(B20*C20)</f>
        <v>420</v>
      </c>
      <c r="E20" s="137">
        <f t="shared" si="7"/>
        <v>420</v>
      </c>
      <c r="F20" s="137">
        <f aca="true" t="shared" si="11" ref="F20:N23">E20</f>
        <v>420</v>
      </c>
      <c r="G20" s="137">
        <f t="shared" si="11"/>
        <v>420</v>
      </c>
      <c r="H20" s="137">
        <f t="shared" si="11"/>
        <v>420</v>
      </c>
      <c r="I20" s="137">
        <f t="shared" si="11"/>
        <v>420</v>
      </c>
      <c r="J20" s="137">
        <f t="shared" si="11"/>
        <v>420</v>
      </c>
      <c r="K20" s="137">
        <f t="shared" si="11"/>
        <v>420</v>
      </c>
      <c r="L20" s="137">
        <f t="shared" si="11"/>
        <v>420</v>
      </c>
      <c r="M20" s="137">
        <f t="shared" si="11"/>
        <v>420</v>
      </c>
      <c r="N20" s="137">
        <f t="shared" si="11"/>
        <v>420</v>
      </c>
    </row>
    <row r="21" spans="1:14" ht="12.75">
      <c r="A21" s="88" t="s">
        <v>285</v>
      </c>
      <c r="B21" s="136">
        <v>12</v>
      </c>
      <c r="C21" s="136">
        <v>70</v>
      </c>
      <c r="D21" s="137">
        <f>(B21*C21)</f>
        <v>840</v>
      </c>
      <c r="E21" s="137">
        <f t="shared" si="7"/>
        <v>840</v>
      </c>
      <c r="F21" s="137">
        <f t="shared" si="11"/>
        <v>840</v>
      </c>
      <c r="G21" s="137">
        <f t="shared" si="11"/>
        <v>840</v>
      </c>
      <c r="H21" s="137">
        <f t="shared" si="11"/>
        <v>840</v>
      </c>
      <c r="I21" s="137">
        <f t="shared" si="11"/>
        <v>840</v>
      </c>
      <c r="J21" s="137">
        <f t="shared" si="11"/>
        <v>840</v>
      </c>
      <c r="K21" s="137">
        <f t="shared" si="11"/>
        <v>840</v>
      </c>
      <c r="L21" s="137">
        <f t="shared" si="11"/>
        <v>840</v>
      </c>
      <c r="M21" s="137">
        <f t="shared" si="11"/>
        <v>840</v>
      </c>
      <c r="N21" s="137">
        <f t="shared" si="11"/>
        <v>840</v>
      </c>
    </row>
    <row r="22" spans="1:14" ht="12.75">
      <c r="A22" s="89" t="s">
        <v>128</v>
      </c>
      <c r="B22" s="138"/>
      <c r="C22" s="138"/>
      <c r="D22" s="140">
        <f>SUM(D17:D21)</f>
        <v>1760</v>
      </c>
      <c r="E22" s="140">
        <f t="shared" si="7"/>
        <v>1760</v>
      </c>
      <c r="F22" s="140">
        <f t="shared" si="11"/>
        <v>1760</v>
      </c>
      <c r="G22" s="140">
        <f t="shared" si="11"/>
        <v>1760</v>
      </c>
      <c r="H22" s="140">
        <f t="shared" si="11"/>
        <v>1760</v>
      </c>
      <c r="I22" s="140">
        <f t="shared" si="11"/>
        <v>1760</v>
      </c>
      <c r="J22" s="140">
        <f t="shared" si="11"/>
        <v>1760</v>
      </c>
      <c r="K22" s="140">
        <f t="shared" si="11"/>
        <v>1760</v>
      </c>
      <c r="L22" s="140">
        <f t="shared" si="11"/>
        <v>1760</v>
      </c>
      <c r="M22" s="140">
        <f t="shared" si="11"/>
        <v>1760</v>
      </c>
      <c r="N22" s="140">
        <f t="shared" si="11"/>
        <v>1760</v>
      </c>
    </row>
    <row r="23" spans="1:14" ht="13.5" thickBot="1">
      <c r="A23" s="385" t="s">
        <v>81</v>
      </c>
      <c r="B23" s="386"/>
      <c r="C23" s="386"/>
      <c r="D23" s="387"/>
      <c r="E23" s="388">
        <f>E5+E10+E15+E22</f>
        <v>9704</v>
      </c>
      <c r="F23" s="388">
        <f t="shared" si="11"/>
        <v>9704</v>
      </c>
      <c r="G23" s="388">
        <f t="shared" si="11"/>
        <v>9704</v>
      </c>
      <c r="H23" s="388">
        <f t="shared" si="11"/>
        <v>9704</v>
      </c>
      <c r="I23" s="388">
        <f t="shared" si="11"/>
        <v>9704</v>
      </c>
      <c r="J23" s="388">
        <f t="shared" si="11"/>
        <v>9704</v>
      </c>
      <c r="K23" s="388">
        <f t="shared" si="11"/>
        <v>9704</v>
      </c>
      <c r="L23" s="388">
        <f t="shared" si="11"/>
        <v>9704</v>
      </c>
      <c r="M23" s="388">
        <f t="shared" si="11"/>
        <v>9704</v>
      </c>
      <c r="N23" s="388">
        <f t="shared" si="11"/>
        <v>9704</v>
      </c>
    </row>
    <row r="25" ht="12.75">
      <c r="A25" s="12" t="s">
        <v>314</v>
      </c>
    </row>
    <row r="26" spans="1:14" ht="12.75">
      <c r="A26" s="381" t="s">
        <v>116</v>
      </c>
      <c r="B26" s="382" t="s">
        <v>47</v>
      </c>
      <c r="C26" s="382" t="s">
        <v>134</v>
      </c>
      <c r="D26" s="382" t="s">
        <v>135</v>
      </c>
      <c r="E26" s="382" t="s">
        <v>117</v>
      </c>
      <c r="F26" s="382" t="s">
        <v>118</v>
      </c>
      <c r="G26" s="382" t="s">
        <v>119</v>
      </c>
      <c r="H26" s="382" t="s">
        <v>120</v>
      </c>
      <c r="I26" s="382" t="s">
        <v>121</v>
      </c>
      <c r="J26" s="382" t="s">
        <v>122</v>
      </c>
      <c r="K26" s="382" t="s">
        <v>123</v>
      </c>
      <c r="L26" s="382" t="s">
        <v>124</v>
      </c>
      <c r="M26" s="382" t="s">
        <v>125</v>
      </c>
      <c r="N26" s="382" t="s">
        <v>126</v>
      </c>
    </row>
    <row r="27" spans="1:14" ht="12.75">
      <c r="A27" s="132" t="s">
        <v>252</v>
      </c>
      <c r="B27" s="134">
        <v>0</v>
      </c>
      <c r="C27" s="134">
        <v>0</v>
      </c>
      <c r="D27" s="137">
        <f>B27*C27</f>
        <v>0</v>
      </c>
      <c r="E27" s="135">
        <f>D27</f>
        <v>0</v>
      </c>
      <c r="F27" s="135">
        <f aca="true" t="shared" si="12" ref="F27:N27">E27</f>
        <v>0</v>
      </c>
      <c r="G27" s="135">
        <f t="shared" si="12"/>
        <v>0</v>
      </c>
      <c r="H27" s="135">
        <f t="shared" si="12"/>
        <v>0</v>
      </c>
      <c r="I27" s="135">
        <f t="shared" si="12"/>
        <v>0</v>
      </c>
      <c r="J27" s="135">
        <f t="shared" si="12"/>
        <v>0</v>
      </c>
      <c r="K27" s="135">
        <f t="shared" si="12"/>
        <v>0</v>
      </c>
      <c r="L27" s="135">
        <f t="shared" si="12"/>
        <v>0</v>
      </c>
      <c r="M27" s="135">
        <f t="shared" si="12"/>
        <v>0</v>
      </c>
      <c r="N27" s="135">
        <f t="shared" si="12"/>
        <v>0</v>
      </c>
    </row>
    <row r="28" spans="1:14" ht="12.75">
      <c r="A28" s="89" t="s">
        <v>128</v>
      </c>
      <c r="B28" s="87"/>
      <c r="C28" s="87"/>
      <c r="D28" s="133">
        <f aca="true" t="shared" si="13" ref="D28:N28">SUM(D27)</f>
        <v>0</v>
      </c>
      <c r="E28" s="133">
        <f t="shared" si="13"/>
        <v>0</v>
      </c>
      <c r="F28" s="133">
        <f t="shared" si="13"/>
        <v>0</v>
      </c>
      <c r="G28" s="133">
        <f t="shared" si="13"/>
        <v>0</v>
      </c>
      <c r="H28" s="133">
        <f t="shared" si="13"/>
        <v>0</v>
      </c>
      <c r="I28" s="133">
        <f t="shared" si="13"/>
        <v>0</v>
      </c>
      <c r="J28" s="133">
        <f t="shared" si="13"/>
        <v>0</v>
      </c>
      <c r="K28" s="133">
        <f t="shared" si="13"/>
        <v>0</v>
      </c>
      <c r="L28" s="133">
        <f t="shared" si="13"/>
        <v>0</v>
      </c>
      <c r="M28" s="133">
        <f t="shared" si="13"/>
        <v>0</v>
      </c>
      <c r="N28" s="133">
        <f t="shared" si="13"/>
        <v>0</v>
      </c>
    </row>
    <row r="29" spans="1:14" ht="12.75">
      <c r="A29" s="86" t="s">
        <v>127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</row>
    <row r="30" spans="1:14" ht="12.75">
      <c r="A30" s="88" t="s">
        <v>313</v>
      </c>
      <c r="B30" s="136">
        <v>312</v>
      </c>
      <c r="C30" s="137">
        <v>7</v>
      </c>
      <c r="D30" s="137">
        <f>B30*C30</f>
        <v>2184</v>
      </c>
      <c r="E30" s="137">
        <v>2184</v>
      </c>
      <c r="F30" s="137">
        <v>2184</v>
      </c>
      <c r="G30" s="137">
        <v>2184</v>
      </c>
      <c r="H30" s="137">
        <v>2184</v>
      </c>
      <c r="I30" s="137">
        <v>2184</v>
      </c>
      <c r="J30" s="137">
        <v>2184</v>
      </c>
      <c r="K30" s="137">
        <v>2184</v>
      </c>
      <c r="L30" s="137">
        <v>2184</v>
      </c>
      <c r="M30" s="137">
        <v>2184</v>
      </c>
      <c r="N30" s="137">
        <v>2184</v>
      </c>
    </row>
    <row r="31" spans="1:14" ht="12.75">
      <c r="A31" s="88"/>
      <c r="B31" s="138">
        <v>0</v>
      </c>
      <c r="C31" s="137">
        <v>0</v>
      </c>
      <c r="D31" s="137">
        <f>C31*12</f>
        <v>0</v>
      </c>
      <c r="E31" s="137">
        <f>D31</f>
        <v>0</v>
      </c>
      <c r="F31" s="137">
        <f aca="true" t="shared" si="14" ref="F31:N31">E31</f>
        <v>0</v>
      </c>
      <c r="G31" s="137">
        <f t="shared" si="14"/>
        <v>0</v>
      </c>
      <c r="H31" s="137">
        <f t="shared" si="14"/>
        <v>0</v>
      </c>
      <c r="I31" s="137">
        <f t="shared" si="14"/>
        <v>0</v>
      </c>
      <c r="J31" s="137">
        <f t="shared" si="14"/>
        <v>0</v>
      </c>
      <c r="K31" s="137">
        <f t="shared" si="14"/>
        <v>0</v>
      </c>
      <c r="L31" s="137">
        <f t="shared" si="14"/>
        <v>0</v>
      </c>
      <c r="M31" s="137">
        <f t="shared" si="14"/>
        <v>0</v>
      </c>
      <c r="N31" s="137">
        <f t="shared" si="14"/>
        <v>0</v>
      </c>
    </row>
    <row r="32" spans="1:14" ht="12.75">
      <c r="A32" s="89" t="s">
        <v>128</v>
      </c>
      <c r="B32" s="139"/>
      <c r="C32" s="137"/>
      <c r="D32" s="140">
        <f aca="true" t="shared" si="15" ref="D32:N32">SUM(D30:D31)</f>
        <v>2184</v>
      </c>
      <c r="E32" s="140">
        <f t="shared" si="15"/>
        <v>2184</v>
      </c>
      <c r="F32" s="140">
        <f t="shared" si="15"/>
        <v>2184</v>
      </c>
      <c r="G32" s="140">
        <f t="shared" si="15"/>
        <v>2184</v>
      </c>
      <c r="H32" s="140">
        <f t="shared" si="15"/>
        <v>2184</v>
      </c>
      <c r="I32" s="140">
        <f t="shared" si="15"/>
        <v>2184</v>
      </c>
      <c r="J32" s="140">
        <f t="shared" si="15"/>
        <v>2184</v>
      </c>
      <c r="K32" s="140">
        <f t="shared" si="15"/>
        <v>2184</v>
      </c>
      <c r="L32" s="140">
        <f t="shared" si="15"/>
        <v>2184</v>
      </c>
      <c r="M32" s="140">
        <f t="shared" si="15"/>
        <v>2184</v>
      </c>
      <c r="N32" s="140">
        <f t="shared" si="15"/>
        <v>2184</v>
      </c>
    </row>
    <row r="33" spans="1:14" ht="12.75">
      <c r="A33" s="89" t="s">
        <v>129</v>
      </c>
      <c r="B33" s="139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1:14" ht="12.75">
      <c r="A34" s="88" t="s">
        <v>130</v>
      </c>
      <c r="B34" s="139" t="s">
        <v>249</v>
      </c>
      <c r="C34" s="141">
        <v>30</v>
      </c>
      <c r="D34" s="137">
        <f>C34*12</f>
        <v>360</v>
      </c>
      <c r="E34" s="137">
        <v>360</v>
      </c>
      <c r="F34" s="137">
        <f aca="true" t="shared" si="16" ref="F34:N34">E34</f>
        <v>360</v>
      </c>
      <c r="G34" s="137">
        <f t="shared" si="16"/>
        <v>360</v>
      </c>
      <c r="H34" s="137">
        <f t="shared" si="16"/>
        <v>360</v>
      </c>
      <c r="I34" s="137">
        <f t="shared" si="16"/>
        <v>360</v>
      </c>
      <c r="J34" s="137">
        <f t="shared" si="16"/>
        <v>360</v>
      </c>
      <c r="K34" s="137">
        <f t="shared" si="16"/>
        <v>360</v>
      </c>
      <c r="L34" s="137">
        <f t="shared" si="16"/>
        <v>360</v>
      </c>
      <c r="M34" s="137">
        <f t="shared" si="16"/>
        <v>360</v>
      </c>
      <c r="N34" s="137">
        <f t="shared" si="16"/>
        <v>360</v>
      </c>
    </row>
    <row r="35" spans="1:14" ht="12.75">
      <c r="A35" s="88" t="s">
        <v>283</v>
      </c>
      <c r="B35" s="138">
        <v>6</v>
      </c>
      <c r="C35" s="141">
        <v>300</v>
      </c>
      <c r="D35" s="137">
        <f>C35*12</f>
        <v>3600</v>
      </c>
      <c r="E35" s="137">
        <v>3600</v>
      </c>
      <c r="F35" s="137">
        <v>3600</v>
      </c>
      <c r="G35" s="137">
        <v>3600</v>
      </c>
      <c r="H35" s="137">
        <v>3600</v>
      </c>
      <c r="I35" s="137">
        <v>3600</v>
      </c>
      <c r="J35" s="137">
        <v>3600</v>
      </c>
      <c r="K35" s="137">
        <v>3600</v>
      </c>
      <c r="L35" s="137">
        <v>3600</v>
      </c>
      <c r="M35" s="137">
        <v>3600</v>
      </c>
      <c r="N35" s="137">
        <v>3600</v>
      </c>
    </row>
    <row r="36" spans="1:14" ht="12.75">
      <c r="A36" s="88" t="s">
        <v>131</v>
      </c>
      <c r="B36" s="139" t="s">
        <v>249</v>
      </c>
      <c r="C36" s="141">
        <v>150</v>
      </c>
      <c r="D36" s="137">
        <v>1800</v>
      </c>
      <c r="E36" s="137">
        <f>D36</f>
        <v>1800</v>
      </c>
      <c r="F36" s="137">
        <f aca="true" t="shared" si="17" ref="F36:N36">E36</f>
        <v>1800</v>
      </c>
      <c r="G36" s="137">
        <f t="shared" si="17"/>
        <v>1800</v>
      </c>
      <c r="H36" s="137">
        <f t="shared" si="17"/>
        <v>1800</v>
      </c>
      <c r="I36" s="137">
        <f t="shared" si="17"/>
        <v>1800</v>
      </c>
      <c r="J36" s="137">
        <f t="shared" si="17"/>
        <v>1800</v>
      </c>
      <c r="K36" s="137">
        <f t="shared" si="17"/>
        <v>1800</v>
      </c>
      <c r="L36" s="137">
        <f t="shared" si="17"/>
        <v>1800</v>
      </c>
      <c r="M36" s="137">
        <f t="shared" si="17"/>
        <v>1800</v>
      </c>
      <c r="N36" s="137">
        <f t="shared" si="17"/>
        <v>1800</v>
      </c>
    </row>
    <row r="37" spans="1:14" ht="12.75">
      <c r="A37" s="89" t="s">
        <v>128</v>
      </c>
      <c r="B37" s="139"/>
      <c r="C37" s="137"/>
      <c r="D37" s="140">
        <f aca="true" t="shared" si="18" ref="D37:N37">SUM(D34:D36)</f>
        <v>5760</v>
      </c>
      <c r="E37" s="140">
        <f t="shared" si="18"/>
        <v>5760</v>
      </c>
      <c r="F37" s="140">
        <f t="shared" si="18"/>
        <v>5760</v>
      </c>
      <c r="G37" s="140">
        <f t="shared" si="18"/>
        <v>5760</v>
      </c>
      <c r="H37" s="140">
        <f t="shared" si="18"/>
        <v>5760</v>
      </c>
      <c r="I37" s="140">
        <f t="shared" si="18"/>
        <v>5760</v>
      </c>
      <c r="J37" s="140">
        <f t="shared" si="18"/>
        <v>5760</v>
      </c>
      <c r="K37" s="140">
        <f t="shared" si="18"/>
        <v>5760</v>
      </c>
      <c r="L37" s="140">
        <f t="shared" si="18"/>
        <v>5760</v>
      </c>
      <c r="M37" s="140">
        <f t="shared" si="18"/>
        <v>5760</v>
      </c>
      <c r="N37" s="140">
        <f t="shared" si="18"/>
        <v>5760</v>
      </c>
    </row>
    <row r="38" spans="1:14" ht="12.75">
      <c r="A38" s="89" t="s">
        <v>132</v>
      </c>
      <c r="B38" s="139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1:14" ht="12.75">
      <c r="A39" s="88" t="s">
        <v>133</v>
      </c>
      <c r="B39" s="138">
        <v>20</v>
      </c>
      <c r="C39" s="137">
        <v>2</v>
      </c>
      <c r="D39" s="137">
        <f>(B39*C39)</f>
        <v>40</v>
      </c>
      <c r="E39" s="137">
        <f aca="true" t="shared" si="19" ref="E39:N44">D39</f>
        <v>40</v>
      </c>
      <c r="F39" s="137">
        <f t="shared" si="19"/>
        <v>40</v>
      </c>
      <c r="G39" s="137">
        <f t="shared" si="19"/>
        <v>40</v>
      </c>
      <c r="H39" s="137">
        <f t="shared" si="19"/>
        <v>40</v>
      </c>
      <c r="I39" s="137">
        <f t="shared" si="19"/>
        <v>40</v>
      </c>
      <c r="J39" s="137">
        <f t="shared" si="19"/>
        <v>40</v>
      </c>
      <c r="K39" s="137">
        <f t="shared" si="19"/>
        <v>40</v>
      </c>
      <c r="L39" s="137">
        <f t="shared" si="19"/>
        <v>40</v>
      </c>
      <c r="M39" s="137">
        <f t="shared" si="19"/>
        <v>40</v>
      </c>
      <c r="N39" s="137">
        <f t="shared" si="19"/>
        <v>40</v>
      </c>
    </row>
    <row r="40" spans="1:14" ht="12.75">
      <c r="A40" s="88" t="s">
        <v>253</v>
      </c>
      <c r="B40" s="138">
        <v>8</v>
      </c>
      <c r="C40" s="137">
        <v>50</v>
      </c>
      <c r="D40" s="137">
        <f>(B40*C40)</f>
        <v>400</v>
      </c>
      <c r="E40" s="137">
        <f t="shared" si="19"/>
        <v>400</v>
      </c>
      <c r="F40" s="137">
        <f t="shared" si="19"/>
        <v>400</v>
      </c>
      <c r="G40" s="137">
        <f t="shared" si="19"/>
        <v>400</v>
      </c>
      <c r="H40" s="137">
        <f t="shared" si="19"/>
        <v>400</v>
      </c>
      <c r="I40" s="137">
        <f t="shared" si="19"/>
        <v>400</v>
      </c>
      <c r="J40" s="137">
        <f t="shared" si="19"/>
        <v>400</v>
      </c>
      <c r="K40" s="137">
        <f t="shared" si="19"/>
        <v>400</v>
      </c>
      <c r="L40" s="137">
        <f t="shared" si="19"/>
        <v>400</v>
      </c>
      <c r="M40" s="137">
        <f t="shared" si="19"/>
        <v>400</v>
      </c>
      <c r="N40" s="137">
        <f t="shared" si="19"/>
        <v>400</v>
      </c>
    </row>
    <row r="41" spans="1:14" ht="12.75">
      <c r="A41" s="88" t="s">
        <v>251</v>
      </c>
      <c r="B41" s="136">
        <v>10</v>
      </c>
      <c r="C41" s="138">
        <v>6</v>
      </c>
      <c r="D41" s="137">
        <f>(B41*C41)</f>
        <v>60</v>
      </c>
      <c r="E41" s="137">
        <f t="shared" si="19"/>
        <v>60</v>
      </c>
      <c r="F41" s="137">
        <f t="shared" si="19"/>
        <v>60</v>
      </c>
      <c r="G41" s="137">
        <f t="shared" si="19"/>
        <v>60</v>
      </c>
      <c r="H41" s="137">
        <f t="shared" si="19"/>
        <v>60</v>
      </c>
      <c r="I41" s="137">
        <f t="shared" si="19"/>
        <v>60</v>
      </c>
      <c r="J41" s="137">
        <f t="shared" si="19"/>
        <v>60</v>
      </c>
      <c r="K41" s="137">
        <f t="shared" si="19"/>
        <v>60</v>
      </c>
      <c r="L41" s="137">
        <f t="shared" si="19"/>
        <v>60</v>
      </c>
      <c r="M41" s="137">
        <f t="shared" si="19"/>
        <v>60</v>
      </c>
      <c r="N41" s="137">
        <f t="shared" si="19"/>
        <v>60</v>
      </c>
    </row>
    <row r="42" spans="1:14" ht="12.75">
      <c r="A42" s="88" t="s">
        <v>284</v>
      </c>
      <c r="B42" s="136">
        <v>60</v>
      </c>
      <c r="C42" s="136">
        <v>7</v>
      </c>
      <c r="D42" s="137">
        <f>(B42*C42)</f>
        <v>420</v>
      </c>
      <c r="E42" s="137">
        <f t="shared" si="19"/>
        <v>420</v>
      </c>
      <c r="F42" s="137">
        <f t="shared" si="19"/>
        <v>420</v>
      </c>
      <c r="G42" s="137">
        <f t="shared" si="19"/>
        <v>420</v>
      </c>
      <c r="H42" s="137">
        <f t="shared" si="19"/>
        <v>420</v>
      </c>
      <c r="I42" s="137">
        <f t="shared" si="19"/>
        <v>420</v>
      </c>
      <c r="J42" s="137">
        <f t="shared" si="19"/>
        <v>420</v>
      </c>
      <c r="K42" s="137">
        <f t="shared" si="19"/>
        <v>420</v>
      </c>
      <c r="L42" s="137">
        <f t="shared" si="19"/>
        <v>420</v>
      </c>
      <c r="M42" s="137">
        <f t="shared" si="19"/>
        <v>420</v>
      </c>
      <c r="N42" s="137">
        <f t="shared" si="19"/>
        <v>420</v>
      </c>
    </row>
    <row r="43" spans="1:14" ht="12.75">
      <c r="A43" s="88" t="s">
        <v>285</v>
      </c>
      <c r="B43" s="136">
        <v>12</v>
      </c>
      <c r="C43" s="136">
        <v>70</v>
      </c>
      <c r="D43" s="137">
        <f>(B43*C43)</f>
        <v>840</v>
      </c>
      <c r="E43" s="137">
        <f t="shared" si="19"/>
        <v>840</v>
      </c>
      <c r="F43" s="137">
        <f t="shared" si="19"/>
        <v>840</v>
      </c>
      <c r="G43" s="137">
        <f t="shared" si="19"/>
        <v>840</v>
      </c>
      <c r="H43" s="137">
        <f t="shared" si="19"/>
        <v>840</v>
      </c>
      <c r="I43" s="137">
        <f t="shared" si="19"/>
        <v>840</v>
      </c>
      <c r="J43" s="137">
        <f t="shared" si="19"/>
        <v>840</v>
      </c>
      <c r="K43" s="137">
        <f t="shared" si="19"/>
        <v>840</v>
      </c>
      <c r="L43" s="137">
        <f t="shared" si="19"/>
        <v>840</v>
      </c>
      <c r="M43" s="137">
        <f t="shared" si="19"/>
        <v>840</v>
      </c>
      <c r="N43" s="137">
        <f t="shared" si="19"/>
        <v>840</v>
      </c>
    </row>
    <row r="44" spans="1:14" ht="12.75">
      <c r="A44" s="89" t="s">
        <v>128</v>
      </c>
      <c r="B44" s="138"/>
      <c r="C44" s="138"/>
      <c r="D44" s="140">
        <f>SUM(D39:D43)</f>
        <v>1760</v>
      </c>
      <c r="E44" s="140">
        <f t="shared" si="19"/>
        <v>1760</v>
      </c>
      <c r="F44" s="140">
        <f t="shared" si="19"/>
        <v>1760</v>
      </c>
      <c r="G44" s="140">
        <f t="shared" si="19"/>
        <v>1760</v>
      </c>
      <c r="H44" s="140">
        <f t="shared" si="19"/>
        <v>1760</v>
      </c>
      <c r="I44" s="140">
        <f t="shared" si="19"/>
        <v>1760</v>
      </c>
      <c r="J44" s="140">
        <f t="shared" si="19"/>
        <v>1760</v>
      </c>
      <c r="K44" s="140">
        <f t="shared" si="19"/>
        <v>1760</v>
      </c>
      <c r="L44" s="140">
        <f t="shared" si="19"/>
        <v>1760</v>
      </c>
      <c r="M44" s="140">
        <f t="shared" si="19"/>
        <v>1760</v>
      </c>
      <c r="N44" s="140">
        <f t="shared" si="19"/>
        <v>1760</v>
      </c>
    </row>
    <row r="45" spans="1:14" ht="13.5" thickBot="1">
      <c r="A45" s="385" t="s">
        <v>81</v>
      </c>
      <c r="B45" s="386"/>
      <c r="C45" s="386"/>
      <c r="D45" s="387"/>
      <c r="E45" s="388">
        <f>E28+E32+E37+E44</f>
        <v>9704</v>
      </c>
      <c r="F45" s="388">
        <f aca="true" t="shared" si="20" ref="F45:N45">E45</f>
        <v>9704</v>
      </c>
      <c r="G45" s="388">
        <f t="shared" si="20"/>
        <v>9704</v>
      </c>
      <c r="H45" s="388">
        <f t="shared" si="20"/>
        <v>9704</v>
      </c>
      <c r="I45" s="388">
        <f t="shared" si="20"/>
        <v>9704</v>
      </c>
      <c r="J45" s="388">
        <f t="shared" si="20"/>
        <v>9704</v>
      </c>
      <c r="K45" s="388">
        <f t="shared" si="20"/>
        <v>9704</v>
      </c>
      <c r="L45" s="388">
        <f t="shared" si="20"/>
        <v>9704</v>
      </c>
      <c r="M45" s="388">
        <f t="shared" si="20"/>
        <v>9704</v>
      </c>
      <c r="N45" s="388">
        <f t="shared" si="20"/>
        <v>9704</v>
      </c>
    </row>
    <row r="47" ht="12.75">
      <c r="A47" s="12" t="s">
        <v>315</v>
      </c>
    </row>
    <row r="48" spans="1:14" ht="12.75">
      <c r="A48" s="383" t="s">
        <v>116</v>
      </c>
      <c r="B48" s="384" t="s">
        <v>47</v>
      </c>
      <c r="C48" s="384" t="s">
        <v>134</v>
      </c>
      <c r="D48" s="384" t="s">
        <v>135</v>
      </c>
      <c r="E48" s="384" t="s">
        <v>117</v>
      </c>
      <c r="F48" s="384" t="s">
        <v>118</v>
      </c>
      <c r="G48" s="384" t="s">
        <v>119</v>
      </c>
      <c r="H48" s="384" t="s">
        <v>120</v>
      </c>
      <c r="I48" s="384" t="s">
        <v>121</v>
      </c>
      <c r="J48" s="384" t="s">
        <v>122</v>
      </c>
      <c r="K48" s="384" t="s">
        <v>123</v>
      </c>
      <c r="L48" s="384" t="s">
        <v>124</v>
      </c>
      <c r="M48" s="384" t="s">
        <v>125</v>
      </c>
      <c r="N48" s="384" t="s">
        <v>126</v>
      </c>
    </row>
    <row r="49" spans="1:14" ht="12.75">
      <c r="A49" s="132" t="s">
        <v>252</v>
      </c>
      <c r="B49" s="134">
        <v>0</v>
      </c>
      <c r="C49" s="134">
        <v>0</v>
      </c>
      <c r="D49" s="137">
        <f>B49*C49</f>
        <v>0</v>
      </c>
      <c r="E49" s="135">
        <f>D49</f>
        <v>0</v>
      </c>
      <c r="F49" s="135">
        <f aca="true" t="shared" si="21" ref="F49:N49">E49</f>
        <v>0</v>
      </c>
      <c r="G49" s="135">
        <f t="shared" si="21"/>
        <v>0</v>
      </c>
      <c r="H49" s="135">
        <f t="shared" si="21"/>
        <v>0</v>
      </c>
      <c r="I49" s="135">
        <f t="shared" si="21"/>
        <v>0</v>
      </c>
      <c r="J49" s="135">
        <f t="shared" si="21"/>
        <v>0</v>
      </c>
      <c r="K49" s="135">
        <f t="shared" si="21"/>
        <v>0</v>
      </c>
      <c r="L49" s="135">
        <f t="shared" si="21"/>
        <v>0</v>
      </c>
      <c r="M49" s="135">
        <f t="shared" si="21"/>
        <v>0</v>
      </c>
      <c r="N49" s="135">
        <f t="shared" si="21"/>
        <v>0</v>
      </c>
    </row>
    <row r="50" spans="1:14" ht="12.75">
      <c r="A50" s="89" t="s">
        <v>128</v>
      </c>
      <c r="B50" s="87"/>
      <c r="C50" s="87"/>
      <c r="D50" s="133">
        <f aca="true" t="shared" si="22" ref="D50:N50">SUM(D49)</f>
        <v>0</v>
      </c>
      <c r="E50" s="133">
        <f t="shared" si="22"/>
        <v>0</v>
      </c>
      <c r="F50" s="133">
        <f t="shared" si="22"/>
        <v>0</v>
      </c>
      <c r="G50" s="133">
        <f t="shared" si="22"/>
        <v>0</v>
      </c>
      <c r="H50" s="133">
        <f t="shared" si="22"/>
        <v>0</v>
      </c>
      <c r="I50" s="133">
        <f t="shared" si="22"/>
        <v>0</v>
      </c>
      <c r="J50" s="133">
        <f t="shared" si="22"/>
        <v>0</v>
      </c>
      <c r="K50" s="133">
        <f t="shared" si="22"/>
        <v>0</v>
      </c>
      <c r="L50" s="133">
        <f t="shared" si="22"/>
        <v>0</v>
      </c>
      <c r="M50" s="133">
        <f t="shared" si="22"/>
        <v>0</v>
      </c>
      <c r="N50" s="133">
        <f t="shared" si="22"/>
        <v>0</v>
      </c>
    </row>
    <row r="51" spans="1:14" ht="12.75">
      <c r="A51" s="86" t="s">
        <v>127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</row>
    <row r="52" spans="1:14" ht="12.75">
      <c r="A52" s="88" t="s">
        <v>313</v>
      </c>
      <c r="B52" s="136">
        <v>312</v>
      </c>
      <c r="C52" s="137">
        <v>7</v>
      </c>
      <c r="D52" s="137">
        <f>B52*C52</f>
        <v>2184</v>
      </c>
      <c r="E52" s="137">
        <v>2184</v>
      </c>
      <c r="F52" s="137">
        <v>2184</v>
      </c>
      <c r="G52" s="137">
        <v>2184</v>
      </c>
      <c r="H52" s="137">
        <v>2184</v>
      </c>
      <c r="I52" s="137">
        <v>2184</v>
      </c>
      <c r="J52" s="137">
        <v>2184</v>
      </c>
      <c r="K52" s="137">
        <v>2184</v>
      </c>
      <c r="L52" s="137">
        <v>2184</v>
      </c>
      <c r="M52" s="137">
        <v>2184</v>
      </c>
      <c r="N52" s="137">
        <v>2184</v>
      </c>
    </row>
    <row r="53" spans="1:14" ht="12.75">
      <c r="A53" s="88"/>
      <c r="B53" s="138">
        <v>0</v>
      </c>
      <c r="C53" s="137">
        <v>0</v>
      </c>
      <c r="D53" s="137">
        <f>C53*12</f>
        <v>0</v>
      </c>
      <c r="E53" s="137">
        <f>D53</f>
        <v>0</v>
      </c>
      <c r="F53" s="137">
        <f aca="true" t="shared" si="23" ref="F53:N53">E53</f>
        <v>0</v>
      </c>
      <c r="G53" s="137">
        <f t="shared" si="23"/>
        <v>0</v>
      </c>
      <c r="H53" s="137">
        <f t="shared" si="23"/>
        <v>0</v>
      </c>
      <c r="I53" s="137">
        <f t="shared" si="23"/>
        <v>0</v>
      </c>
      <c r="J53" s="137">
        <f t="shared" si="23"/>
        <v>0</v>
      </c>
      <c r="K53" s="137">
        <f t="shared" si="23"/>
        <v>0</v>
      </c>
      <c r="L53" s="137">
        <f t="shared" si="23"/>
        <v>0</v>
      </c>
      <c r="M53" s="137">
        <f t="shared" si="23"/>
        <v>0</v>
      </c>
      <c r="N53" s="137">
        <f t="shared" si="23"/>
        <v>0</v>
      </c>
    </row>
    <row r="54" spans="1:14" ht="12.75">
      <c r="A54" s="89" t="s">
        <v>128</v>
      </c>
      <c r="B54" s="139"/>
      <c r="C54" s="137"/>
      <c r="D54" s="140">
        <f aca="true" t="shared" si="24" ref="D54:N54">SUM(D52:D53)</f>
        <v>2184</v>
      </c>
      <c r="E54" s="140">
        <f t="shared" si="24"/>
        <v>2184</v>
      </c>
      <c r="F54" s="140">
        <f t="shared" si="24"/>
        <v>2184</v>
      </c>
      <c r="G54" s="140">
        <f t="shared" si="24"/>
        <v>2184</v>
      </c>
      <c r="H54" s="140">
        <f t="shared" si="24"/>
        <v>2184</v>
      </c>
      <c r="I54" s="140">
        <f t="shared" si="24"/>
        <v>2184</v>
      </c>
      <c r="J54" s="140">
        <f t="shared" si="24"/>
        <v>2184</v>
      </c>
      <c r="K54" s="140">
        <f t="shared" si="24"/>
        <v>2184</v>
      </c>
      <c r="L54" s="140">
        <f t="shared" si="24"/>
        <v>2184</v>
      </c>
      <c r="M54" s="140">
        <f t="shared" si="24"/>
        <v>2184</v>
      </c>
      <c r="N54" s="140">
        <f t="shared" si="24"/>
        <v>2184</v>
      </c>
    </row>
    <row r="55" spans="1:14" ht="12.75">
      <c r="A55" s="89" t="s">
        <v>129</v>
      </c>
      <c r="B55" s="139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</row>
    <row r="56" spans="1:14" ht="12.75">
      <c r="A56" s="88" t="s">
        <v>130</v>
      </c>
      <c r="B56" s="139" t="s">
        <v>249</v>
      </c>
      <c r="C56" s="141">
        <v>30</v>
      </c>
      <c r="D56" s="137">
        <f>C56*12</f>
        <v>360</v>
      </c>
      <c r="E56" s="137">
        <v>360</v>
      </c>
      <c r="F56" s="137">
        <f aca="true" t="shared" si="25" ref="F56:N56">E56</f>
        <v>360</v>
      </c>
      <c r="G56" s="137">
        <f t="shared" si="25"/>
        <v>360</v>
      </c>
      <c r="H56" s="137">
        <f t="shared" si="25"/>
        <v>360</v>
      </c>
      <c r="I56" s="137">
        <f t="shared" si="25"/>
        <v>360</v>
      </c>
      <c r="J56" s="137">
        <f t="shared" si="25"/>
        <v>360</v>
      </c>
      <c r="K56" s="137">
        <f t="shared" si="25"/>
        <v>360</v>
      </c>
      <c r="L56" s="137">
        <f t="shared" si="25"/>
        <v>360</v>
      </c>
      <c r="M56" s="137">
        <f t="shared" si="25"/>
        <v>360</v>
      </c>
      <c r="N56" s="137">
        <f t="shared" si="25"/>
        <v>360</v>
      </c>
    </row>
    <row r="57" spans="1:14" ht="12.75">
      <c r="A57" s="88" t="s">
        <v>283</v>
      </c>
      <c r="B57" s="138">
        <v>6</v>
      </c>
      <c r="C57" s="141">
        <v>300</v>
      </c>
      <c r="D57" s="137">
        <f>C57*12</f>
        <v>3600</v>
      </c>
      <c r="E57" s="137">
        <v>3600</v>
      </c>
      <c r="F57" s="137">
        <v>3600</v>
      </c>
      <c r="G57" s="137">
        <v>3600</v>
      </c>
      <c r="H57" s="137">
        <v>3600</v>
      </c>
      <c r="I57" s="137">
        <v>3600</v>
      </c>
      <c r="J57" s="137">
        <v>3600</v>
      </c>
      <c r="K57" s="137">
        <v>3600</v>
      </c>
      <c r="L57" s="137">
        <v>3600</v>
      </c>
      <c r="M57" s="137">
        <v>3600</v>
      </c>
      <c r="N57" s="137">
        <v>3600</v>
      </c>
    </row>
    <row r="58" spans="1:14" ht="12.75">
      <c r="A58" s="88" t="s">
        <v>131</v>
      </c>
      <c r="B58" s="139" t="s">
        <v>249</v>
      </c>
      <c r="C58" s="141">
        <v>150</v>
      </c>
      <c r="D58" s="137">
        <v>1800</v>
      </c>
      <c r="E58" s="137">
        <f>D58</f>
        <v>1800</v>
      </c>
      <c r="F58" s="137">
        <f aca="true" t="shared" si="26" ref="F58:N58">E58</f>
        <v>1800</v>
      </c>
      <c r="G58" s="137">
        <f t="shared" si="26"/>
        <v>1800</v>
      </c>
      <c r="H58" s="137">
        <f t="shared" si="26"/>
        <v>1800</v>
      </c>
      <c r="I58" s="137">
        <f t="shared" si="26"/>
        <v>1800</v>
      </c>
      <c r="J58" s="137">
        <f t="shared" si="26"/>
        <v>1800</v>
      </c>
      <c r="K58" s="137">
        <f t="shared" si="26"/>
        <v>1800</v>
      </c>
      <c r="L58" s="137">
        <f t="shared" si="26"/>
        <v>1800</v>
      </c>
      <c r="M58" s="137">
        <f t="shared" si="26"/>
        <v>1800</v>
      </c>
      <c r="N58" s="137">
        <f t="shared" si="26"/>
        <v>1800</v>
      </c>
    </row>
    <row r="59" spans="1:14" ht="12.75">
      <c r="A59" s="89" t="s">
        <v>128</v>
      </c>
      <c r="B59" s="139"/>
      <c r="C59" s="137"/>
      <c r="D59" s="140">
        <f aca="true" t="shared" si="27" ref="D59:N59">SUM(D56:D58)</f>
        <v>5760</v>
      </c>
      <c r="E59" s="140">
        <f t="shared" si="27"/>
        <v>5760</v>
      </c>
      <c r="F59" s="140">
        <f t="shared" si="27"/>
        <v>5760</v>
      </c>
      <c r="G59" s="140">
        <f t="shared" si="27"/>
        <v>5760</v>
      </c>
      <c r="H59" s="140">
        <f t="shared" si="27"/>
        <v>5760</v>
      </c>
      <c r="I59" s="140">
        <f t="shared" si="27"/>
        <v>5760</v>
      </c>
      <c r="J59" s="140">
        <f t="shared" si="27"/>
        <v>5760</v>
      </c>
      <c r="K59" s="140">
        <f t="shared" si="27"/>
        <v>5760</v>
      </c>
      <c r="L59" s="140">
        <f t="shared" si="27"/>
        <v>5760</v>
      </c>
      <c r="M59" s="140">
        <f t="shared" si="27"/>
        <v>5760</v>
      </c>
      <c r="N59" s="140">
        <f t="shared" si="27"/>
        <v>5760</v>
      </c>
    </row>
    <row r="60" spans="1:14" ht="12.75">
      <c r="A60" s="89" t="s">
        <v>132</v>
      </c>
      <c r="B60" s="139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</row>
    <row r="61" spans="1:14" ht="12.75">
      <c r="A61" s="88" t="s">
        <v>133</v>
      </c>
      <c r="B61" s="138">
        <v>20</v>
      </c>
      <c r="C61" s="137">
        <v>2</v>
      </c>
      <c r="D61" s="137">
        <f>(B61*C61)</f>
        <v>40</v>
      </c>
      <c r="E61" s="137">
        <f aca="true" t="shared" si="28" ref="E61:N66">D61</f>
        <v>40</v>
      </c>
      <c r="F61" s="137">
        <f t="shared" si="28"/>
        <v>40</v>
      </c>
      <c r="G61" s="137">
        <f t="shared" si="28"/>
        <v>40</v>
      </c>
      <c r="H61" s="137">
        <f t="shared" si="28"/>
        <v>40</v>
      </c>
      <c r="I61" s="137">
        <f t="shared" si="28"/>
        <v>40</v>
      </c>
      <c r="J61" s="137">
        <f t="shared" si="28"/>
        <v>40</v>
      </c>
      <c r="K61" s="137">
        <f t="shared" si="28"/>
        <v>40</v>
      </c>
      <c r="L61" s="137">
        <f t="shared" si="28"/>
        <v>40</v>
      </c>
      <c r="M61" s="137">
        <f t="shared" si="28"/>
        <v>40</v>
      </c>
      <c r="N61" s="137">
        <f t="shared" si="28"/>
        <v>40</v>
      </c>
    </row>
    <row r="62" spans="1:14" ht="12.75">
      <c r="A62" s="88" t="s">
        <v>319</v>
      </c>
      <c r="B62" s="138">
        <v>8</v>
      </c>
      <c r="C62" s="137">
        <v>50</v>
      </c>
      <c r="D62" s="137">
        <f>(B62*C62)</f>
        <v>400</v>
      </c>
      <c r="E62" s="137">
        <f t="shared" si="28"/>
        <v>400</v>
      </c>
      <c r="F62" s="137">
        <f t="shared" si="28"/>
        <v>400</v>
      </c>
      <c r="G62" s="137">
        <f t="shared" si="28"/>
        <v>400</v>
      </c>
      <c r="H62" s="137">
        <f t="shared" si="28"/>
        <v>400</v>
      </c>
      <c r="I62" s="137">
        <f t="shared" si="28"/>
        <v>400</v>
      </c>
      <c r="J62" s="137">
        <f t="shared" si="28"/>
        <v>400</v>
      </c>
      <c r="K62" s="137">
        <f t="shared" si="28"/>
        <v>400</v>
      </c>
      <c r="L62" s="137">
        <f t="shared" si="28"/>
        <v>400</v>
      </c>
      <c r="M62" s="137">
        <f t="shared" si="28"/>
        <v>400</v>
      </c>
      <c r="N62" s="137">
        <f t="shared" si="28"/>
        <v>400</v>
      </c>
    </row>
    <row r="63" spans="1:14" ht="12.75">
      <c r="A63" s="88" t="s">
        <v>251</v>
      </c>
      <c r="B63" s="136">
        <v>10</v>
      </c>
      <c r="C63" s="138">
        <v>6</v>
      </c>
      <c r="D63" s="137">
        <f>(B63*C63)</f>
        <v>60</v>
      </c>
      <c r="E63" s="137">
        <f t="shared" si="28"/>
        <v>60</v>
      </c>
      <c r="F63" s="137">
        <f t="shared" si="28"/>
        <v>60</v>
      </c>
      <c r="G63" s="137">
        <f t="shared" si="28"/>
        <v>60</v>
      </c>
      <c r="H63" s="137">
        <f t="shared" si="28"/>
        <v>60</v>
      </c>
      <c r="I63" s="137">
        <f t="shared" si="28"/>
        <v>60</v>
      </c>
      <c r="J63" s="137">
        <f t="shared" si="28"/>
        <v>60</v>
      </c>
      <c r="K63" s="137">
        <f t="shared" si="28"/>
        <v>60</v>
      </c>
      <c r="L63" s="137">
        <f t="shared" si="28"/>
        <v>60</v>
      </c>
      <c r="M63" s="137">
        <f t="shared" si="28"/>
        <v>60</v>
      </c>
      <c r="N63" s="137">
        <f t="shared" si="28"/>
        <v>60</v>
      </c>
    </row>
    <row r="64" spans="1:14" ht="12.75">
      <c r="A64" s="88" t="s">
        <v>284</v>
      </c>
      <c r="B64" s="136">
        <v>60</v>
      </c>
      <c r="C64" s="136">
        <v>7</v>
      </c>
      <c r="D64" s="137">
        <f>(B64*C64)</f>
        <v>420</v>
      </c>
      <c r="E64" s="137">
        <f t="shared" si="28"/>
        <v>420</v>
      </c>
      <c r="F64" s="137">
        <f t="shared" si="28"/>
        <v>420</v>
      </c>
      <c r="G64" s="137">
        <f t="shared" si="28"/>
        <v>420</v>
      </c>
      <c r="H64" s="137">
        <f t="shared" si="28"/>
        <v>420</v>
      </c>
      <c r="I64" s="137">
        <f t="shared" si="28"/>
        <v>420</v>
      </c>
      <c r="J64" s="137">
        <f t="shared" si="28"/>
        <v>420</v>
      </c>
      <c r="K64" s="137">
        <f t="shared" si="28"/>
        <v>420</v>
      </c>
      <c r="L64" s="137">
        <f t="shared" si="28"/>
        <v>420</v>
      </c>
      <c r="M64" s="137">
        <f t="shared" si="28"/>
        <v>420</v>
      </c>
      <c r="N64" s="137">
        <f t="shared" si="28"/>
        <v>420</v>
      </c>
    </row>
    <row r="65" spans="1:14" ht="12.75">
      <c r="A65" s="88" t="s">
        <v>285</v>
      </c>
      <c r="B65" s="136">
        <v>12</v>
      </c>
      <c r="C65" s="136">
        <v>70</v>
      </c>
      <c r="D65" s="137">
        <f>(B65*C65)</f>
        <v>840</v>
      </c>
      <c r="E65" s="137">
        <f t="shared" si="28"/>
        <v>840</v>
      </c>
      <c r="F65" s="137">
        <f t="shared" si="28"/>
        <v>840</v>
      </c>
      <c r="G65" s="137">
        <f t="shared" si="28"/>
        <v>840</v>
      </c>
      <c r="H65" s="137">
        <f t="shared" si="28"/>
        <v>840</v>
      </c>
      <c r="I65" s="137">
        <f t="shared" si="28"/>
        <v>840</v>
      </c>
      <c r="J65" s="137">
        <f t="shared" si="28"/>
        <v>840</v>
      </c>
      <c r="K65" s="137">
        <f t="shared" si="28"/>
        <v>840</v>
      </c>
      <c r="L65" s="137">
        <f t="shared" si="28"/>
        <v>840</v>
      </c>
      <c r="M65" s="137">
        <f t="shared" si="28"/>
        <v>840</v>
      </c>
      <c r="N65" s="137">
        <f t="shared" si="28"/>
        <v>840</v>
      </c>
    </row>
    <row r="66" spans="1:14" ht="12.75">
      <c r="A66" s="89" t="s">
        <v>128</v>
      </c>
      <c r="B66" s="138"/>
      <c r="C66" s="138"/>
      <c r="D66" s="140">
        <f>SUM(D61:D65)</f>
        <v>1760</v>
      </c>
      <c r="E66" s="140">
        <f t="shared" si="28"/>
        <v>1760</v>
      </c>
      <c r="F66" s="140">
        <f t="shared" si="28"/>
        <v>1760</v>
      </c>
      <c r="G66" s="140">
        <f t="shared" si="28"/>
        <v>1760</v>
      </c>
      <c r="H66" s="140">
        <f t="shared" si="28"/>
        <v>1760</v>
      </c>
      <c r="I66" s="140">
        <f t="shared" si="28"/>
        <v>1760</v>
      </c>
      <c r="J66" s="140">
        <f t="shared" si="28"/>
        <v>1760</v>
      </c>
      <c r="K66" s="140">
        <f t="shared" si="28"/>
        <v>1760</v>
      </c>
      <c r="L66" s="140">
        <f t="shared" si="28"/>
        <v>1760</v>
      </c>
      <c r="M66" s="140">
        <f t="shared" si="28"/>
        <v>1760</v>
      </c>
      <c r="N66" s="140">
        <f t="shared" si="28"/>
        <v>1760</v>
      </c>
    </row>
    <row r="67" spans="1:14" ht="13.5" thickBot="1">
      <c r="A67" s="385" t="s">
        <v>81</v>
      </c>
      <c r="B67" s="386"/>
      <c r="C67" s="386"/>
      <c r="D67" s="387"/>
      <c r="E67" s="388">
        <f>E50+E54+E59+E66</f>
        <v>9704</v>
      </c>
      <c r="F67" s="388">
        <f aca="true" t="shared" si="29" ref="F67:N67">E67</f>
        <v>9704</v>
      </c>
      <c r="G67" s="388">
        <f t="shared" si="29"/>
        <v>9704</v>
      </c>
      <c r="H67" s="388">
        <f t="shared" si="29"/>
        <v>9704</v>
      </c>
      <c r="I67" s="388">
        <f t="shared" si="29"/>
        <v>9704</v>
      </c>
      <c r="J67" s="388">
        <f t="shared" si="29"/>
        <v>9704</v>
      </c>
      <c r="K67" s="388">
        <f t="shared" si="29"/>
        <v>9704</v>
      </c>
      <c r="L67" s="388">
        <f t="shared" si="29"/>
        <v>9704</v>
      </c>
      <c r="M67" s="388">
        <f t="shared" si="29"/>
        <v>9704</v>
      </c>
      <c r="N67" s="388">
        <f t="shared" si="29"/>
        <v>9704</v>
      </c>
    </row>
  </sheetData>
  <printOptions/>
  <pageMargins left="1.23" right="0.75" top="0.19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M28" sqref="M28"/>
    </sheetView>
  </sheetViews>
  <sheetFormatPr defaultColWidth="11.421875" defaultRowHeight="12.75"/>
  <cols>
    <col min="1" max="1" width="30.8515625" style="0" customWidth="1"/>
  </cols>
  <sheetData>
    <row r="1" spans="1:5" ht="30" customHeight="1">
      <c r="A1" s="24" t="s">
        <v>155</v>
      </c>
      <c r="B1" s="24"/>
      <c r="C1" s="24"/>
      <c r="D1" s="24"/>
      <c r="E1" s="24"/>
    </row>
    <row r="2" spans="1:5" ht="30" customHeight="1">
      <c r="A2" s="24" t="s">
        <v>223</v>
      </c>
      <c r="B2" s="24"/>
      <c r="C2" s="24"/>
      <c r="D2" s="24"/>
      <c r="E2" s="24"/>
    </row>
    <row r="3" ht="12.75">
      <c r="A3" t="s">
        <v>92</v>
      </c>
    </row>
    <row r="4" ht="13.5" thickBot="1"/>
    <row r="5" spans="1:12" ht="12.75">
      <c r="A5" s="110" t="s">
        <v>238</v>
      </c>
      <c r="B5" s="129"/>
      <c r="C5" s="130" t="s">
        <v>5</v>
      </c>
      <c r="D5" s="129" t="s">
        <v>6</v>
      </c>
      <c r="E5" s="130" t="s">
        <v>7</v>
      </c>
      <c r="F5" s="129" t="s">
        <v>8</v>
      </c>
      <c r="G5" s="130" t="s">
        <v>9</v>
      </c>
      <c r="H5" s="129" t="s">
        <v>10</v>
      </c>
      <c r="I5" s="130" t="s">
        <v>11</v>
      </c>
      <c r="J5" s="129" t="s">
        <v>12</v>
      </c>
      <c r="K5" s="130" t="s">
        <v>13</v>
      </c>
      <c r="L5" s="131" t="s">
        <v>14</v>
      </c>
    </row>
    <row r="6" spans="1:12" ht="12.75">
      <c r="A6" s="25" t="s">
        <v>234</v>
      </c>
      <c r="B6" s="90" t="s">
        <v>235</v>
      </c>
      <c r="C6" s="61">
        <v>1200</v>
      </c>
      <c r="D6" s="61">
        <f>C6</f>
        <v>1200</v>
      </c>
      <c r="E6" s="61">
        <f aca="true" t="shared" si="0" ref="E6:L6">D6</f>
        <v>1200</v>
      </c>
      <c r="F6" s="61">
        <f t="shared" si="0"/>
        <v>1200</v>
      </c>
      <c r="G6" s="61">
        <f t="shared" si="0"/>
        <v>1200</v>
      </c>
      <c r="H6" s="61">
        <f t="shared" si="0"/>
        <v>1200</v>
      </c>
      <c r="I6" s="61">
        <f t="shared" si="0"/>
        <v>1200</v>
      </c>
      <c r="J6" s="61">
        <f t="shared" si="0"/>
        <v>1200</v>
      </c>
      <c r="K6" s="61">
        <f t="shared" si="0"/>
        <v>1200</v>
      </c>
      <c r="L6" s="61">
        <f t="shared" si="0"/>
        <v>1200</v>
      </c>
    </row>
    <row r="7" spans="1:12" ht="12.75">
      <c r="A7" s="25" t="s">
        <v>233</v>
      </c>
      <c r="B7" s="90"/>
      <c r="C7" s="25">
        <v>312</v>
      </c>
      <c r="D7" s="25">
        <v>312</v>
      </c>
      <c r="E7" s="25">
        <v>312</v>
      </c>
      <c r="F7" s="25">
        <v>312</v>
      </c>
      <c r="G7" s="25">
        <v>312</v>
      </c>
      <c r="H7" s="25">
        <v>312</v>
      </c>
      <c r="I7" s="25">
        <v>312</v>
      </c>
      <c r="J7" s="25">
        <v>312</v>
      </c>
      <c r="K7" s="25">
        <v>312</v>
      </c>
      <c r="L7" s="25">
        <v>312</v>
      </c>
    </row>
    <row r="8" spans="1:12" ht="12.75">
      <c r="A8" s="63" t="s">
        <v>240</v>
      </c>
      <c r="B8" s="127" t="s">
        <v>235</v>
      </c>
      <c r="C8" s="67">
        <f>(C6*C7)</f>
        <v>374400</v>
      </c>
      <c r="D8" s="67">
        <f aca="true" t="shared" si="1" ref="D8:L8">(D6*D7)</f>
        <v>374400</v>
      </c>
      <c r="E8" s="67">
        <f t="shared" si="1"/>
        <v>374400</v>
      </c>
      <c r="F8" s="67">
        <f t="shared" si="1"/>
        <v>374400</v>
      </c>
      <c r="G8" s="67">
        <f t="shared" si="1"/>
        <v>374400</v>
      </c>
      <c r="H8" s="67">
        <f t="shared" si="1"/>
        <v>374400</v>
      </c>
      <c r="I8" s="67">
        <f t="shared" si="1"/>
        <v>374400</v>
      </c>
      <c r="J8" s="67">
        <f t="shared" si="1"/>
        <v>374400</v>
      </c>
      <c r="K8" s="67">
        <f t="shared" si="1"/>
        <v>374400</v>
      </c>
      <c r="L8" s="67">
        <f t="shared" si="1"/>
        <v>374400</v>
      </c>
    </row>
    <row r="9" spans="1:12" ht="12.75">
      <c r="A9" s="64" t="s">
        <v>236</v>
      </c>
      <c r="B9" s="127"/>
      <c r="C9" s="65">
        <v>0.02</v>
      </c>
      <c r="D9" s="65">
        <v>0.02</v>
      </c>
      <c r="E9" s="65">
        <v>0.02</v>
      </c>
      <c r="F9" s="65">
        <v>0.02</v>
      </c>
      <c r="G9" s="65">
        <v>0.02</v>
      </c>
      <c r="H9" s="65">
        <v>0.02</v>
      </c>
      <c r="I9" s="65">
        <v>0.02</v>
      </c>
      <c r="J9" s="65">
        <v>0.02</v>
      </c>
      <c r="K9" s="65">
        <v>0.02</v>
      </c>
      <c r="L9" s="65">
        <v>0.02</v>
      </c>
    </row>
    <row r="10" spans="1:12" ht="12.75">
      <c r="A10" s="63" t="s">
        <v>241</v>
      </c>
      <c r="B10" s="127" t="s">
        <v>235</v>
      </c>
      <c r="C10" s="128">
        <f>C8-(C8*C9)</f>
        <v>366912</v>
      </c>
      <c r="D10" s="128">
        <f aca="true" t="shared" si="2" ref="D10:L10">D8-(D8*D9)</f>
        <v>366912</v>
      </c>
      <c r="E10" s="128">
        <f t="shared" si="2"/>
        <v>366912</v>
      </c>
      <c r="F10" s="128">
        <f t="shared" si="2"/>
        <v>366912</v>
      </c>
      <c r="G10" s="128">
        <f t="shared" si="2"/>
        <v>366912</v>
      </c>
      <c r="H10" s="128">
        <f t="shared" si="2"/>
        <v>366912</v>
      </c>
      <c r="I10" s="128">
        <f t="shared" si="2"/>
        <v>366912</v>
      </c>
      <c r="J10" s="128">
        <f t="shared" si="2"/>
        <v>366912</v>
      </c>
      <c r="K10" s="128">
        <f t="shared" si="2"/>
        <v>366912</v>
      </c>
      <c r="L10" s="128">
        <f t="shared" si="2"/>
        <v>366912</v>
      </c>
    </row>
    <row r="11" spans="1:12" ht="12.75">
      <c r="A11" s="64" t="s">
        <v>111</v>
      </c>
      <c r="B11" s="127" t="s">
        <v>153</v>
      </c>
      <c r="C11" s="66">
        <v>0.42</v>
      </c>
      <c r="D11" s="66">
        <v>0.42</v>
      </c>
      <c r="E11" s="66">
        <v>0.42</v>
      </c>
      <c r="F11" s="66">
        <v>0.42</v>
      </c>
      <c r="G11" s="66">
        <v>0.42</v>
      </c>
      <c r="H11" s="66">
        <v>0.42</v>
      </c>
      <c r="I11" s="66">
        <v>0.42</v>
      </c>
      <c r="J11" s="66">
        <v>0.42</v>
      </c>
      <c r="K11" s="66">
        <v>0.42</v>
      </c>
      <c r="L11" s="66">
        <v>0.42</v>
      </c>
    </row>
    <row r="12" spans="1:12" ht="12.75">
      <c r="A12" s="63" t="s">
        <v>237</v>
      </c>
      <c r="B12" s="127" t="s">
        <v>153</v>
      </c>
      <c r="C12" s="67">
        <f>(C10*C11)</f>
        <v>154103.04</v>
      </c>
      <c r="D12" s="67">
        <f aca="true" t="shared" si="3" ref="D12:L12">(D10*D11)</f>
        <v>154103.04</v>
      </c>
      <c r="E12" s="67">
        <f t="shared" si="3"/>
        <v>154103.04</v>
      </c>
      <c r="F12" s="67">
        <f t="shared" si="3"/>
        <v>154103.04</v>
      </c>
      <c r="G12" s="67">
        <f t="shared" si="3"/>
        <v>154103.04</v>
      </c>
      <c r="H12" s="67">
        <f t="shared" si="3"/>
        <v>154103.04</v>
      </c>
      <c r="I12" s="67">
        <f t="shared" si="3"/>
        <v>154103.04</v>
      </c>
      <c r="J12" s="67">
        <f t="shared" si="3"/>
        <v>154103.04</v>
      </c>
      <c r="K12" s="67">
        <f t="shared" si="3"/>
        <v>154103.04</v>
      </c>
      <c r="L12" s="67">
        <f t="shared" si="3"/>
        <v>154103.04</v>
      </c>
    </row>
    <row r="13" spans="1:12" ht="12.75">
      <c r="A13" s="390" t="s">
        <v>112</v>
      </c>
      <c r="B13" s="127" t="s">
        <v>239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</row>
    <row r="14" spans="1:12" ht="12.75">
      <c r="A14" s="63" t="s">
        <v>113</v>
      </c>
      <c r="B14" s="127" t="s">
        <v>153</v>
      </c>
      <c r="C14" s="128">
        <f>(C10*C13)</f>
        <v>0</v>
      </c>
      <c r="D14" s="128">
        <f aca="true" t="shared" si="4" ref="D14:L14">(D10*D13)</f>
        <v>0</v>
      </c>
      <c r="E14" s="128">
        <f t="shared" si="4"/>
        <v>0</v>
      </c>
      <c r="F14" s="128">
        <f t="shared" si="4"/>
        <v>0</v>
      </c>
      <c r="G14" s="128">
        <f t="shared" si="4"/>
        <v>0</v>
      </c>
      <c r="H14" s="128">
        <f t="shared" si="4"/>
        <v>0</v>
      </c>
      <c r="I14" s="128">
        <f t="shared" si="4"/>
        <v>0</v>
      </c>
      <c r="J14" s="128">
        <f t="shared" si="4"/>
        <v>0</v>
      </c>
      <c r="K14" s="128">
        <f t="shared" si="4"/>
        <v>0</v>
      </c>
      <c r="L14" s="128">
        <f t="shared" si="4"/>
        <v>0</v>
      </c>
    </row>
    <row r="15" spans="1:12" ht="12.75">
      <c r="A15" s="40" t="s">
        <v>15</v>
      </c>
      <c r="B15" s="127" t="s">
        <v>153</v>
      </c>
      <c r="C15" s="68">
        <f>(C12+C14)</f>
        <v>154103.04</v>
      </c>
      <c r="D15" s="68">
        <f aca="true" t="shared" si="5" ref="D15:L15">(D12+D14)</f>
        <v>154103.04</v>
      </c>
      <c r="E15" s="68">
        <f t="shared" si="5"/>
        <v>154103.04</v>
      </c>
      <c r="F15" s="68">
        <f t="shared" si="5"/>
        <v>154103.04</v>
      </c>
      <c r="G15" s="68">
        <f t="shared" si="5"/>
        <v>154103.04</v>
      </c>
      <c r="H15" s="68">
        <f t="shared" si="5"/>
        <v>154103.04</v>
      </c>
      <c r="I15" s="68">
        <f t="shared" si="5"/>
        <v>154103.04</v>
      </c>
      <c r="J15" s="68">
        <f t="shared" si="5"/>
        <v>154103.04</v>
      </c>
      <c r="K15" s="68">
        <f t="shared" si="5"/>
        <v>154103.04</v>
      </c>
      <c r="L15" s="68">
        <f t="shared" si="5"/>
        <v>154103.04</v>
      </c>
    </row>
    <row r="16" ht="13.5" thickBot="1">
      <c r="A16" s="10"/>
    </row>
    <row r="17" spans="1:12" ht="12.75">
      <c r="A17" s="110" t="s">
        <v>242</v>
      </c>
      <c r="B17" s="129"/>
      <c r="C17" s="130" t="s">
        <v>5</v>
      </c>
      <c r="D17" s="129" t="s">
        <v>6</v>
      </c>
      <c r="E17" s="130" t="s">
        <v>7</v>
      </c>
      <c r="F17" s="129" t="s">
        <v>8</v>
      </c>
      <c r="G17" s="130" t="s">
        <v>9</v>
      </c>
      <c r="H17" s="129" t="s">
        <v>10</v>
      </c>
      <c r="I17" s="130" t="s">
        <v>11</v>
      </c>
      <c r="J17" s="129" t="s">
        <v>12</v>
      </c>
      <c r="K17" s="130" t="s">
        <v>13</v>
      </c>
      <c r="L17" s="131" t="s">
        <v>14</v>
      </c>
    </row>
    <row r="18" spans="1:12" ht="12.75">
      <c r="A18" s="25" t="s">
        <v>234</v>
      </c>
      <c r="B18" s="90" t="s">
        <v>235</v>
      </c>
      <c r="C18" s="61">
        <v>1000</v>
      </c>
      <c r="D18" s="61">
        <f>C18</f>
        <v>1000</v>
      </c>
      <c r="E18" s="61">
        <f aca="true" t="shared" si="6" ref="E18:L18">D18</f>
        <v>1000</v>
      </c>
      <c r="F18" s="61">
        <f t="shared" si="6"/>
        <v>1000</v>
      </c>
      <c r="G18" s="61">
        <f t="shared" si="6"/>
        <v>1000</v>
      </c>
      <c r="H18" s="61">
        <f t="shared" si="6"/>
        <v>1000</v>
      </c>
      <c r="I18" s="61">
        <f t="shared" si="6"/>
        <v>1000</v>
      </c>
      <c r="J18" s="61">
        <f t="shared" si="6"/>
        <v>1000</v>
      </c>
      <c r="K18" s="61">
        <f t="shared" si="6"/>
        <v>1000</v>
      </c>
      <c r="L18" s="61">
        <f t="shared" si="6"/>
        <v>1000</v>
      </c>
    </row>
    <row r="19" spans="1:12" ht="12.75">
      <c r="A19" s="25" t="s">
        <v>233</v>
      </c>
      <c r="B19" s="90"/>
      <c r="C19" s="25">
        <v>312</v>
      </c>
      <c r="D19" s="25">
        <v>312</v>
      </c>
      <c r="E19" s="25">
        <v>312</v>
      </c>
      <c r="F19" s="25">
        <v>312</v>
      </c>
      <c r="G19" s="25">
        <v>312</v>
      </c>
      <c r="H19" s="25">
        <v>312</v>
      </c>
      <c r="I19" s="25">
        <v>312</v>
      </c>
      <c r="J19" s="25">
        <v>312</v>
      </c>
      <c r="K19" s="25">
        <v>312</v>
      </c>
      <c r="L19" s="25">
        <v>312</v>
      </c>
    </row>
    <row r="20" spans="1:12" ht="12.75">
      <c r="A20" s="63" t="s">
        <v>240</v>
      </c>
      <c r="B20" s="127" t="s">
        <v>235</v>
      </c>
      <c r="C20" s="67">
        <f aca="true" t="shared" si="7" ref="C20:L20">(C18*C19)</f>
        <v>312000</v>
      </c>
      <c r="D20" s="67">
        <f t="shared" si="7"/>
        <v>312000</v>
      </c>
      <c r="E20" s="67">
        <f t="shared" si="7"/>
        <v>312000</v>
      </c>
      <c r="F20" s="67">
        <f t="shared" si="7"/>
        <v>312000</v>
      </c>
      <c r="G20" s="67">
        <f t="shared" si="7"/>
        <v>312000</v>
      </c>
      <c r="H20" s="67">
        <f t="shared" si="7"/>
        <v>312000</v>
      </c>
      <c r="I20" s="67">
        <f t="shared" si="7"/>
        <v>312000</v>
      </c>
      <c r="J20" s="67">
        <f t="shared" si="7"/>
        <v>312000</v>
      </c>
      <c r="K20" s="67">
        <f t="shared" si="7"/>
        <v>312000</v>
      </c>
      <c r="L20" s="67">
        <f t="shared" si="7"/>
        <v>312000</v>
      </c>
    </row>
    <row r="21" spans="1:12" ht="12.75">
      <c r="A21" s="64" t="s">
        <v>236</v>
      </c>
      <c r="B21" s="127"/>
      <c r="C21" s="65">
        <v>0.02</v>
      </c>
      <c r="D21" s="65">
        <v>0.02</v>
      </c>
      <c r="E21" s="65">
        <v>0.02</v>
      </c>
      <c r="F21" s="65">
        <v>0.02</v>
      </c>
      <c r="G21" s="65">
        <v>0.02</v>
      </c>
      <c r="H21" s="65">
        <v>0.02</v>
      </c>
      <c r="I21" s="65">
        <v>0.02</v>
      </c>
      <c r="J21" s="65">
        <v>0.02</v>
      </c>
      <c r="K21" s="65">
        <v>0.02</v>
      </c>
      <c r="L21" s="65">
        <v>0.02</v>
      </c>
    </row>
    <row r="22" spans="1:12" ht="12.75">
      <c r="A22" s="63" t="s">
        <v>241</v>
      </c>
      <c r="B22" s="127" t="s">
        <v>235</v>
      </c>
      <c r="C22" s="128">
        <f aca="true" t="shared" si="8" ref="C22:L22">C20-(C20*C21)</f>
        <v>305760</v>
      </c>
      <c r="D22" s="128">
        <f t="shared" si="8"/>
        <v>305760</v>
      </c>
      <c r="E22" s="128">
        <f t="shared" si="8"/>
        <v>305760</v>
      </c>
      <c r="F22" s="128">
        <f t="shared" si="8"/>
        <v>305760</v>
      </c>
      <c r="G22" s="128">
        <f t="shared" si="8"/>
        <v>305760</v>
      </c>
      <c r="H22" s="128">
        <f t="shared" si="8"/>
        <v>305760</v>
      </c>
      <c r="I22" s="128">
        <f t="shared" si="8"/>
        <v>305760</v>
      </c>
      <c r="J22" s="128">
        <f t="shared" si="8"/>
        <v>305760</v>
      </c>
      <c r="K22" s="128">
        <f t="shared" si="8"/>
        <v>305760</v>
      </c>
      <c r="L22" s="128">
        <f t="shared" si="8"/>
        <v>305760</v>
      </c>
    </row>
    <row r="23" spans="1:12" ht="12.75">
      <c r="A23" s="64" t="s">
        <v>111</v>
      </c>
      <c r="B23" s="127" t="s">
        <v>153</v>
      </c>
      <c r="C23" s="66">
        <v>0.42</v>
      </c>
      <c r="D23" s="66">
        <v>0.42</v>
      </c>
      <c r="E23" s="66">
        <v>0.42</v>
      </c>
      <c r="F23" s="66">
        <v>0.42</v>
      </c>
      <c r="G23" s="66">
        <v>0.42</v>
      </c>
      <c r="H23" s="66">
        <v>0.42</v>
      </c>
      <c r="I23" s="66">
        <v>0.42</v>
      </c>
      <c r="J23" s="66">
        <v>0.42</v>
      </c>
      <c r="K23" s="66">
        <v>0.42</v>
      </c>
      <c r="L23" s="66">
        <v>0.42</v>
      </c>
    </row>
    <row r="24" spans="1:12" ht="12.75">
      <c r="A24" s="63" t="s">
        <v>237</v>
      </c>
      <c r="B24" s="127" t="s">
        <v>153</v>
      </c>
      <c r="C24" s="67">
        <f aca="true" t="shared" si="9" ref="C24:L24">(C22*C23)</f>
        <v>128419.2</v>
      </c>
      <c r="D24" s="67">
        <f t="shared" si="9"/>
        <v>128419.2</v>
      </c>
      <c r="E24" s="67">
        <f t="shared" si="9"/>
        <v>128419.2</v>
      </c>
      <c r="F24" s="67">
        <f t="shared" si="9"/>
        <v>128419.2</v>
      </c>
      <c r="G24" s="67">
        <f t="shared" si="9"/>
        <v>128419.2</v>
      </c>
      <c r="H24" s="67">
        <f t="shared" si="9"/>
        <v>128419.2</v>
      </c>
      <c r="I24" s="67">
        <f t="shared" si="9"/>
        <v>128419.2</v>
      </c>
      <c r="J24" s="67">
        <f t="shared" si="9"/>
        <v>128419.2</v>
      </c>
      <c r="K24" s="67">
        <f t="shared" si="9"/>
        <v>128419.2</v>
      </c>
      <c r="L24" s="67">
        <f t="shared" si="9"/>
        <v>128419.2</v>
      </c>
    </row>
    <row r="25" spans="1:12" ht="12.75">
      <c r="A25" s="390" t="s">
        <v>112</v>
      </c>
      <c r="B25" s="127" t="s">
        <v>239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</row>
    <row r="26" spans="1:12" ht="12.75">
      <c r="A26" s="63" t="s">
        <v>113</v>
      </c>
      <c r="B26" s="127" t="s">
        <v>153</v>
      </c>
      <c r="C26" s="128">
        <f>(C22*C25)</f>
        <v>0</v>
      </c>
      <c r="D26" s="128">
        <f aca="true" t="shared" si="10" ref="D26:L26">(D22*D25)</f>
        <v>0</v>
      </c>
      <c r="E26" s="128">
        <f t="shared" si="10"/>
        <v>0</v>
      </c>
      <c r="F26" s="128">
        <f t="shared" si="10"/>
        <v>0</v>
      </c>
      <c r="G26" s="128">
        <f t="shared" si="10"/>
        <v>0</v>
      </c>
      <c r="H26" s="128">
        <f t="shared" si="10"/>
        <v>0</v>
      </c>
      <c r="I26" s="128">
        <f t="shared" si="10"/>
        <v>0</v>
      </c>
      <c r="J26" s="128">
        <f t="shared" si="10"/>
        <v>0</v>
      </c>
      <c r="K26" s="128">
        <f t="shared" si="10"/>
        <v>0</v>
      </c>
      <c r="L26" s="128">
        <f t="shared" si="10"/>
        <v>0</v>
      </c>
    </row>
    <row r="27" spans="1:12" ht="12.75">
      <c r="A27" s="40" t="s">
        <v>15</v>
      </c>
      <c r="B27" s="127" t="s">
        <v>153</v>
      </c>
      <c r="C27" s="68">
        <f aca="true" t="shared" si="11" ref="C27:L27">(C24+C26)</f>
        <v>128419.2</v>
      </c>
      <c r="D27" s="68">
        <f t="shared" si="11"/>
        <v>128419.2</v>
      </c>
      <c r="E27" s="68">
        <f t="shared" si="11"/>
        <v>128419.2</v>
      </c>
      <c r="F27" s="68">
        <f t="shared" si="11"/>
        <v>128419.2</v>
      </c>
      <c r="G27" s="68">
        <f t="shared" si="11"/>
        <v>128419.2</v>
      </c>
      <c r="H27" s="68">
        <f t="shared" si="11"/>
        <v>128419.2</v>
      </c>
      <c r="I27" s="68">
        <f t="shared" si="11"/>
        <v>128419.2</v>
      </c>
      <c r="J27" s="68">
        <f t="shared" si="11"/>
        <v>128419.2</v>
      </c>
      <c r="K27" s="68">
        <f t="shared" si="11"/>
        <v>128419.2</v>
      </c>
      <c r="L27" s="68">
        <f t="shared" si="11"/>
        <v>128419.2</v>
      </c>
    </row>
    <row r="29" ht="13.5" thickBot="1">
      <c r="A29" s="4"/>
    </row>
    <row r="30" spans="1:12" ht="12.75">
      <c r="A30" s="110" t="s">
        <v>243</v>
      </c>
      <c r="B30" s="129"/>
      <c r="C30" s="130" t="s">
        <v>5</v>
      </c>
      <c r="D30" s="129" t="s">
        <v>6</v>
      </c>
      <c r="E30" s="130" t="s">
        <v>7</v>
      </c>
      <c r="F30" s="129" t="s">
        <v>8</v>
      </c>
      <c r="G30" s="130" t="s">
        <v>9</v>
      </c>
      <c r="H30" s="129" t="s">
        <v>10</v>
      </c>
      <c r="I30" s="130" t="s">
        <v>11</v>
      </c>
      <c r="J30" s="129" t="s">
        <v>12</v>
      </c>
      <c r="K30" s="130" t="s">
        <v>13</v>
      </c>
      <c r="L30" s="131" t="s">
        <v>14</v>
      </c>
    </row>
    <row r="31" spans="1:12" ht="12.75">
      <c r="A31" s="25" t="s">
        <v>234</v>
      </c>
      <c r="B31" s="90" t="s">
        <v>235</v>
      </c>
      <c r="C31" s="61">
        <v>1500</v>
      </c>
      <c r="D31" s="61">
        <f>C31</f>
        <v>1500</v>
      </c>
      <c r="E31" s="61">
        <f aca="true" t="shared" si="12" ref="E31:L31">D31</f>
        <v>1500</v>
      </c>
      <c r="F31" s="61">
        <f t="shared" si="12"/>
        <v>1500</v>
      </c>
      <c r="G31" s="61">
        <f t="shared" si="12"/>
        <v>1500</v>
      </c>
      <c r="H31" s="61">
        <f t="shared" si="12"/>
        <v>1500</v>
      </c>
      <c r="I31" s="61">
        <f t="shared" si="12"/>
        <v>1500</v>
      </c>
      <c r="J31" s="61">
        <f t="shared" si="12"/>
        <v>1500</v>
      </c>
      <c r="K31" s="61">
        <f t="shared" si="12"/>
        <v>1500</v>
      </c>
      <c r="L31" s="61">
        <f t="shared" si="12"/>
        <v>1500</v>
      </c>
    </row>
    <row r="32" spans="1:12" ht="12.75">
      <c r="A32" s="25" t="s">
        <v>233</v>
      </c>
      <c r="B32" s="90"/>
      <c r="C32" s="25">
        <v>312</v>
      </c>
      <c r="D32" s="25">
        <v>312</v>
      </c>
      <c r="E32" s="25">
        <v>312</v>
      </c>
      <c r="F32" s="25">
        <v>312</v>
      </c>
      <c r="G32" s="25">
        <v>312</v>
      </c>
      <c r="H32" s="25">
        <v>312</v>
      </c>
      <c r="I32" s="25">
        <v>312</v>
      </c>
      <c r="J32" s="25">
        <v>312</v>
      </c>
      <c r="K32" s="25">
        <v>312</v>
      </c>
      <c r="L32" s="25">
        <v>312</v>
      </c>
    </row>
    <row r="33" spans="1:12" ht="12.75">
      <c r="A33" s="63" t="s">
        <v>240</v>
      </c>
      <c r="B33" s="127" t="s">
        <v>235</v>
      </c>
      <c r="C33" s="67">
        <f aca="true" t="shared" si="13" ref="C33:L33">(C31*C32)</f>
        <v>468000</v>
      </c>
      <c r="D33" s="67">
        <f t="shared" si="13"/>
        <v>468000</v>
      </c>
      <c r="E33" s="67">
        <f t="shared" si="13"/>
        <v>468000</v>
      </c>
      <c r="F33" s="67">
        <f t="shared" si="13"/>
        <v>468000</v>
      </c>
      <c r="G33" s="67">
        <f t="shared" si="13"/>
        <v>468000</v>
      </c>
      <c r="H33" s="67">
        <f t="shared" si="13"/>
        <v>468000</v>
      </c>
      <c r="I33" s="67">
        <f t="shared" si="13"/>
        <v>468000</v>
      </c>
      <c r="J33" s="67">
        <f t="shared" si="13"/>
        <v>468000</v>
      </c>
      <c r="K33" s="67">
        <f t="shared" si="13"/>
        <v>468000</v>
      </c>
      <c r="L33" s="67">
        <f t="shared" si="13"/>
        <v>468000</v>
      </c>
    </row>
    <row r="34" spans="1:12" ht="12.75">
      <c r="A34" s="64" t="s">
        <v>236</v>
      </c>
      <c r="B34" s="127"/>
      <c r="C34" s="65">
        <v>0.02</v>
      </c>
      <c r="D34" s="65">
        <v>0.02</v>
      </c>
      <c r="E34" s="65">
        <v>0.02</v>
      </c>
      <c r="F34" s="65">
        <v>0.02</v>
      </c>
      <c r="G34" s="65">
        <v>0.02</v>
      </c>
      <c r="H34" s="65">
        <v>0.02</v>
      </c>
      <c r="I34" s="65">
        <v>0.02</v>
      </c>
      <c r="J34" s="65">
        <v>0.02</v>
      </c>
      <c r="K34" s="65">
        <v>0.02</v>
      </c>
      <c r="L34" s="65">
        <v>0.02</v>
      </c>
    </row>
    <row r="35" spans="1:12" ht="12.75">
      <c r="A35" s="63" t="s">
        <v>241</v>
      </c>
      <c r="B35" s="127" t="s">
        <v>235</v>
      </c>
      <c r="C35" s="128">
        <f aca="true" t="shared" si="14" ref="C35:L35">C33-(C33*C34)</f>
        <v>458640</v>
      </c>
      <c r="D35" s="128">
        <f t="shared" si="14"/>
        <v>458640</v>
      </c>
      <c r="E35" s="128">
        <f t="shared" si="14"/>
        <v>458640</v>
      </c>
      <c r="F35" s="128">
        <f t="shared" si="14"/>
        <v>458640</v>
      </c>
      <c r="G35" s="128">
        <f t="shared" si="14"/>
        <v>458640</v>
      </c>
      <c r="H35" s="128">
        <f t="shared" si="14"/>
        <v>458640</v>
      </c>
      <c r="I35" s="128">
        <f t="shared" si="14"/>
        <v>458640</v>
      </c>
      <c r="J35" s="128">
        <f t="shared" si="14"/>
        <v>458640</v>
      </c>
      <c r="K35" s="128">
        <f t="shared" si="14"/>
        <v>458640</v>
      </c>
      <c r="L35" s="128">
        <f t="shared" si="14"/>
        <v>458640</v>
      </c>
    </row>
    <row r="36" spans="1:12" ht="12.75">
      <c r="A36" s="64" t="s">
        <v>111</v>
      </c>
      <c r="B36" s="127" t="s">
        <v>153</v>
      </c>
      <c r="C36" s="66">
        <v>0.42</v>
      </c>
      <c r="D36" s="66">
        <v>0.42</v>
      </c>
      <c r="E36" s="66">
        <v>0.42</v>
      </c>
      <c r="F36" s="66">
        <v>0.42</v>
      </c>
      <c r="G36" s="66">
        <v>0.42</v>
      </c>
      <c r="H36" s="66">
        <v>0.42</v>
      </c>
      <c r="I36" s="66">
        <v>0.42</v>
      </c>
      <c r="J36" s="66">
        <v>0.42</v>
      </c>
      <c r="K36" s="66">
        <v>0.42</v>
      </c>
      <c r="L36" s="66">
        <v>0.42</v>
      </c>
    </row>
    <row r="37" spans="1:12" ht="12.75">
      <c r="A37" s="63" t="s">
        <v>237</v>
      </c>
      <c r="B37" s="127" t="s">
        <v>153</v>
      </c>
      <c r="C37" s="67">
        <f aca="true" t="shared" si="15" ref="C37:L37">(C35*C36)</f>
        <v>192628.8</v>
      </c>
      <c r="D37" s="67">
        <f t="shared" si="15"/>
        <v>192628.8</v>
      </c>
      <c r="E37" s="67">
        <f t="shared" si="15"/>
        <v>192628.8</v>
      </c>
      <c r="F37" s="67">
        <f t="shared" si="15"/>
        <v>192628.8</v>
      </c>
      <c r="G37" s="67">
        <f t="shared" si="15"/>
        <v>192628.8</v>
      </c>
      <c r="H37" s="67">
        <f t="shared" si="15"/>
        <v>192628.8</v>
      </c>
      <c r="I37" s="67">
        <f t="shared" si="15"/>
        <v>192628.8</v>
      </c>
      <c r="J37" s="67">
        <f t="shared" si="15"/>
        <v>192628.8</v>
      </c>
      <c r="K37" s="67">
        <f t="shared" si="15"/>
        <v>192628.8</v>
      </c>
      <c r="L37" s="67">
        <f t="shared" si="15"/>
        <v>192628.8</v>
      </c>
    </row>
    <row r="38" spans="1:12" ht="12.75">
      <c r="A38" s="390" t="s">
        <v>112</v>
      </c>
      <c r="B38" s="127" t="s">
        <v>239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</row>
    <row r="39" spans="1:12" ht="12.75">
      <c r="A39" s="63" t="s">
        <v>113</v>
      </c>
      <c r="B39" s="127" t="s">
        <v>153</v>
      </c>
      <c r="C39" s="128">
        <f>(C35*C38)</f>
        <v>0</v>
      </c>
      <c r="D39" s="128">
        <f aca="true" t="shared" si="16" ref="D39:L39">(D35*D38)</f>
        <v>0</v>
      </c>
      <c r="E39" s="128">
        <f t="shared" si="16"/>
        <v>0</v>
      </c>
      <c r="F39" s="128">
        <f t="shared" si="16"/>
        <v>0</v>
      </c>
      <c r="G39" s="128">
        <f t="shared" si="16"/>
        <v>0</v>
      </c>
      <c r="H39" s="128">
        <f t="shared" si="16"/>
        <v>0</v>
      </c>
      <c r="I39" s="128">
        <f t="shared" si="16"/>
        <v>0</v>
      </c>
      <c r="J39" s="128">
        <f t="shared" si="16"/>
        <v>0</v>
      </c>
      <c r="K39" s="128">
        <v>0</v>
      </c>
      <c r="L39" s="128">
        <f t="shared" si="16"/>
        <v>0</v>
      </c>
    </row>
    <row r="40" spans="1:12" ht="12.75">
      <c r="A40" s="40" t="s">
        <v>15</v>
      </c>
      <c r="B40" s="127" t="s">
        <v>153</v>
      </c>
      <c r="C40" s="68">
        <f aca="true" t="shared" si="17" ref="C40:L40">(C37+C39)</f>
        <v>192628.8</v>
      </c>
      <c r="D40" s="68">
        <f t="shared" si="17"/>
        <v>192628.8</v>
      </c>
      <c r="E40" s="68">
        <f t="shared" si="17"/>
        <v>192628.8</v>
      </c>
      <c r="F40" s="68">
        <f t="shared" si="17"/>
        <v>192628.8</v>
      </c>
      <c r="G40" s="68">
        <f t="shared" si="17"/>
        <v>192628.8</v>
      </c>
      <c r="H40" s="68">
        <f t="shared" si="17"/>
        <v>192628.8</v>
      </c>
      <c r="I40" s="68">
        <f t="shared" si="17"/>
        <v>192628.8</v>
      </c>
      <c r="J40" s="68">
        <f t="shared" si="17"/>
        <v>192628.8</v>
      </c>
      <c r="K40" s="68">
        <f t="shared" si="17"/>
        <v>192628.8</v>
      </c>
      <c r="L40" s="68">
        <f t="shared" si="17"/>
        <v>192628.8</v>
      </c>
    </row>
  </sheetData>
  <printOptions/>
  <pageMargins left="0.25" right="0.45" top="0.25" bottom="0.32" header="0" footer="0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I53" sqref="I53"/>
    </sheetView>
  </sheetViews>
  <sheetFormatPr defaultColWidth="11.421875" defaultRowHeight="12.75"/>
  <sheetData>
    <row r="1" spans="1:4" ht="12.75">
      <c r="A1" s="12" t="s">
        <v>161</v>
      </c>
      <c r="B1" s="12"/>
      <c r="C1" s="12"/>
      <c r="D1" s="12"/>
    </row>
    <row r="2" spans="1:4" ht="12.75">
      <c r="A2" s="12" t="s">
        <v>307</v>
      </c>
      <c r="B2" s="12"/>
      <c r="C2" s="12"/>
      <c r="D2" s="12"/>
    </row>
    <row r="3" spans="1:7" ht="12.75">
      <c r="A3" s="106" t="s">
        <v>87</v>
      </c>
      <c r="B3" s="107"/>
      <c r="C3" s="108"/>
      <c r="D3" s="109" t="s">
        <v>0</v>
      </c>
      <c r="E3" s="111" t="s">
        <v>1</v>
      </c>
      <c r="F3" s="111" t="s">
        <v>80</v>
      </c>
      <c r="G3" s="111" t="s">
        <v>81</v>
      </c>
    </row>
    <row r="4" spans="1:7" ht="12.75">
      <c r="A4" s="46" t="s">
        <v>255</v>
      </c>
      <c r="C4" s="11"/>
      <c r="D4" s="42" t="s">
        <v>40</v>
      </c>
      <c r="E4" s="42">
        <v>1</v>
      </c>
      <c r="F4" s="71">
        <v>17000</v>
      </c>
      <c r="G4" s="79">
        <f>E4*F4</f>
        <v>17000</v>
      </c>
    </row>
    <row r="5" spans="1:7" ht="12.75">
      <c r="A5" s="91" t="s">
        <v>229</v>
      </c>
      <c r="B5" s="10"/>
      <c r="C5" s="11"/>
      <c r="D5" s="42" t="s">
        <v>40</v>
      </c>
      <c r="E5" s="42">
        <v>2</v>
      </c>
      <c r="F5" s="71">
        <v>1500</v>
      </c>
      <c r="G5" s="79">
        <f aca="true" t="shared" si="0" ref="G5:G13">E5*F5</f>
        <v>3000</v>
      </c>
    </row>
    <row r="6" spans="1:7" ht="12.75">
      <c r="A6" s="91" t="s">
        <v>225</v>
      </c>
      <c r="B6" s="19"/>
      <c r="C6" s="11"/>
      <c r="D6" s="42" t="s">
        <v>40</v>
      </c>
      <c r="E6" s="42">
        <v>1</v>
      </c>
      <c r="F6" s="165">
        <v>2000</v>
      </c>
      <c r="G6" s="79">
        <f t="shared" si="0"/>
        <v>2000</v>
      </c>
    </row>
    <row r="7" spans="1:7" ht="12.75">
      <c r="A7" s="91" t="s">
        <v>226</v>
      </c>
      <c r="B7" s="10"/>
      <c r="C7" s="11"/>
      <c r="D7" s="42" t="s">
        <v>40</v>
      </c>
      <c r="E7" s="42">
        <v>1</v>
      </c>
      <c r="F7" s="71">
        <v>250</v>
      </c>
      <c r="G7" s="79">
        <f t="shared" si="0"/>
        <v>250</v>
      </c>
    </row>
    <row r="8" spans="1:7" ht="12.75">
      <c r="A8" s="91" t="s">
        <v>254</v>
      </c>
      <c r="B8" s="143"/>
      <c r="C8" s="144"/>
      <c r="D8" s="42" t="s">
        <v>40</v>
      </c>
      <c r="E8" s="42">
        <v>4</v>
      </c>
      <c r="F8" s="165">
        <v>200</v>
      </c>
      <c r="G8" s="79">
        <f t="shared" si="0"/>
        <v>800</v>
      </c>
    </row>
    <row r="9" spans="1:7" ht="12.75">
      <c r="A9" s="91" t="s">
        <v>227</v>
      </c>
      <c r="B9" s="146"/>
      <c r="C9" s="142"/>
      <c r="D9" s="42" t="s">
        <v>40</v>
      </c>
      <c r="E9" s="42">
        <v>1</v>
      </c>
      <c r="F9" s="71">
        <v>800</v>
      </c>
      <c r="G9" s="79">
        <f t="shared" si="0"/>
        <v>800</v>
      </c>
    </row>
    <row r="10" spans="1:7" ht="12.75">
      <c r="A10" s="91" t="s">
        <v>228</v>
      </c>
      <c r="B10" s="5"/>
      <c r="C10" s="11"/>
      <c r="D10" s="42" t="s">
        <v>40</v>
      </c>
      <c r="E10" s="42">
        <v>15</v>
      </c>
      <c r="F10" s="71">
        <v>30</v>
      </c>
      <c r="G10" s="79">
        <f t="shared" si="0"/>
        <v>450</v>
      </c>
    </row>
    <row r="11" spans="1:7" ht="12.75">
      <c r="A11" s="148" t="s">
        <v>281</v>
      </c>
      <c r="B11" s="10"/>
      <c r="C11" s="11"/>
      <c r="D11" s="42" t="s">
        <v>282</v>
      </c>
      <c r="E11" s="42">
        <v>1</v>
      </c>
      <c r="F11" s="71">
        <v>300</v>
      </c>
      <c r="G11" s="79">
        <f t="shared" si="0"/>
        <v>300</v>
      </c>
    </row>
    <row r="12" spans="1:7" ht="12.75">
      <c r="A12" s="148" t="s">
        <v>287</v>
      </c>
      <c r="B12" s="4"/>
      <c r="C12" s="11"/>
      <c r="D12" s="42" t="s">
        <v>40</v>
      </c>
      <c r="E12" s="42">
        <v>2</v>
      </c>
      <c r="F12" s="71">
        <v>550</v>
      </c>
      <c r="G12" s="79">
        <f t="shared" si="0"/>
        <v>1100</v>
      </c>
    </row>
    <row r="13" spans="1:7" ht="12.75">
      <c r="A13" s="91" t="s">
        <v>286</v>
      </c>
      <c r="B13" s="4"/>
      <c r="C13" s="11"/>
      <c r="D13" s="42" t="s">
        <v>40</v>
      </c>
      <c r="E13" s="42">
        <v>1</v>
      </c>
      <c r="F13" s="71">
        <v>2000</v>
      </c>
      <c r="G13" s="79">
        <f t="shared" si="0"/>
        <v>2000</v>
      </c>
    </row>
    <row r="14" spans="1:7" ht="12.75">
      <c r="A14" s="9"/>
      <c r="B14" s="149" t="s">
        <v>165</v>
      </c>
      <c r="C14" s="11"/>
      <c r="D14" s="25"/>
      <c r="E14" s="61"/>
      <c r="F14" s="74"/>
      <c r="G14" s="81">
        <f>SUM(G4:G13)</f>
        <v>27700</v>
      </c>
    </row>
    <row r="15" spans="1:4" ht="12.75">
      <c r="A15" s="12"/>
      <c r="B15" s="12"/>
      <c r="C15" s="12"/>
      <c r="D15" s="12"/>
    </row>
    <row r="16" spans="1:7" ht="12.75">
      <c r="A16" s="106" t="s">
        <v>86</v>
      </c>
      <c r="B16" s="107"/>
      <c r="C16" s="108"/>
      <c r="D16" s="109" t="s">
        <v>0</v>
      </c>
      <c r="E16" s="111" t="s">
        <v>1</v>
      </c>
      <c r="F16" s="111" t="s">
        <v>80</v>
      </c>
      <c r="G16" s="111" t="s">
        <v>81</v>
      </c>
    </row>
    <row r="17" spans="1:7" ht="12.75">
      <c r="A17" s="145" t="s">
        <v>150</v>
      </c>
      <c r="B17" s="146"/>
      <c r="C17" s="142"/>
      <c r="D17" s="147"/>
      <c r="E17" s="76"/>
      <c r="F17" s="76"/>
      <c r="G17" s="76">
        <f>G18+G19+G20</f>
        <v>3110</v>
      </c>
    </row>
    <row r="18" spans="1:7" ht="12.75">
      <c r="A18" s="151" t="s">
        <v>148</v>
      </c>
      <c r="B18" s="146"/>
      <c r="C18" s="142"/>
      <c r="D18" s="42" t="s">
        <v>40</v>
      </c>
      <c r="E18" s="77">
        <v>2</v>
      </c>
      <c r="F18" s="77">
        <v>1400</v>
      </c>
      <c r="G18" s="77">
        <f>E18*F18</f>
        <v>2800</v>
      </c>
    </row>
    <row r="19" spans="1:7" ht="12.75">
      <c r="A19" s="151" t="s">
        <v>166</v>
      </c>
      <c r="B19" s="146"/>
      <c r="C19" s="142"/>
      <c r="D19" s="42" t="s">
        <v>40</v>
      </c>
      <c r="E19" s="77">
        <v>1</v>
      </c>
      <c r="F19" s="77">
        <v>60</v>
      </c>
      <c r="G19" s="77">
        <f aca="true" t="shared" si="1" ref="G19:G25">E19*F19</f>
        <v>60</v>
      </c>
    </row>
    <row r="20" spans="1:7" ht="12.75">
      <c r="A20" s="151" t="s">
        <v>167</v>
      </c>
      <c r="B20" s="146"/>
      <c r="C20" s="142"/>
      <c r="D20" s="42" t="s">
        <v>40</v>
      </c>
      <c r="E20" s="77">
        <v>1</v>
      </c>
      <c r="F20" s="77">
        <v>250</v>
      </c>
      <c r="G20" s="77">
        <f t="shared" si="1"/>
        <v>250</v>
      </c>
    </row>
    <row r="21" spans="1:7" ht="12.75">
      <c r="A21" s="145" t="s">
        <v>168</v>
      </c>
      <c r="B21" s="146"/>
      <c r="C21" s="142"/>
      <c r="D21" s="147"/>
      <c r="E21" s="76"/>
      <c r="F21" s="76"/>
      <c r="G21" s="76">
        <f>G22+G23+G24+G25</f>
        <v>815</v>
      </c>
    </row>
    <row r="22" spans="1:7" ht="12.75">
      <c r="A22" s="151" t="s">
        <v>145</v>
      </c>
      <c r="B22" s="146"/>
      <c r="C22" s="142"/>
      <c r="D22" s="42" t="s">
        <v>40</v>
      </c>
      <c r="E22" s="77">
        <v>2</v>
      </c>
      <c r="F22" s="77">
        <v>200</v>
      </c>
      <c r="G22" s="77">
        <f t="shared" si="1"/>
        <v>400</v>
      </c>
    </row>
    <row r="23" spans="1:7" ht="12.75">
      <c r="A23" s="151" t="s">
        <v>146</v>
      </c>
      <c r="B23" s="146"/>
      <c r="C23" s="142"/>
      <c r="D23" s="42" t="s">
        <v>40</v>
      </c>
      <c r="E23" s="77">
        <v>2</v>
      </c>
      <c r="F23" s="77">
        <v>80</v>
      </c>
      <c r="G23" s="77">
        <f t="shared" si="1"/>
        <v>160</v>
      </c>
    </row>
    <row r="24" spans="1:7" ht="12.75">
      <c r="A24" s="151" t="s">
        <v>230</v>
      </c>
      <c r="B24" s="146"/>
      <c r="C24" s="142"/>
      <c r="D24" s="42" t="s">
        <v>40</v>
      </c>
      <c r="E24" s="77">
        <v>3</v>
      </c>
      <c r="F24" s="77">
        <v>45</v>
      </c>
      <c r="G24" s="77">
        <f t="shared" si="1"/>
        <v>135</v>
      </c>
    </row>
    <row r="25" spans="1:7" ht="12.75">
      <c r="A25" s="151" t="s">
        <v>147</v>
      </c>
      <c r="B25" s="146"/>
      <c r="C25" s="142"/>
      <c r="D25" s="42" t="s">
        <v>40</v>
      </c>
      <c r="E25" s="77">
        <v>1</v>
      </c>
      <c r="F25" s="77">
        <v>120</v>
      </c>
      <c r="G25" s="77">
        <f t="shared" si="1"/>
        <v>120</v>
      </c>
    </row>
    <row r="26" spans="1:7" ht="12.75">
      <c r="A26" s="43" t="s">
        <v>324</v>
      </c>
      <c r="B26" s="19"/>
      <c r="C26" s="11"/>
      <c r="D26" s="11"/>
      <c r="E26" s="71"/>
      <c r="F26" s="71"/>
      <c r="G26" s="81">
        <f>G28+G27</f>
        <v>14740</v>
      </c>
    </row>
    <row r="27" spans="1:7" ht="12.75">
      <c r="A27" s="9" t="s">
        <v>292</v>
      </c>
      <c r="B27" s="10"/>
      <c r="C27" s="11"/>
      <c r="D27" s="14" t="s">
        <v>40</v>
      </c>
      <c r="E27" s="71">
        <v>1</v>
      </c>
      <c r="F27" s="71">
        <v>10240</v>
      </c>
      <c r="G27" s="71">
        <f>E27*F27</f>
        <v>10240</v>
      </c>
    </row>
    <row r="28" spans="1:7" ht="12.75">
      <c r="A28" s="402" t="s">
        <v>325</v>
      </c>
      <c r="B28" s="10"/>
      <c r="C28" s="11"/>
      <c r="D28" s="41" t="s">
        <v>40</v>
      </c>
      <c r="E28" s="71">
        <v>1</v>
      </c>
      <c r="F28" s="71">
        <v>4500</v>
      </c>
      <c r="G28" s="71">
        <f>E28*F28</f>
        <v>4500</v>
      </c>
    </row>
    <row r="29" spans="1:7" ht="12.75">
      <c r="A29" s="9"/>
      <c r="B29" s="44" t="s">
        <v>165</v>
      </c>
      <c r="C29" s="11"/>
      <c r="D29" s="11"/>
      <c r="E29" s="71"/>
      <c r="F29" s="71"/>
      <c r="G29" s="81">
        <f>G17+G21+G26</f>
        <v>18665</v>
      </c>
    </row>
    <row r="30" spans="1:7" ht="12.75">
      <c r="A30" s="106" t="s">
        <v>149</v>
      </c>
      <c r="B30" s="107"/>
      <c r="C30" s="108"/>
      <c r="D30" s="109" t="s">
        <v>0</v>
      </c>
      <c r="E30" s="111" t="s">
        <v>1</v>
      </c>
      <c r="F30" s="111" t="s">
        <v>80</v>
      </c>
      <c r="G30" s="111" t="s">
        <v>81</v>
      </c>
    </row>
    <row r="31" spans="1:7" ht="12.75">
      <c r="A31" s="9" t="s">
        <v>302</v>
      </c>
      <c r="B31" s="10"/>
      <c r="C31" s="11"/>
      <c r="D31" s="11"/>
      <c r="E31" s="61">
        <v>1</v>
      </c>
      <c r="F31" s="61">
        <v>1500</v>
      </c>
      <c r="G31" s="71">
        <f>E31*F31</f>
        <v>1500</v>
      </c>
    </row>
    <row r="32" spans="1:7" ht="12.75">
      <c r="A32" s="9" t="s">
        <v>304</v>
      </c>
      <c r="B32" s="10"/>
      <c r="C32" s="11"/>
      <c r="D32" s="11" t="s">
        <v>303</v>
      </c>
      <c r="E32" s="61">
        <v>24</v>
      </c>
      <c r="F32" s="61">
        <v>50</v>
      </c>
      <c r="G32" s="71">
        <f>E32*F32</f>
        <v>1200</v>
      </c>
    </row>
    <row r="33" spans="1:7" ht="12.75">
      <c r="A33" s="9" t="s">
        <v>305</v>
      </c>
      <c r="B33" s="10"/>
      <c r="C33" s="11"/>
      <c r="D33" s="11" t="s">
        <v>276</v>
      </c>
      <c r="E33" s="61">
        <v>10</v>
      </c>
      <c r="F33" s="61">
        <v>250</v>
      </c>
      <c r="G33" s="71">
        <f>E33*F33</f>
        <v>2500</v>
      </c>
    </row>
    <row r="34" spans="1:7" ht="12.75">
      <c r="A34" s="9" t="s">
        <v>275</v>
      </c>
      <c r="B34" s="10"/>
      <c r="C34" s="11"/>
      <c r="D34" s="11" t="s">
        <v>306</v>
      </c>
      <c r="E34" s="61">
        <v>6</v>
      </c>
      <c r="F34" s="61">
        <v>200</v>
      </c>
      <c r="G34" s="71">
        <f>E34*F34</f>
        <v>1200</v>
      </c>
    </row>
    <row r="35" spans="1:7" ht="12.75">
      <c r="A35" s="9" t="s">
        <v>322</v>
      </c>
      <c r="B35" s="10"/>
      <c r="C35" s="11"/>
      <c r="D35" s="11" t="s">
        <v>323</v>
      </c>
      <c r="E35" s="61">
        <v>2</v>
      </c>
      <c r="F35" s="61">
        <v>250</v>
      </c>
      <c r="G35" s="71">
        <f>E35*F35</f>
        <v>500</v>
      </c>
    </row>
    <row r="36" spans="1:7" ht="12.75">
      <c r="A36" s="9" t="s">
        <v>320</v>
      </c>
      <c r="B36" s="10"/>
      <c r="C36" s="11"/>
      <c r="D36" s="11" t="s">
        <v>321</v>
      </c>
      <c r="E36" s="61">
        <v>1</v>
      </c>
      <c r="F36" s="61">
        <v>200</v>
      </c>
      <c r="G36" s="71">
        <f>E36*F36</f>
        <v>200</v>
      </c>
    </row>
    <row r="37" spans="1:7" ht="12.75">
      <c r="A37" s="9" t="s">
        <v>89</v>
      </c>
      <c r="B37" s="10"/>
      <c r="C37" s="11"/>
      <c r="D37" s="11"/>
      <c r="E37" s="61"/>
      <c r="F37" s="61"/>
      <c r="G37" s="71">
        <v>1500</v>
      </c>
    </row>
    <row r="38" spans="1:7" ht="12.75">
      <c r="A38" s="9" t="s">
        <v>90</v>
      </c>
      <c r="B38" s="10"/>
      <c r="C38" s="11"/>
      <c r="D38" s="11"/>
      <c r="E38" s="61"/>
      <c r="F38" s="61"/>
      <c r="G38" s="71">
        <v>500</v>
      </c>
    </row>
    <row r="39" spans="1:7" ht="12.75">
      <c r="A39" s="1"/>
      <c r="B39" s="271" t="s">
        <v>128</v>
      </c>
      <c r="C39" s="2"/>
      <c r="D39" s="6"/>
      <c r="E39" s="202"/>
      <c r="F39" s="272"/>
      <c r="G39" s="273">
        <f>SUM(G31:G38)</f>
        <v>9100</v>
      </c>
    </row>
    <row r="40" spans="1:7" ht="12.75">
      <c r="A40" s="274" t="s">
        <v>208</v>
      </c>
      <c r="B40" s="277"/>
      <c r="C40" s="276"/>
      <c r="D40" s="275"/>
      <c r="E40" s="279"/>
      <c r="F40" s="279"/>
      <c r="G40" s="111" t="s">
        <v>81</v>
      </c>
    </row>
    <row r="41" spans="1:7" ht="12.75">
      <c r="A41" s="151" t="s">
        <v>216</v>
      </c>
      <c r="B41" s="143"/>
      <c r="C41" s="144"/>
      <c r="D41" s="64"/>
      <c r="E41" s="280"/>
      <c r="F41" s="280"/>
      <c r="G41" s="77">
        <f>COSTOS!E50</f>
        <v>-17710.64</v>
      </c>
    </row>
    <row r="42" spans="1:7" ht="12.75">
      <c r="A42" s="329" t="s">
        <v>217</v>
      </c>
      <c r="B42" s="330"/>
      <c r="C42" s="281"/>
      <c r="D42" s="66"/>
      <c r="E42" s="328"/>
      <c r="F42" s="328"/>
      <c r="G42" s="77">
        <f>'COSTOS FIJOS'!E23</f>
        <v>9704</v>
      </c>
    </row>
    <row r="43" spans="1:7" ht="12.75">
      <c r="A43" s="329" t="s">
        <v>218</v>
      </c>
      <c r="B43" s="330"/>
      <c r="C43" s="281"/>
      <c r="D43" s="66"/>
      <c r="E43" s="328"/>
      <c r="F43" s="328"/>
      <c r="G43" s="77">
        <f>GASTOS!C26</f>
        <v>-19464</v>
      </c>
    </row>
    <row r="44" spans="1:7" ht="12.75">
      <c r="A44" s="329"/>
      <c r="B44" s="282" t="s">
        <v>219</v>
      </c>
      <c r="C44" s="281"/>
      <c r="D44" s="66"/>
      <c r="E44" s="328"/>
      <c r="F44" s="328"/>
      <c r="G44" s="76">
        <f>SUM(G41+G42+G43)</f>
        <v>-27470.64</v>
      </c>
    </row>
    <row r="45" spans="1:7" ht="12.75">
      <c r="A45" s="40" t="s">
        <v>209</v>
      </c>
      <c r="B45" s="278"/>
      <c r="C45" s="40"/>
      <c r="D45" s="25"/>
      <c r="E45" s="61"/>
      <c r="F45" s="61"/>
      <c r="G45" s="331">
        <f>(G14+G29+G39-G44)</f>
        <v>82935.64</v>
      </c>
    </row>
    <row r="47" spans="1:4" ht="12.75">
      <c r="A47" s="332" t="s">
        <v>151</v>
      </c>
      <c r="B47" s="333"/>
      <c r="C47" s="333"/>
      <c r="D47" s="334"/>
    </row>
    <row r="48" spans="1:4" ht="12.75">
      <c r="A48" s="95" t="s">
        <v>55</v>
      </c>
      <c r="B48" s="96"/>
      <c r="C48" s="94"/>
      <c r="D48" s="97">
        <v>1800</v>
      </c>
    </row>
    <row r="49" spans="1:7" ht="12.75">
      <c r="A49" s="85"/>
      <c r="B49" s="16"/>
      <c r="C49" s="16"/>
      <c r="D49" s="83"/>
      <c r="G49" s="62"/>
    </row>
    <row r="50" spans="1:4" ht="12.75">
      <c r="A50" s="98" t="s">
        <v>57</v>
      </c>
      <c r="B50" s="99"/>
      <c r="C50" s="99"/>
      <c r="D50" s="83">
        <f>G38</f>
        <v>500</v>
      </c>
    </row>
    <row r="51" spans="1:4" ht="12.75">
      <c r="A51" s="85"/>
      <c r="B51" s="16"/>
      <c r="C51" s="16"/>
      <c r="D51" s="83"/>
    </row>
    <row r="52" spans="1:4" ht="12.75">
      <c r="A52" s="98" t="s">
        <v>91</v>
      </c>
      <c r="B52" s="99"/>
      <c r="C52" s="16"/>
      <c r="D52" s="83">
        <v>1500</v>
      </c>
    </row>
    <row r="53" spans="1:4" ht="12.75">
      <c r="A53" s="85"/>
      <c r="B53" s="16"/>
      <c r="C53" s="16"/>
      <c r="D53" s="83"/>
    </row>
    <row r="54" spans="1:4" ht="12.75">
      <c r="A54" s="98" t="s">
        <v>60</v>
      </c>
      <c r="B54" s="16"/>
      <c r="C54" s="16"/>
      <c r="D54" s="100">
        <f>SUM(D48:D53)</f>
        <v>3800</v>
      </c>
    </row>
    <row r="55" spans="1:4" ht="12.75">
      <c r="A55" s="85"/>
      <c r="B55" s="16"/>
      <c r="C55" s="16"/>
      <c r="D55" s="83"/>
    </row>
    <row r="56" spans="1:4" ht="12.75">
      <c r="A56" s="101" t="s">
        <v>215</v>
      </c>
      <c r="B56" s="102"/>
      <c r="C56" s="103"/>
      <c r="D56" s="104">
        <f>D54/5</f>
        <v>760</v>
      </c>
    </row>
    <row r="57" spans="1:4" ht="12.75">
      <c r="A57" s="105"/>
      <c r="B57" s="105"/>
      <c r="C57" s="105"/>
      <c r="D57" s="105"/>
    </row>
  </sheetData>
  <printOptions/>
  <pageMargins left="1.09" right="0.75" top="0.42" bottom="0.82" header="0" footer="0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46">
      <selection activeCell="B59" sqref="B59"/>
    </sheetView>
  </sheetViews>
  <sheetFormatPr defaultColWidth="11.421875" defaultRowHeight="12.75"/>
  <cols>
    <col min="4" max="4" width="15.00390625" style="0" customWidth="1"/>
    <col min="5" max="5" width="18.57421875" style="0" customWidth="1"/>
    <col min="8" max="8" width="16.7109375" style="0" customWidth="1"/>
  </cols>
  <sheetData>
    <row r="1" spans="1:8" ht="12.75">
      <c r="A1" s="99"/>
      <c r="B1" s="99"/>
      <c r="C1" s="99"/>
      <c r="D1" s="99"/>
      <c r="E1" s="16"/>
      <c r="F1" s="16"/>
      <c r="G1" s="16"/>
      <c r="H1" s="16"/>
    </row>
    <row r="2" spans="1:8" ht="12.75">
      <c r="A2" s="99"/>
      <c r="B2" s="99"/>
      <c r="C2" s="99"/>
      <c r="D2" s="99"/>
      <c r="E2" s="16"/>
      <c r="F2" s="16"/>
      <c r="G2" s="16"/>
      <c r="H2" s="16"/>
    </row>
    <row r="3" spans="1:8" ht="12.75">
      <c r="A3" s="245" t="s">
        <v>164</v>
      </c>
      <c r="B3" s="245"/>
      <c r="C3" s="245"/>
      <c r="D3" s="245"/>
      <c r="E3" s="246"/>
      <c r="F3" s="246"/>
      <c r="G3" s="246"/>
      <c r="H3" s="16"/>
    </row>
    <row r="4" spans="1:8" ht="12.75">
      <c r="A4" s="245"/>
      <c r="B4" s="245"/>
      <c r="C4" s="245"/>
      <c r="D4" s="245"/>
      <c r="E4" s="246"/>
      <c r="F4" s="246"/>
      <c r="G4" s="246"/>
      <c r="H4" s="16"/>
    </row>
    <row r="5" spans="1:8" ht="12.75">
      <c r="A5" s="245" t="s">
        <v>87</v>
      </c>
      <c r="B5" s="245"/>
      <c r="C5" s="245"/>
      <c r="D5" s="247" t="s">
        <v>0</v>
      </c>
      <c r="E5" s="248" t="s">
        <v>1</v>
      </c>
      <c r="F5" s="248" t="s">
        <v>80</v>
      </c>
      <c r="G5" s="248" t="s">
        <v>81</v>
      </c>
      <c r="H5" s="150"/>
    </row>
    <row r="6" spans="1:8" ht="12.75">
      <c r="A6" s="249" t="s">
        <v>137</v>
      </c>
      <c r="B6" s="246"/>
      <c r="C6" s="246"/>
      <c r="D6" s="250" t="s">
        <v>40</v>
      </c>
      <c r="E6" s="250">
        <v>1</v>
      </c>
      <c r="F6" s="251">
        <f>DEPRECIACIONES!$B$151</f>
        <v>1600</v>
      </c>
      <c r="G6" s="251">
        <f>E6*F6</f>
        <v>1600</v>
      </c>
      <c r="H6" s="16"/>
    </row>
    <row r="7" spans="1:8" ht="12.75">
      <c r="A7" s="249" t="s">
        <v>138</v>
      </c>
      <c r="B7" s="246"/>
      <c r="C7" s="246"/>
      <c r="D7" s="250" t="s">
        <v>40</v>
      </c>
      <c r="E7" s="250">
        <v>1</v>
      </c>
      <c r="F7" s="251">
        <f>DEPRECIACIONES!$B$184</f>
        <v>9216</v>
      </c>
      <c r="G7" s="251">
        <f aca="true" t="shared" si="0" ref="G7:G14">E7*F7</f>
        <v>9216</v>
      </c>
      <c r="H7" s="16"/>
    </row>
    <row r="8" spans="1:8" ht="12.75">
      <c r="A8" s="249" t="s">
        <v>139</v>
      </c>
      <c r="B8" s="245"/>
      <c r="C8" s="246"/>
      <c r="D8" s="250" t="s">
        <v>40</v>
      </c>
      <c r="E8" s="250">
        <v>1</v>
      </c>
      <c r="F8" s="251">
        <f>DEPRECIACIONES!$B$419</f>
        <v>0</v>
      </c>
      <c r="G8" s="251">
        <f t="shared" si="0"/>
        <v>0</v>
      </c>
      <c r="H8" s="16"/>
    </row>
    <row r="9" spans="1:8" ht="12.75">
      <c r="A9" s="249" t="s">
        <v>177</v>
      </c>
      <c r="B9" s="246"/>
      <c r="C9" s="246"/>
      <c r="D9" s="250" t="s">
        <v>40</v>
      </c>
      <c r="E9" s="250">
        <v>1</v>
      </c>
      <c r="F9" s="251">
        <f>DEPRECIACIONES!$B$220</f>
        <v>0</v>
      </c>
      <c r="G9" s="251">
        <f t="shared" si="0"/>
        <v>0</v>
      </c>
      <c r="H9" s="16"/>
    </row>
    <row r="10" spans="1:8" ht="12.75">
      <c r="A10" s="249" t="s">
        <v>140</v>
      </c>
      <c r="B10" s="247"/>
      <c r="C10" s="246"/>
      <c r="D10" s="250" t="s">
        <v>40</v>
      </c>
      <c r="E10" s="250">
        <v>1</v>
      </c>
      <c r="F10" s="251">
        <f>DEPRECIACIONES!$B$455</f>
        <v>0</v>
      </c>
      <c r="G10" s="251">
        <f t="shared" si="0"/>
        <v>0</v>
      </c>
      <c r="H10" s="16"/>
    </row>
    <row r="11" spans="1:8" ht="12.75">
      <c r="A11" s="249" t="s">
        <v>141</v>
      </c>
      <c r="B11" s="245"/>
      <c r="C11" s="245"/>
      <c r="D11" s="250" t="s">
        <v>40</v>
      </c>
      <c r="E11" s="250">
        <v>1</v>
      </c>
      <c r="F11" s="251">
        <f>DEPRECIACIONES!$B$261</f>
        <v>0</v>
      </c>
      <c r="G11" s="251">
        <f t="shared" si="0"/>
        <v>0</v>
      </c>
      <c r="H11" s="16"/>
    </row>
    <row r="12" spans="1:8" ht="12.75">
      <c r="A12" s="249" t="s">
        <v>142</v>
      </c>
      <c r="B12" s="246"/>
      <c r="C12" s="246"/>
      <c r="D12" s="250" t="s">
        <v>40</v>
      </c>
      <c r="E12" s="250">
        <v>4</v>
      </c>
      <c r="F12" s="251">
        <v>900</v>
      </c>
      <c r="G12" s="251">
        <f t="shared" si="0"/>
        <v>3600</v>
      </c>
      <c r="H12" s="16"/>
    </row>
    <row r="13" spans="1:8" ht="12.75">
      <c r="A13" s="249" t="s">
        <v>143</v>
      </c>
      <c r="B13" s="246"/>
      <c r="C13" s="246"/>
      <c r="D13" s="250" t="s">
        <v>40</v>
      </c>
      <c r="E13" s="250">
        <v>3</v>
      </c>
      <c r="F13" s="251">
        <v>1800</v>
      </c>
      <c r="G13" s="251">
        <f t="shared" si="0"/>
        <v>5400</v>
      </c>
      <c r="H13" s="16"/>
    </row>
    <row r="14" spans="1:8" ht="12.75">
      <c r="A14" s="249" t="s">
        <v>144</v>
      </c>
      <c r="B14" s="246"/>
      <c r="C14" s="246"/>
      <c r="D14" s="250" t="s">
        <v>40</v>
      </c>
      <c r="E14" s="250">
        <v>2</v>
      </c>
      <c r="F14" s="251">
        <v>400</v>
      </c>
      <c r="G14" s="251">
        <f t="shared" si="0"/>
        <v>800</v>
      </c>
      <c r="H14" s="16"/>
    </row>
    <row r="15" spans="1:8" ht="12.75">
      <c r="A15" s="246"/>
      <c r="B15" s="247" t="s">
        <v>165</v>
      </c>
      <c r="C15" s="246"/>
      <c r="D15" s="246"/>
      <c r="E15" s="252"/>
      <c r="F15" s="252"/>
      <c r="G15" s="248">
        <f>SUM(G6:G14)</f>
        <v>20616</v>
      </c>
      <c r="H15" s="16"/>
    </row>
    <row r="16" spans="1:8" ht="12.75">
      <c r="A16" s="245"/>
      <c r="B16" s="245"/>
      <c r="C16" s="245"/>
      <c r="D16" s="245"/>
      <c r="E16" s="246"/>
      <c r="F16" s="246"/>
      <c r="G16" s="246"/>
      <c r="H16" s="16"/>
    </row>
    <row r="17" spans="1:8" ht="12.75">
      <c r="A17" s="245"/>
      <c r="B17" s="245"/>
      <c r="C17" s="245"/>
      <c r="D17" s="245"/>
      <c r="E17" s="246"/>
      <c r="F17" s="246"/>
      <c r="G17" s="246"/>
      <c r="H17" s="16"/>
    </row>
    <row r="18" spans="1:8" ht="12.75">
      <c r="A18" s="245" t="s">
        <v>86</v>
      </c>
      <c r="B18" s="245"/>
      <c r="C18" s="245"/>
      <c r="D18" s="247" t="s">
        <v>0</v>
      </c>
      <c r="E18" s="248" t="s">
        <v>1</v>
      </c>
      <c r="F18" s="248" t="s">
        <v>80</v>
      </c>
      <c r="G18" s="248" t="s">
        <v>81</v>
      </c>
      <c r="H18" s="150"/>
    </row>
    <row r="19" spans="1:8" ht="12.75">
      <c r="A19" s="245" t="s">
        <v>150</v>
      </c>
      <c r="B19" s="245"/>
      <c r="C19" s="245"/>
      <c r="D19" s="247"/>
      <c r="E19" s="248"/>
      <c r="F19" s="248"/>
      <c r="G19" s="248">
        <f>G20+G21+G22</f>
        <v>1050</v>
      </c>
      <c r="H19" s="16"/>
    </row>
    <row r="20" spans="1:8" ht="12.75">
      <c r="A20" s="246" t="s">
        <v>148</v>
      </c>
      <c r="B20" s="245"/>
      <c r="C20" s="245"/>
      <c r="D20" s="250" t="s">
        <v>40</v>
      </c>
      <c r="E20" s="251">
        <v>1</v>
      </c>
      <c r="F20" s="251">
        <v>800</v>
      </c>
      <c r="G20" s="251">
        <f>E20*F20</f>
        <v>800</v>
      </c>
      <c r="H20" s="16"/>
    </row>
    <row r="21" spans="1:8" ht="12.75">
      <c r="A21" s="246" t="s">
        <v>166</v>
      </c>
      <c r="B21" s="245"/>
      <c r="C21" s="245"/>
      <c r="D21" s="250" t="s">
        <v>40</v>
      </c>
      <c r="E21" s="251">
        <v>2</v>
      </c>
      <c r="F21" s="251">
        <v>15</v>
      </c>
      <c r="G21" s="251">
        <f aca="true" t="shared" si="1" ref="G21:G26">E21*F21</f>
        <v>30</v>
      </c>
      <c r="H21" s="16"/>
    </row>
    <row r="22" spans="1:8" ht="12.75">
      <c r="A22" s="246" t="s">
        <v>167</v>
      </c>
      <c r="B22" s="245"/>
      <c r="C22" s="245"/>
      <c r="D22" s="250" t="s">
        <v>40</v>
      </c>
      <c r="E22" s="251">
        <v>1</v>
      </c>
      <c r="F22" s="251">
        <v>220</v>
      </c>
      <c r="G22" s="251">
        <f t="shared" si="1"/>
        <v>220</v>
      </c>
      <c r="H22" s="16"/>
    </row>
    <row r="23" spans="1:8" ht="12.75">
      <c r="A23" s="245" t="s">
        <v>168</v>
      </c>
      <c r="B23" s="245"/>
      <c r="C23" s="245"/>
      <c r="D23" s="247"/>
      <c r="E23" s="248"/>
      <c r="F23" s="248"/>
      <c r="G23" s="248">
        <f>G24+G25+G26</f>
        <v>290</v>
      </c>
      <c r="H23" s="16"/>
    </row>
    <row r="24" spans="1:8" ht="12.75">
      <c r="A24" s="246" t="s">
        <v>145</v>
      </c>
      <c r="B24" s="245"/>
      <c r="C24" s="245"/>
      <c r="D24" s="250" t="s">
        <v>40</v>
      </c>
      <c r="E24" s="251">
        <v>2</v>
      </c>
      <c r="F24" s="251">
        <v>80</v>
      </c>
      <c r="G24" s="251">
        <f t="shared" si="1"/>
        <v>160</v>
      </c>
      <c r="H24" s="16"/>
    </row>
    <row r="25" spans="1:8" ht="12.75">
      <c r="A25" s="246" t="s">
        <v>146</v>
      </c>
      <c r="B25" s="245"/>
      <c r="C25" s="245"/>
      <c r="D25" s="250" t="s">
        <v>40</v>
      </c>
      <c r="E25" s="251">
        <v>2</v>
      </c>
      <c r="F25" s="251">
        <v>30</v>
      </c>
      <c r="G25" s="251">
        <f t="shared" si="1"/>
        <v>60</v>
      </c>
      <c r="H25" s="16"/>
    </row>
    <row r="26" spans="1:8" ht="12.75">
      <c r="A26" s="246" t="s">
        <v>147</v>
      </c>
      <c r="B26" s="245"/>
      <c r="C26" s="245"/>
      <c r="D26" s="250" t="s">
        <v>40</v>
      </c>
      <c r="E26" s="251">
        <v>1</v>
      </c>
      <c r="F26" s="251">
        <v>70</v>
      </c>
      <c r="G26" s="251">
        <f t="shared" si="1"/>
        <v>70</v>
      </c>
      <c r="H26" s="16"/>
    </row>
    <row r="27" spans="1:8" ht="12.75">
      <c r="A27" s="245" t="s">
        <v>87</v>
      </c>
      <c r="B27" s="245"/>
      <c r="C27" s="246"/>
      <c r="D27" s="246"/>
      <c r="E27" s="251"/>
      <c r="F27" s="251"/>
      <c r="G27" s="248">
        <f>(DEPRECIACIONES!F8)</f>
        <v>700</v>
      </c>
      <c r="H27" s="16"/>
    </row>
    <row r="28" spans="1:8" ht="12.75">
      <c r="A28" s="246" t="s">
        <v>160</v>
      </c>
      <c r="B28" s="246"/>
      <c r="C28" s="246"/>
      <c r="D28" s="250" t="s">
        <v>40</v>
      </c>
      <c r="E28" s="251">
        <v>10</v>
      </c>
      <c r="F28" s="251">
        <v>70</v>
      </c>
      <c r="G28" s="251">
        <f>E28*F28</f>
        <v>700</v>
      </c>
      <c r="H28" s="16"/>
    </row>
    <row r="29" spans="1:7" ht="12.75">
      <c r="A29" s="245" t="s">
        <v>108</v>
      </c>
      <c r="B29" s="246"/>
      <c r="C29" s="246"/>
      <c r="D29" s="250" t="s">
        <v>109</v>
      </c>
      <c r="E29" s="251">
        <v>1</v>
      </c>
      <c r="F29" s="251">
        <f>DEPRECIACIONES!$B$479</f>
        <v>0</v>
      </c>
      <c r="G29" s="248">
        <f>(F29*E29)</f>
        <v>0</v>
      </c>
    </row>
    <row r="30" spans="1:7" ht="12.75">
      <c r="A30" s="246"/>
      <c r="B30" s="246"/>
      <c r="C30" s="246"/>
      <c r="D30" s="246"/>
      <c r="E30" s="246"/>
      <c r="F30" s="246"/>
      <c r="G30" s="246"/>
    </row>
    <row r="31" spans="1:7" ht="12.75">
      <c r="A31" s="246"/>
      <c r="B31" s="246"/>
      <c r="C31" s="246"/>
      <c r="D31" s="246"/>
      <c r="E31" s="246"/>
      <c r="F31" s="246"/>
      <c r="G31" s="246"/>
    </row>
    <row r="32" spans="1:7" ht="12.75">
      <c r="A32" s="246"/>
      <c r="B32" s="246"/>
      <c r="C32" s="246"/>
      <c r="D32" s="246"/>
      <c r="E32" s="246"/>
      <c r="F32" s="246"/>
      <c r="G32" s="246"/>
    </row>
    <row r="33" spans="1:7" ht="12.75">
      <c r="A33" s="246"/>
      <c r="B33" s="246"/>
      <c r="C33" s="246"/>
      <c r="D33" s="246"/>
      <c r="E33" s="246"/>
      <c r="F33" s="246"/>
      <c r="G33" s="246"/>
    </row>
    <row r="34" spans="1:7" ht="12.75">
      <c r="A34" s="246"/>
      <c r="B34" s="246"/>
      <c r="C34" s="246"/>
      <c r="D34" s="246"/>
      <c r="E34" s="246"/>
      <c r="F34" s="246"/>
      <c r="G34" s="246"/>
    </row>
    <row r="35" spans="1:7" ht="12.75">
      <c r="A35" s="246"/>
      <c r="B35" s="246"/>
      <c r="C35" s="246"/>
      <c r="D35" s="246"/>
      <c r="E35" s="246"/>
      <c r="F35" s="246"/>
      <c r="G35" s="246"/>
    </row>
    <row r="36" spans="1:7" ht="12.75">
      <c r="A36" s="246"/>
      <c r="B36" s="246"/>
      <c r="C36" s="246"/>
      <c r="D36" s="246"/>
      <c r="E36" s="246"/>
      <c r="F36" s="246"/>
      <c r="G36" s="246"/>
    </row>
    <row r="37" spans="1:7" ht="12.75">
      <c r="A37" s="246"/>
      <c r="B37" s="246"/>
      <c r="C37" s="246"/>
      <c r="D37" s="246"/>
      <c r="E37" s="246"/>
      <c r="F37" s="246"/>
      <c r="G37" s="246"/>
    </row>
    <row r="38" spans="1:7" ht="12.75">
      <c r="A38" s="246"/>
      <c r="B38" s="246"/>
      <c r="C38" s="246"/>
      <c r="D38" s="246"/>
      <c r="E38" s="246"/>
      <c r="F38" s="246"/>
      <c r="G38" s="246"/>
    </row>
    <row r="39" spans="1:7" ht="12.75">
      <c r="A39" s="246"/>
      <c r="B39" s="246"/>
      <c r="C39" s="246"/>
      <c r="D39" s="246"/>
      <c r="E39" s="246"/>
      <c r="F39" s="246"/>
      <c r="G39" s="246"/>
    </row>
    <row r="40" spans="1:7" ht="12.75">
      <c r="A40" s="246"/>
      <c r="B40" s="246"/>
      <c r="C40" s="246"/>
      <c r="D40" s="246"/>
      <c r="E40" s="246"/>
      <c r="F40" s="246"/>
      <c r="G40" s="246"/>
    </row>
    <row r="41" spans="1:7" ht="12.75">
      <c r="A41" s="246"/>
      <c r="B41" s="246"/>
      <c r="C41" s="246"/>
      <c r="D41" s="246"/>
      <c r="E41" s="246"/>
      <c r="F41" s="246"/>
      <c r="G41" s="246"/>
    </row>
    <row r="42" spans="1:7" ht="12.75">
      <c r="A42" s="246"/>
      <c r="B42" s="246"/>
      <c r="C42" s="246"/>
      <c r="D42" s="246"/>
      <c r="E42" s="246"/>
      <c r="F42" s="246"/>
      <c r="G42" s="246"/>
    </row>
    <row r="43" spans="1:7" ht="12.75">
      <c r="A43" s="246"/>
      <c r="B43" s="246"/>
      <c r="C43" s="246"/>
      <c r="D43" s="246"/>
      <c r="E43" s="246"/>
      <c r="F43" s="246"/>
      <c r="G43" s="246"/>
    </row>
    <row r="44" spans="1:7" ht="12.75">
      <c r="A44" s="246"/>
      <c r="B44" s="246"/>
      <c r="C44" s="246"/>
      <c r="D44" s="246"/>
      <c r="E44" s="246"/>
      <c r="F44" s="246"/>
      <c r="G44" s="246"/>
    </row>
    <row r="45" spans="1:7" ht="12.75">
      <c r="A45" s="246"/>
      <c r="B45" s="246"/>
      <c r="C45" s="246"/>
      <c r="D45" s="246"/>
      <c r="E45" s="246"/>
      <c r="F45" s="246"/>
      <c r="G45" s="246"/>
    </row>
    <row r="46" spans="1:7" ht="12.75">
      <c r="A46" s="246"/>
      <c r="B46" s="246"/>
      <c r="C46" s="246"/>
      <c r="D46" s="246"/>
      <c r="E46" s="246"/>
      <c r="F46" s="246"/>
      <c r="G46" s="246"/>
    </row>
    <row r="47" spans="1:7" ht="12.75">
      <c r="A47" s="246"/>
      <c r="B47" s="246"/>
      <c r="C47" s="246"/>
      <c r="D47" s="246"/>
      <c r="E47" s="246"/>
      <c r="F47" s="246"/>
      <c r="G47" s="246"/>
    </row>
    <row r="48" spans="1:7" ht="12.75">
      <c r="A48" s="246"/>
      <c r="B48" s="246"/>
      <c r="C48" s="246"/>
      <c r="D48" s="246"/>
      <c r="E48" s="246"/>
      <c r="F48" s="246"/>
      <c r="G48" s="246"/>
    </row>
    <row r="49" spans="1:7" ht="12.75">
      <c r="A49" s="246"/>
      <c r="B49" s="246"/>
      <c r="C49" s="246"/>
      <c r="D49" s="246"/>
      <c r="E49" s="246"/>
      <c r="F49" s="246"/>
      <c r="G49" s="246"/>
    </row>
    <row r="50" spans="1:7" ht="12.75">
      <c r="A50" s="246"/>
      <c r="B50" s="246"/>
      <c r="C50" s="246"/>
      <c r="D50" s="246"/>
      <c r="E50" s="246"/>
      <c r="F50" s="246"/>
      <c r="G50" s="246"/>
    </row>
    <row r="51" spans="1:7" ht="12.75">
      <c r="A51" s="246"/>
      <c r="B51" s="246"/>
      <c r="C51" s="246"/>
      <c r="D51" s="246"/>
      <c r="E51" s="246"/>
      <c r="F51" s="246"/>
      <c r="G51" s="246"/>
    </row>
    <row r="52" spans="1:7" ht="12.75">
      <c r="A52" s="246"/>
      <c r="B52" s="246"/>
      <c r="C52" s="246"/>
      <c r="D52" s="246"/>
      <c r="E52" s="246"/>
      <c r="F52" s="246"/>
      <c r="G52" s="246"/>
    </row>
    <row r="53" spans="1:7" ht="12.75">
      <c r="A53" s="246"/>
      <c r="B53" s="246"/>
      <c r="C53" s="246"/>
      <c r="D53" s="246"/>
      <c r="E53" s="246"/>
      <c r="F53" s="246"/>
      <c r="G53" s="246"/>
    </row>
    <row r="54" spans="1:7" ht="12.75">
      <c r="A54" s="246"/>
      <c r="B54" s="246"/>
      <c r="C54" s="246"/>
      <c r="D54" s="246"/>
      <c r="E54" s="246"/>
      <c r="F54" s="246"/>
      <c r="G54" s="246"/>
    </row>
    <row r="55" spans="1:7" ht="12.75">
      <c r="A55" s="246"/>
      <c r="B55" s="246"/>
      <c r="C55" s="246"/>
      <c r="D55" s="246"/>
      <c r="E55" s="246"/>
      <c r="F55" s="246"/>
      <c r="G55" s="246"/>
    </row>
    <row r="56" spans="1:7" ht="12.75">
      <c r="A56" s="246"/>
      <c r="B56" s="246"/>
      <c r="C56" s="246"/>
      <c r="D56" s="246"/>
      <c r="E56" s="246"/>
      <c r="F56" s="246"/>
      <c r="G56" s="246"/>
    </row>
    <row r="57" spans="1:4" ht="12.75">
      <c r="A57" s="27" t="s">
        <v>205</v>
      </c>
      <c r="B57" s="27"/>
      <c r="C57" s="27"/>
      <c r="D57" s="27"/>
    </row>
    <row r="58" spans="1:4" ht="13.5" thickBot="1">
      <c r="A58" s="27" t="s">
        <v>293</v>
      </c>
      <c r="B58" s="27"/>
      <c r="C58" s="27"/>
      <c r="D58" s="27"/>
    </row>
    <row r="59" spans="1:7" ht="12.75">
      <c r="A59" s="253" t="s">
        <v>87</v>
      </c>
      <c r="B59" s="254"/>
      <c r="C59" s="254"/>
      <c r="D59" s="255" t="s">
        <v>81</v>
      </c>
      <c r="E59" s="256" t="s">
        <v>169</v>
      </c>
      <c r="F59" s="150"/>
      <c r="G59" s="150"/>
    </row>
    <row r="60" spans="1:7" ht="12.75">
      <c r="A60" s="171" t="s">
        <v>137</v>
      </c>
      <c r="B60" s="16"/>
      <c r="C60" s="153"/>
      <c r="D60" s="77">
        <v>2000</v>
      </c>
      <c r="E60" s="266">
        <f aca="true" t="shared" si="2" ref="E60:E70">D60/5</f>
        <v>400</v>
      </c>
      <c r="F60" s="84"/>
      <c r="G60" s="152"/>
    </row>
    <row r="61" spans="1:7" ht="12.75">
      <c r="A61" s="171" t="s">
        <v>255</v>
      </c>
      <c r="B61" s="16"/>
      <c r="C61" s="153"/>
      <c r="D61" s="77">
        <v>17000</v>
      </c>
      <c r="E61" s="266">
        <f t="shared" si="2"/>
        <v>3400</v>
      </c>
      <c r="F61" s="84"/>
      <c r="G61" s="152"/>
    </row>
    <row r="62" spans="1:7" ht="12.75">
      <c r="A62" s="171" t="s">
        <v>300</v>
      </c>
      <c r="B62" s="16"/>
      <c r="C62" s="153"/>
      <c r="D62" s="77">
        <v>3000</v>
      </c>
      <c r="E62" s="266">
        <f t="shared" si="2"/>
        <v>600</v>
      </c>
      <c r="F62" s="84"/>
      <c r="G62" s="152"/>
    </row>
    <row r="63" spans="1:7" ht="12.75">
      <c r="A63" s="242" t="s">
        <v>287</v>
      </c>
      <c r="B63" s="153"/>
      <c r="C63" s="153"/>
      <c r="D63" s="77">
        <v>1100</v>
      </c>
      <c r="E63" s="266">
        <f t="shared" si="2"/>
        <v>220</v>
      </c>
      <c r="F63" s="84"/>
      <c r="G63" s="152"/>
    </row>
    <row r="64" spans="1:7" ht="12.75">
      <c r="A64" s="242" t="s">
        <v>286</v>
      </c>
      <c r="B64" s="146"/>
      <c r="C64" s="153"/>
      <c r="D64" s="77">
        <v>2000</v>
      </c>
      <c r="E64" s="266">
        <f t="shared" si="2"/>
        <v>400</v>
      </c>
      <c r="F64" s="84"/>
      <c r="G64" s="152"/>
    </row>
    <row r="65" spans="1:7" ht="12.75">
      <c r="A65" s="242" t="s">
        <v>294</v>
      </c>
      <c r="B65" s="153"/>
      <c r="C65" s="153"/>
      <c r="D65" s="77">
        <v>450</v>
      </c>
      <c r="E65" s="266">
        <f t="shared" si="2"/>
        <v>90</v>
      </c>
      <c r="F65" s="84"/>
      <c r="G65" s="152"/>
    </row>
    <row r="66" spans="1:7" ht="12.75">
      <c r="A66" s="242" t="s">
        <v>295</v>
      </c>
      <c r="B66" s="143"/>
      <c r="C66" s="153"/>
      <c r="D66" s="77">
        <v>800</v>
      </c>
      <c r="E66" s="266">
        <f t="shared" si="2"/>
        <v>160</v>
      </c>
      <c r="F66" s="84"/>
      <c r="G66" s="152"/>
    </row>
    <row r="67" spans="1:7" ht="12.75">
      <c r="A67" s="242" t="s">
        <v>296</v>
      </c>
      <c r="B67" s="146"/>
      <c r="C67" s="146"/>
      <c r="D67" s="77">
        <v>300</v>
      </c>
      <c r="E67" s="266">
        <f>D67/3</f>
        <v>100</v>
      </c>
      <c r="F67" s="84"/>
      <c r="G67" s="152"/>
    </row>
    <row r="68" spans="1:7" ht="12.75">
      <c r="A68" s="242" t="s">
        <v>297</v>
      </c>
      <c r="B68" s="94"/>
      <c r="C68" s="153"/>
      <c r="D68" s="77">
        <v>800</v>
      </c>
      <c r="E68" s="266">
        <f t="shared" si="2"/>
        <v>160</v>
      </c>
      <c r="F68" s="84"/>
      <c r="G68" s="152"/>
    </row>
    <row r="69" spans="1:7" ht="12.75">
      <c r="A69" s="243" t="s">
        <v>226</v>
      </c>
      <c r="B69" s="153"/>
      <c r="C69" s="153"/>
      <c r="D69" s="77">
        <v>250</v>
      </c>
      <c r="E69" s="266">
        <f>D69/3</f>
        <v>83.33333333333333</v>
      </c>
      <c r="F69" s="84"/>
      <c r="G69" s="152"/>
    </row>
    <row r="70" spans="1:7" ht="13.5" thickBot="1">
      <c r="A70" s="267"/>
      <c r="B70" s="268"/>
      <c r="C70" s="269"/>
      <c r="D70" s="264"/>
      <c r="E70" s="266">
        <f t="shared" si="2"/>
        <v>0</v>
      </c>
      <c r="F70" s="84"/>
      <c r="G70" s="152"/>
    </row>
    <row r="71" spans="1:6" ht="12.75">
      <c r="A71" s="101" t="s">
        <v>165</v>
      </c>
      <c r="B71" s="102"/>
      <c r="C71" s="102"/>
      <c r="D71" s="102"/>
      <c r="E71" s="265">
        <f>SUM(E60:E70)</f>
        <v>5613.333333333333</v>
      </c>
      <c r="F71" s="16"/>
    </row>
    <row r="72" spans="1:4" ht="13.5" thickBot="1">
      <c r="A72" s="12"/>
      <c r="B72" s="12"/>
      <c r="C72" s="12"/>
      <c r="D72" s="12"/>
    </row>
    <row r="73" spans="1:7" ht="12.75">
      <c r="A73" s="253" t="s">
        <v>86</v>
      </c>
      <c r="B73" s="254"/>
      <c r="C73" s="254"/>
      <c r="D73" s="255" t="s">
        <v>81</v>
      </c>
      <c r="E73" s="256" t="s">
        <v>169</v>
      </c>
      <c r="F73" s="150"/>
      <c r="G73" s="150"/>
    </row>
    <row r="74" spans="1:7" ht="12.75">
      <c r="A74" s="257" t="s">
        <v>150</v>
      </c>
      <c r="B74" s="146"/>
      <c r="C74" s="146"/>
      <c r="D74" s="76"/>
      <c r="E74" s="258">
        <f>E75+E76+E77</f>
        <v>533.3333333333334</v>
      </c>
      <c r="F74" s="150"/>
      <c r="G74" s="150"/>
    </row>
    <row r="75" spans="1:7" ht="12.75">
      <c r="A75" s="259" t="s">
        <v>148</v>
      </c>
      <c r="B75" s="146"/>
      <c r="C75" s="146"/>
      <c r="D75" s="77">
        <v>1400</v>
      </c>
      <c r="E75" s="78">
        <f>D75/3</f>
        <v>466.6666666666667</v>
      </c>
      <c r="F75" s="152"/>
      <c r="G75" s="152"/>
    </row>
    <row r="76" spans="1:7" ht="12.75">
      <c r="A76" s="259" t="s">
        <v>166</v>
      </c>
      <c r="B76" s="146"/>
      <c r="C76" s="146"/>
      <c r="D76" s="77">
        <v>50</v>
      </c>
      <c r="E76" s="78">
        <f>D76/3</f>
        <v>16.666666666666668</v>
      </c>
      <c r="F76" s="152"/>
      <c r="G76" s="152"/>
    </row>
    <row r="77" spans="1:7" ht="12.75">
      <c r="A77" s="259" t="s">
        <v>167</v>
      </c>
      <c r="B77" s="146"/>
      <c r="C77" s="146"/>
      <c r="D77" s="77">
        <v>250</v>
      </c>
      <c r="E77" s="78">
        <f>D77/5</f>
        <v>50</v>
      </c>
      <c r="F77" s="152"/>
      <c r="G77" s="152"/>
    </row>
    <row r="78" spans="1:7" ht="12.75">
      <c r="A78" s="257" t="s">
        <v>168</v>
      </c>
      <c r="B78" s="146"/>
      <c r="C78" s="146"/>
      <c r="D78" s="77"/>
      <c r="E78" s="258">
        <f>E79+E80+E82</f>
        <v>136</v>
      </c>
      <c r="F78" s="150"/>
      <c r="G78" s="150"/>
    </row>
    <row r="79" spans="1:7" ht="12.75">
      <c r="A79" s="259" t="s">
        <v>145</v>
      </c>
      <c r="B79" s="146"/>
      <c r="C79" s="146"/>
      <c r="D79" s="77">
        <v>400</v>
      </c>
      <c r="E79" s="78">
        <f>D79/5</f>
        <v>80</v>
      </c>
      <c r="F79" s="152"/>
      <c r="G79" s="152"/>
    </row>
    <row r="80" spans="1:7" ht="12.75">
      <c r="A80" s="259" t="s">
        <v>146</v>
      </c>
      <c r="B80" s="146"/>
      <c r="C80" s="146"/>
      <c r="D80" s="77">
        <v>160</v>
      </c>
      <c r="E80" s="78">
        <f>D80/5</f>
        <v>32</v>
      </c>
      <c r="F80" s="152"/>
      <c r="G80" s="152"/>
    </row>
    <row r="81" spans="1:7" ht="12.75">
      <c r="A81" s="259" t="s">
        <v>230</v>
      </c>
      <c r="B81" s="146"/>
      <c r="C81" s="146"/>
      <c r="D81" s="77">
        <v>135</v>
      </c>
      <c r="E81" s="78">
        <f>D81/5</f>
        <v>27</v>
      </c>
      <c r="F81" s="152"/>
      <c r="G81" s="152"/>
    </row>
    <row r="82" spans="1:7" ht="12.75">
      <c r="A82" s="259" t="s">
        <v>147</v>
      </c>
      <c r="B82" s="146"/>
      <c r="C82" s="146"/>
      <c r="D82" s="77">
        <v>120</v>
      </c>
      <c r="E82" s="78">
        <f>D82/5</f>
        <v>24</v>
      </c>
      <c r="F82" s="152"/>
      <c r="G82" s="152"/>
    </row>
    <row r="83" spans="1:7" ht="12.75">
      <c r="A83" s="257" t="s">
        <v>87</v>
      </c>
      <c r="B83" s="146"/>
      <c r="C83" s="153"/>
      <c r="D83" s="77"/>
      <c r="E83" s="258">
        <f>E84</f>
        <v>0</v>
      </c>
      <c r="F83" s="84"/>
      <c r="G83" s="150"/>
    </row>
    <row r="84" spans="1:7" ht="12.75">
      <c r="A84" s="260"/>
      <c r="B84" s="10"/>
      <c r="C84" s="10"/>
      <c r="D84" s="77"/>
      <c r="E84" s="261">
        <f>D84/3</f>
        <v>0</v>
      </c>
      <c r="F84" s="84"/>
      <c r="G84" s="84"/>
    </row>
    <row r="85" spans="1:7" ht="12.75">
      <c r="A85" s="262" t="s">
        <v>298</v>
      </c>
      <c r="B85" s="94"/>
      <c r="C85" s="94"/>
      <c r="D85" s="244"/>
      <c r="E85" s="263">
        <f>$E$87</f>
        <v>2048</v>
      </c>
      <c r="F85" s="84"/>
      <c r="G85" s="150"/>
    </row>
    <row r="86" spans="1:7" ht="12.75">
      <c r="A86" s="401" t="s">
        <v>325</v>
      </c>
      <c r="B86" s="94"/>
      <c r="C86" s="94"/>
      <c r="D86" s="244">
        <v>4500</v>
      </c>
      <c r="E86" s="78">
        <f>D86/5</f>
        <v>900</v>
      </c>
      <c r="F86" s="84"/>
      <c r="G86" s="150"/>
    </row>
    <row r="87" spans="1:5" ht="12.75">
      <c r="A87" s="270" t="s">
        <v>299</v>
      </c>
      <c r="B87" s="5"/>
      <c r="C87" s="5"/>
      <c r="D87" s="244">
        <v>10240</v>
      </c>
      <c r="E87" s="78">
        <f>D87/5</f>
        <v>2048</v>
      </c>
    </row>
    <row r="88" spans="1:5" ht="12.75">
      <c r="A88" s="43" t="s">
        <v>165</v>
      </c>
      <c r="B88" s="10"/>
      <c r="C88" s="10"/>
      <c r="D88" s="10"/>
      <c r="E88" s="82">
        <f>(E74+E78+E83+E87)</f>
        <v>2717.3333333333335</v>
      </c>
    </row>
    <row r="89" spans="1:7" ht="12.75">
      <c r="A89" s="106" t="s">
        <v>81</v>
      </c>
      <c r="B89" s="162"/>
      <c r="C89" s="162"/>
      <c r="D89" s="162"/>
      <c r="E89" s="154">
        <f>(E71+E88)</f>
        <v>8330.666666666666</v>
      </c>
      <c r="F89" s="62"/>
      <c r="G89" s="62"/>
    </row>
  </sheetData>
  <printOptions/>
  <pageMargins left="1.46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F12" sqref="F12"/>
    </sheetView>
  </sheetViews>
  <sheetFormatPr defaultColWidth="11.421875" defaultRowHeight="12.75"/>
  <sheetData>
    <row r="2" spans="1:4" ht="12.75">
      <c r="A2" s="28" t="s">
        <v>54</v>
      </c>
      <c r="B2" s="29"/>
      <c r="C2" s="29"/>
      <c r="D2" s="30"/>
    </row>
    <row r="3" spans="1:4" ht="12.75">
      <c r="A3" s="7"/>
      <c r="B3" s="15"/>
      <c r="C3" s="15"/>
      <c r="D3" s="8"/>
    </row>
    <row r="4" spans="1:4" ht="12.75">
      <c r="A4" s="37" t="s">
        <v>55</v>
      </c>
      <c r="B4" s="38"/>
      <c r="C4" s="38"/>
      <c r="D4" s="39">
        <v>1800</v>
      </c>
    </row>
    <row r="5" spans="1:4" ht="12.75">
      <c r="A5" s="7" t="s">
        <v>56</v>
      </c>
      <c r="B5" s="15"/>
      <c r="C5" s="15"/>
      <c r="D5" s="8"/>
    </row>
    <row r="6" spans="1:4" ht="12.75">
      <c r="A6" s="7"/>
      <c r="B6" s="15"/>
      <c r="C6" s="15"/>
      <c r="D6" s="8"/>
    </row>
    <row r="7" spans="1:4" ht="12.75">
      <c r="A7" s="31" t="s">
        <v>57</v>
      </c>
      <c r="B7" s="32"/>
      <c r="C7" s="32"/>
      <c r="D7" s="33">
        <v>300</v>
      </c>
    </row>
    <row r="8" spans="1:4" ht="12.75">
      <c r="A8" s="7"/>
      <c r="B8" s="15"/>
      <c r="C8" s="15"/>
      <c r="D8" s="8"/>
    </row>
    <row r="9" spans="1:4" ht="12.75">
      <c r="A9" s="31" t="s">
        <v>91</v>
      </c>
      <c r="B9" s="32"/>
      <c r="C9" s="32"/>
      <c r="D9" s="33">
        <f>INVERSION!G37</f>
        <v>1500</v>
      </c>
    </row>
    <row r="10" spans="1:4" ht="12.75">
      <c r="A10" s="7"/>
      <c r="B10" s="15"/>
      <c r="C10" s="15"/>
      <c r="D10" s="8"/>
    </row>
    <row r="11" spans="1:4" ht="12.75">
      <c r="A11" s="31" t="s">
        <v>60</v>
      </c>
      <c r="B11" s="32"/>
      <c r="C11" s="32"/>
      <c r="D11" s="33">
        <f>SUM(D4:D10)</f>
        <v>3600</v>
      </c>
    </row>
    <row r="12" spans="1:4" ht="12.75">
      <c r="A12" s="7"/>
      <c r="B12" s="15"/>
      <c r="C12" s="15"/>
      <c r="D12" s="8"/>
    </row>
    <row r="13" spans="1:4" ht="12.75">
      <c r="A13" s="1"/>
      <c r="B13" s="5"/>
      <c r="C13" s="5"/>
      <c r="D13" s="2"/>
    </row>
    <row r="14" spans="1:4" ht="12.75">
      <c r="A14" s="34" t="s">
        <v>215</v>
      </c>
      <c r="B14" s="35"/>
      <c r="C14" s="35"/>
      <c r="D14" s="36">
        <f>D11/5</f>
        <v>720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4"/>
  <sheetViews>
    <sheetView workbookViewId="0" topLeftCell="A58">
      <selection activeCell="E129" sqref="E129"/>
    </sheetView>
  </sheetViews>
  <sheetFormatPr defaultColWidth="11.421875" defaultRowHeight="12.75"/>
  <cols>
    <col min="2" max="2" width="16.421875" style="0" customWidth="1"/>
    <col min="4" max="4" width="13.8515625" style="0" customWidth="1"/>
    <col min="5" max="5" width="36.00390625" style="0" customWidth="1"/>
  </cols>
  <sheetData>
    <row r="1" spans="1:10" ht="12.75">
      <c r="A1" s="188" t="s">
        <v>43</v>
      </c>
      <c r="B1" s="188" t="s">
        <v>154</v>
      </c>
      <c r="C1" s="188"/>
      <c r="D1" s="188"/>
      <c r="E1" s="188"/>
      <c r="F1" s="188"/>
      <c r="G1" s="188"/>
      <c r="H1" s="188"/>
      <c r="I1" s="189"/>
      <c r="J1" s="189"/>
    </row>
    <row r="2" spans="1:10" ht="12.75">
      <c r="A2" s="188" t="s">
        <v>158</v>
      </c>
      <c r="B2" s="188"/>
      <c r="C2" s="188"/>
      <c r="D2" s="188"/>
      <c r="E2" s="188"/>
      <c r="F2" s="188"/>
      <c r="G2" s="188"/>
      <c r="H2" s="188"/>
      <c r="I2" s="189"/>
      <c r="J2" s="189"/>
    </row>
    <row r="3" spans="1:10" ht="12.75">
      <c r="A3" s="188" t="s">
        <v>37</v>
      </c>
      <c r="B3" s="188"/>
      <c r="C3" s="188"/>
      <c r="D3" s="188"/>
      <c r="E3" s="188"/>
      <c r="F3" s="188"/>
      <c r="G3" s="188"/>
      <c r="H3" s="188"/>
      <c r="I3" s="189"/>
      <c r="J3" s="189"/>
    </row>
    <row r="4" spans="1:10" ht="12.75">
      <c r="A4" s="188"/>
      <c r="B4" s="188"/>
      <c r="C4" s="188"/>
      <c r="D4" s="188"/>
      <c r="E4" s="188"/>
      <c r="F4" s="188"/>
      <c r="G4" s="188"/>
      <c r="H4" s="188"/>
      <c r="I4" s="189"/>
      <c r="J4" s="189"/>
    </row>
    <row r="5" spans="1:10" ht="12.75">
      <c r="A5" s="188"/>
      <c r="B5" s="188"/>
      <c r="C5" s="188"/>
      <c r="D5" s="188"/>
      <c r="E5" s="188"/>
      <c r="F5" s="188"/>
      <c r="G5" s="188"/>
      <c r="H5" s="188"/>
      <c r="I5" s="189"/>
      <c r="J5" s="189"/>
    </row>
    <row r="6" spans="1:10" ht="12.75">
      <c r="A6" s="188" t="s">
        <v>39</v>
      </c>
      <c r="B6" s="188"/>
      <c r="C6" s="212" t="s">
        <v>48</v>
      </c>
      <c r="D6" s="212" t="s">
        <v>47</v>
      </c>
      <c r="E6" s="212" t="s">
        <v>41</v>
      </c>
      <c r="F6" s="188" t="s">
        <v>42</v>
      </c>
      <c r="G6" s="188"/>
      <c r="H6" s="188"/>
      <c r="I6" s="189"/>
      <c r="J6" s="189"/>
    </row>
    <row r="7" spans="1:10" ht="12.75">
      <c r="A7" s="188" t="s">
        <v>38</v>
      </c>
      <c r="B7" s="188"/>
      <c r="C7" s="212" t="s">
        <v>40</v>
      </c>
      <c r="D7" s="212">
        <v>10</v>
      </c>
      <c r="E7" s="188">
        <v>70</v>
      </c>
      <c r="F7" s="188">
        <f>D7*E7</f>
        <v>700</v>
      </c>
      <c r="G7" s="188"/>
      <c r="H7" s="188"/>
      <c r="I7" s="189"/>
      <c r="J7" s="189"/>
    </row>
    <row r="8" spans="1:10" ht="12.75">
      <c r="A8" s="188"/>
      <c r="B8" s="188"/>
      <c r="C8" s="212"/>
      <c r="D8" s="212"/>
      <c r="E8" s="188"/>
      <c r="F8" s="188">
        <f>SUM(F7:F7)</f>
        <v>700</v>
      </c>
      <c r="G8" s="188"/>
      <c r="H8" s="188"/>
      <c r="I8" s="189"/>
      <c r="J8" s="189"/>
    </row>
    <row r="9" spans="1:10" ht="12.75">
      <c r="A9" s="188" t="s">
        <v>94</v>
      </c>
      <c r="B9" s="188"/>
      <c r="C9" s="212" t="s">
        <v>40</v>
      </c>
      <c r="D9" s="213">
        <v>20</v>
      </c>
      <c r="E9" s="214">
        <v>1.5</v>
      </c>
      <c r="F9" s="214">
        <f>D9*E9</f>
        <v>30</v>
      </c>
      <c r="G9" s="188"/>
      <c r="H9" s="188"/>
      <c r="I9" s="189"/>
      <c r="J9" s="189"/>
    </row>
    <row r="10" spans="1:10" ht="12.75">
      <c r="A10" s="188" t="s">
        <v>44</v>
      </c>
      <c r="B10" s="188"/>
      <c r="C10" s="212" t="s">
        <v>40</v>
      </c>
      <c r="D10" s="213">
        <v>20</v>
      </c>
      <c r="E10" s="214">
        <v>5</v>
      </c>
      <c r="F10" s="214">
        <f>D10*E10</f>
        <v>100</v>
      </c>
      <c r="G10" s="188" t="s">
        <v>58</v>
      </c>
      <c r="H10" s="188"/>
      <c r="I10" s="189"/>
      <c r="J10" s="189"/>
    </row>
    <row r="11" spans="1:10" ht="12.75">
      <c r="A11" s="188" t="s">
        <v>45</v>
      </c>
      <c r="B11" s="188"/>
      <c r="C11" s="212" t="s">
        <v>40</v>
      </c>
      <c r="D11" s="213">
        <v>20</v>
      </c>
      <c r="E11" s="214">
        <v>2</v>
      </c>
      <c r="F11" s="214">
        <f>D11*E11</f>
        <v>40</v>
      </c>
      <c r="G11" s="188"/>
      <c r="H11" s="188"/>
      <c r="I11" s="189"/>
      <c r="J11" s="189"/>
    </row>
    <row r="12" spans="1:10" ht="12.75">
      <c r="A12" s="188" t="s">
        <v>46</v>
      </c>
      <c r="B12" s="188"/>
      <c r="C12" s="212" t="s">
        <v>49</v>
      </c>
      <c r="D12" s="213">
        <v>20</v>
      </c>
      <c r="E12" s="214">
        <v>2</v>
      </c>
      <c r="F12" s="214">
        <f>D12*E12</f>
        <v>40</v>
      </c>
      <c r="G12" s="188"/>
      <c r="H12" s="188"/>
      <c r="I12" s="189"/>
      <c r="J12" s="189"/>
    </row>
    <row r="13" spans="1:10" ht="12.75">
      <c r="A13" s="188"/>
      <c r="B13" s="188"/>
      <c r="C13" s="188"/>
      <c r="D13" s="214"/>
      <c r="E13" s="214"/>
      <c r="F13" s="214">
        <f>SUM(F9:F12)</f>
        <v>210</v>
      </c>
      <c r="G13" s="188"/>
      <c r="H13" s="188"/>
      <c r="I13" s="189"/>
      <c r="J13" s="189"/>
    </row>
    <row r="14" spans="1:12" ht="12.75">
      <c r="A14" s="188"/>
      <c r="B14" s="188"/>
      <c r="C14" s="188"/>
      <c r="D14" s="214"/>
      <c r="E14" s="214"/>
      <c r="F14" s="214"/>
      <c r="G14" s="188"/>
      <c r="H14" s="188"/>
      <c r="I14" s="189"/>
      <c r="J14" s="190"/>
      <c r="L14" s="26"/>
    </row>
    <row r="15" spans="1:12" ht="12.75">
      <c r="A15" s="188" t="s">
        <v>108</v>
      </c>
      <c r="B15" s="188"/>
      <c r="C15" s="212" t="s">
        <v>109</v>
      </c>
      <c r="D15" s="213">
        <v>1</v>
      </c>
      <c r="E15" s="214">
        <v>25000</v>
      </c>
      <c r="F15" s="214">
        <f>E15*D15</f>
        <v>25000</v>
      </c>
      <c r="G15" s="188"/>
      <c r="H15" s="188"/>
      <c r="I15" s="189"/>
      <c r="J15" s="190"/>
      <c r="L15" s="26"/>
    </row>
    <row r="16" spans="1:12" ht="12.75">
      <c r="A16" s="188"/>
      <c r="B16" s="188"/>
      <c r="C16" s="212"/>
      <c r="D16" s="213"/>
      <c r="E16" s="214"/>
      <c r="F16" s="214"/>
      <c r="G16" s="188"/>
      <c r="H16" s="188"/>
      <c r="I16" s="189"/>
      <c r="J16" s="190"/>
      <c r="L16" s="26"/>
    </row>
    <row r="17" spans="1:12" ht="12.75">
      <c r="A17" s="191"/>
      <c r="B17" s="191"/>
      <c r="C17" s="164"/>
      <c r="D17" s="165"/>
      <c r="E17" s="163"/>
      <c r="F17" s="163"/>
      <c r="G17" s="191"/>
      <c r="H17" s="191"/>
      <c r="I17" s="189"/>
      <c r="J17" s="190"/>
      <c r="L17" s="26"/>
    </row>
    <row r="18" spans="1:12" ht="12.75">
      <c r="A18" s="191"/>
      <c r="B18" s="191"/>
      <c r="C18" s="164"/>
      <c r="D18" s="165"/>
      <c r="E18" s="163"/>
      <c r="F18" s="163"/>
      <c r="G18" s="191"/>
      <c r="H18" s="191"/>
      <c r="I18" s="189"/>
      <c r="J18" s="190"/>
      <c r="L18" s="26"/>
    </row>
    <row r="19" spans="1:12" ht="12.75">
      <c r="A19" s="191"/>
      <c r="B19" s="191"/>
      <c r="C19" s="164"/>
      <c r="D19" s="165"/>
      <c r="E19" s="163"/>
      <c r="F19" s="163"/>
      <c r="G19" s="191"/>
      <c r="H19" s="191"/>
      <c r="I19" s="189"/>
      <c r="J19" s="190"/>
      <c r="L19" s="26"/>
    </row>
    <row r="20" spans="1:12" ht="12.75">
      <c r="A20" s="191"/>
      <c r="B20" s="191"/>
      <c r="C20" s="164"/>
      <c r="D20" s="165"/>
      <c r="E20" s="163"/>
      <c r="F20" s="163"/>
      <c r="G20" s="191"/>
      <c r="H20" s="191"/>
      <c r="I20" s="189"/>
      <c r="J20" s="190"/>
      <c r="L20" s="26"/>
    </row>
    <row r="21" spans="1:12" ht="12.75">
      <c r="A21" s="191"/>
      <c r="B21" s="191"/>
      <c r="C21" s="164"/>
      <c r="D21" s="165"/>
      <c r="E21" s="163"/>
      <c r="F21" s="163"/>
      <c r="G21" s="191"/>
      <c r="H21" s="191"/>
      <c r="I21" s="189"/>
      <c r="J21" s="190"/>
      <c r="L21" s="26"/>
    </row>
    <row r="22" spans="1:12" ht="12.75">
      <c r="A22" s="191"/>
      <c r="B22" s="191"/>
      <c r="C22" s="164"/>
      <c r="D22" s="165"/>
      <c r="E22" s="163"/>
      <c r="F22" s="163"/>
      <c r="G22" s="191"/>
      <c r="H22" s="191"/>
      <c r="I22" s="189"/>
      <c r="J22" s="190"/>
      <c r="L22" s="26"/>
    </row>
    <row r="23" spans="1:12" ht="12.75">
      <c r="A23" s="191"/>
      <c r="B23" s="191"/>
      <c r="C23" s="164"/>
      <c r="D23" s="165"/>
      <c r="E23" s="163"/>
      <c r="F23" s="163"/>
      <c r="G23" s="191"/>
      <c r="H23" s="191"/>
      <c r="I23" s="189"/>
      <c r="J23" s="190"/>
      <c r="L23" s="26"/>
    </row>
    <row r="24" spans="1:12" ht="12.75">
      <c r="A24" s="191"/>
      <c r="B24" s="191"/>
      <c r="C24" s="164"/>
      <c r="D24" s="165"/>
      <c r="E24" s="163"/>
      <c r="F24" s="163"/>
      <c r="G24" s="191"/>
      <c r="H24" s="191"/>
      <c r="I24" s="189"/>
      <c r="J24" s="190"/>
      <c r="L24" s="26"/>
    </row>
    <row r="25" spans="1:12" ht="12.75">
      <c r="A25" s="191"/>
      <c r="B25" s="191"/>
      <c r="C25" s="164"/>
      <c r="D25" s="165"/>
      <c r="E25" s="163"/>
      <c r="F25" s="163"/>
      <c r="G25" s="191"/>
      <c r="H25" s="191"/>
      <c r="I25" s="189"/>
      <c r="J25" s="190"/>
      <c r="L25" s="26"/>
    </row>
    <row r="26" spans="1:12" ht="12.75">
      <c r="A26" s="191"/>
      <c r="B26" s="191"/>
      <c r="C26" s="164"/>
      <c r="D26" s="165"/>
      <c r="E26" s="163"/>
      <c r="F26" s="163"/>
      <c r="G26" s="191"/>
      <c r="H26" s="191"/>
      <c r="I26" s="189"/>
      <c r="J26" s="190"/>
      <c r="L26" s="26"/>
    </row>
    <row r="27" spans="1:12" ht="12.75">
      <c r="A27" s="191"/>
      <c r="B27" s="191"/>
      <c r="C27" s="164"/>
      <c r="D27" s="165"/>
      <c r="E27" s="163"/>
      <c r="F27" s="163"/>
      <c r="G27" s="191"/>
      <c r="H27" s="191"/>
      <c r="I27" s="189"/>
      <c r="J27" s="190"/>
      <c r="L27" s="26"/>
    </row>
    <row r="28" spans="1:12" ht="12.75">
      <c r="A28" s="191"/>
      <c r="B28" s="191"/>
      <c r="C28" s="164"/>
      <c r="D28" s="165"/>
      <c r="E28" s="163"/>
      <c r="F28" s="163"/>
      <c r="G28" s="191"/>
      <c r="H28" s="191"/>
      <c r="I28" s="189"/>
      <c r="J28" s="190"/>
      <c r="L28" s="26"/>
    </row>
    <row r="29" spans="1:12" ht="12.75">
      <c r="A29" s="191"/>
      <c r="B29" s="191"/>
      <c r="C29" s="164"/>
      <c r="D29" s="165"/>
      <c r="E29" s="163"/>
      <c r="F29" s="163"/>
      <c r="G29" s="191"/>
      <c r="H29" s="191"/>
      <c r="I29" s="189"/>
      <c r="J29" s="190"/>
      <c r="L29" s="26"/>
    </row>
    <row r="30" spans="1:12" ht="12.75">
      <c r="A30" s="191"/>
      <c r="B30" s="191"/>
      <c r="C30" s="164"/>
      <c r="D30" s="165"/>
      <c r="E30" s="163"/>
      <c r="F30" s="163"/>
      <c r="G30" s="191"/>
      <c r="H30" s="191"/>
      <c r="I30" s="189"/>
      <c r="J30" s="190"/>
      <c r="L30" s="26"/>
    </row>
    <row r="31" spans="1:12" ht="12.75">
      <c r="A31" s="191"/>
      <c r="B31" s="191"/>
      <c r="C31" s="164"/>
      <c r="D31" s="165"/>
      <c r="E31" s="163"/>
      <c r="F31" s="163"/>
      <c r="G31" s="191"/>
      <c r="H31" s="191"/>
      <c r="I31" s="189"/>
      <c r="J31" s="190"/>
      <c r="L31" s="26"/>
    </row>
    <row r="32" spans="1:12" ht="12.75">
      <c r="A32" s="191"/>
      <c r="B32" s="191"/>
      <c r="C32" s="164"/>
      <c r="D32" s="165"/>
      <c r="E32" s="163"/>
      <c r="F32" s="163"/>
      <c r="G32" s="191"/>
      <c r="H32" s="191"/>
      <c r="I32" s="189"/>
      <c r="J32" s="190"/>
      <c r="L32" s="26"/>
    </row>
    <row r="33" spans="1:12" ht="12.75">
      <c r="A33" s="191"/>
      <c r="B33" s="191"/>
      <c r="C33" s="164"/>
      <c r="D33" s="165"/>
      <c r="E33" s="163"/>
      <c r="F33" s="163"/>
      <c r="G33" s="191"/>
      <c r="H33" s="191"/>
      <c r="I33" s="189"/>
      <c r="J33" s="190"/>
      <c r="L33" s="26"/>
    </row>
    <row r="34" spans="1:12" ht="12.75">
      <c r="A34" s="191"/>
      <c r="B34" s="191"/>
      <c r="C34" s="164"/>
      <c r="D34" s="165"/>
      <c r="E34" s="163"/>
      <c r="F34" s="163"/>
      <c r="G34" s="191"/>
      <c r="H34" s="191"/>
      <c r="I34" s="189"/>
      <c r="J34" s="190"/>
      <c r="L34" s="26"/>
    </row>
    <row r="35" spans="1:12" ht="12.75">
      <c r="A35" s="191"/>
      <c r="B35" s="191"/>
      <c r="C35" s="164"/>
      <c r="D35" s="165"/>
      <c r="E35" s="163"/>
      <c r="F35" s="163"/>
      <c r="G35" s="191"/>
      <c r="H35" s="191"/>
      <c r="I35" s="189"/>
      <c r="J35" s="190"/>
      <c r="L35" s="26"/>
    </row>
    <row r="36" spans="1:12" ht="12.75">
      <c r="A36" s="191"/>
      <c r="B36" s="191"/>
      <c r="C36" s="164"/>
      <c r="D36" s="165"/>
      <c r="E36" s="163"/>
      <c r="F36" s="163"/>
      <c r="G36" s="191"/>
      <c r="H36" s="191"/>
      <c r="I36" s="189"/>
      <c r="J36" s="190"/>
      <c r="L36" s="26"/>
    </row>
    <row r="37" spans="1:12" ht="12.75">
      <c r="A37" s="191"/>
      <c r="B37" s="191"/>
      <c r="C37" s="164"/>
      <c r="D37" s="165"/>
      <c r="E37" s="163"/>
      <c r="F37" s="163"/>
      <c r="G37" s="191"/>
      <c r="H37" s="191"/>
      <c r="I37" s="189"/>
      <c r="J37" s="190"/>
      <c r="L37" s="26"/>
    </row>
    <row r="38" spans="1:12" ht="12.75">
      <c r="A38" s="191"/>
      <c r="B38" s="191"/>
      <c r="C38" s="164"/>
      <c r="D38" s="165"/>
      <c r="E38" s="163"/>
      <c r="F38" s="163"/>
      <c r="G38" s="191"/>
      <c r="H38" s="191"/>
      <c r="I38" s="189"/>
      <c r="J38" s="190"/>
      <c r="L38" s="26"/>
    </row>
    <row r="39" spans="1:12" ht="12.75">
      <c r="A39" s="191"/>
      <c r="B39" s="191"/>
      <c r="C39" s="164"/>
      <c r="D39" s="165"/>
      <c r="E39" s="163"/>
      <c r="F39" s="163"/>
      <c r="G39" s="191"/>
      <c r="H39" s="191"/>
      <c r="I39" s="189"/>
      <c r="J39" s="190"/>
      <c r="L39" s="26"/>
    </row>
    <row r="40" spans="1:12" ht="12.75">
      <c r="A40" s="191"/>
      <c r="B40" s="191"/>
      <c r="C40" s="164"/>
      <c r="D40" s="165"/>
      <c r="E40" s="163"/>
      <c r="F40" s="163"/>
      <c r="G40" s="191"/>
      <c r="H40" s="191"/>
      <c r="I40" s="189"/>
      <c r="J40" s="190"/>
      <c r="L40" s="26"/>
    </row>
    <row r="41" spans="1:12" ht="12.75">
      <c r="A41" s="191"/>
      <c r="B41" s="191"/>
      <c r="C41" s="164"/>
      <c r="D41" s="165"/>
      <c r="E41" s="163"/>
      <c r="F41" s="163"/>
      <c r="G41" s="191"/>
      <c r="H41" s="191"/>
      <c r="I41" s="189"/>
      <c r="J41" s="190"/>
      <c r="L41" s="26"/>
    </row>
    <row r="42" spans="1:12" ht="12.75">
      <c r="A42" s="191"/>
      <c r="B42" s="191"/>
      <c r="C42" s="164"/>
      <c r="D42" s="165"/>
      <c r="E42" s="163"/>
      <c r="F42" s="163"/>
      <c r="G42" s="191"/>
      <c r="H42" s="191"/>
      <c r="I42" s="189"/>
      <c r="J42" s="190"/>
      <c r="L42" s="26"/>
    </row>
    <row r="43" spans="1:12" ht="12.75">
      <c r="A43" s="191"/>
      <c r="B43" s="191"/>
      <c r="C43" s="164"/>
      <c r="D43" s="165"/>
      <c r="E43" s="163"/>
      <c r="F43" s="163"/>
      <c r="G43" s="191"/>
      <c r="H43" s="191"/>
      <c r="I43" s="189"/>
      <c r="J43" s="190"/>
      <c r="L43" s="26"/>
    </row>
    <row r="44" spans="1:12" ht="12.75">
      <c r="A44" s="191"/>
      <c r="B44" s="191"/>
      <c r="C44" s="164"/>
      <c r="D44" s="165"/>
      <c r="E44" s="163"/>
      <c r="F44" s="163"/>
      <c r="G44" s="191"/>
      <c r="H44" s="191"/>
      <c r="I44" s="189"/>
      <c r="J44" s="190"/>
      <c r="L44" s="26"/>
    </row>
    <row r="45" spans="1:12" ht="12.75">
      <c r="A45" s="191"/>
      <c r="B45" s="191"/>
      <c r="C45" s="164"/>
      <c r="D45" s="165"/>
      <c r="E45" s="163"/>
      <c r="F45" s="163"/>
      <c r="G45" s="191"/>
      <c r="H45" s="191"/>
      <c r="I45" s="189"/>
      <c r="J45" s="190"/>
      <c r="L45" s="26"/>
    </row>
    <row r="46" spans="1:12" ht="12.75">
      <c r="A46" s="191"/>
      <c r="B46" s="191"/>
      <c r="C46" s="164"/>
      <c r="D46" s="165"/>
      <c r="E46" s="163"/>
      <c r="F46" s="163"/>
      <c r="G46" s="191"/>
      <c r="H46" s="191"/>
      <c r="I46" s="189"/>
      <c r="J46" s="190"/>
      <c r="L46" s="26"/>
    </row>
    <row r="47" spans="1:12" ht="12.75">
      <c r="A47" s="191"/>
      <c r="B47" s="191"/>
      <c r="C47" s="164"/>
      <c r="D47" s="165"/>
      <c r="E47" s="163"/>
      <c r="F47" s="163"/>
      <c r="G47" s="191"/>
      <c r="H47" s="191"/>
      <c r="I47" s="189"/>
      <c r="J47" s="190"/>
      <c r="L47" s="26"/>
    </row>
    <row r="48" spans="1:12" ht="12.75">
      <c r="A48" s="191"/>
      <c r="B48" s="191"/>
      <c r="C48" s="164"/>
      <c r="D48" s="165"/>
      <c r="E48" s="163"/>
      <c r="F48" s="163"/>
      <c r="G48" s="191"/>
      <c r="H48" s="191"/>
      <c r="I48" s="189"/>
      <c r="J48" s="190"/>
      <c r="L48" s="26"/>
    </row>
    <row r="49" spans="1:12" ht="12.75">
      <c r="A49" s="191"/>
      <c r="B49" s="191"/>
      <c r="C49" s="164"/>
      <c r="D49" s="165"/>
      <c r="E49" s="163"/>
      <c r="F49" s="163"/>
      <c r="G49" s="191"/>
      <c r="H49" s="191"/>
      <c r="I49" s="189"/>
      <c r="J49" s="190"/>
      <c r="L49" s="26"/>
    </row>
    <row r="50" spans="1:12" ht="12.75">
      <c r="A50" s="191"/>
      <c r="B50" s="191"/>
      <c r="C50" s="164"/>
      <c r="D50" s="165"/>
      <c r="E50" s="163"/>
      <c r="F50" s="163"/>
      <c r="G50" s="191"/>
      <c r="H50" s="191"/>
      <c r="I50" s="189"/>
      <c r="J50" s="190"/>
      <c r="L50" s="26"/>
    </row>
    <row r="51" spans="1:12" ht="12.75">
      <c r="A51" s="191"/>
      <c r="B51" s="191"/>
      <c r="C51" s="164"/>
      <c r="D51" s="165"/>
      <c r="E51" s="163"/>
      <c r="F51" s="163"/>
      <c r="G51" s="191"/>
      <c r="H51" s="191"/>
      <c r="I51" s="189"/>
      <c r="J51" s="190"/>
      <c r="L51" s="26"/>
    </row>
    <row r="52" spans="1:12" ht="12.75">
      <c r="A52" s="191"/>
      <c r="B52" s="191"/>
      <c r="C52" s="164"/>
      <c r="D52" s="165"/>
      <c r="E52" s="163"/>
      <c r="F52" s="163"/>
      <c r="G52" s="191"/>
      <c r="H52" s="191"/>
      <c r="I52" s="189"/>
      <c r="J52" s="190"/>
      <c r="L52" s="26"/>
    </row>
    <row r="53" spans="1:12" ht="12.75">
      <c r="A53" s="191"/>
      <c r="B53" s="191"/>
      <c r="C53" s="164"/>
      <c r="D53" s="165"/>
      <c r="E53" s="163"/>
      <c r="F53" s="163"/>
      <c r="G53" s="191"/>
      <c r="H53" s="191"/>
      <c r="I53" s="189"/>
      <c r="J53" s="190"/>
      <c r="L53" s="26"/>
    </row>
    <row r="54" spans="1:12" ht="12.75">
      <c r="A54" s="191"/>
      <c r="B54" s="191"/>
      <c r="C54" s="164"/>
      <c r="D54" s="165"/>
      <c r="E54" s="163"/>
      <c r="F54" s="163"/>
      <c r="G54" s="191"/>
      <c r="H54" s="191"/>
      <c r="I54" s="189"/>
      <c r="J54" s="190"/>
      <c r="L54" s="26"/>
    </row>
    <row r="55" spans="1:12" ht="12.75">
      <c r="A55" s="191"/>
      <c r="B55" s="191"/>
      <c r="C55" s="164"/>
      <c r="D55" s="165"/>
      <c r="E55" s="163"/>
      <c r="F55" s="163"/>
      <c r="G55" s="191"/>
      <c r="H55" s="191"/>
      <c r="I55" s="189"/>
      <c r="J55" s="190"/>
      <c r="L55" s="26"/>
    </row>
    <row r="56" spans="1:12" ht="12.75">
      <c r="A56" s="191"/>
      <c r="B56" s="191"/>
      <c r="C56" s="164"/>
      <c r="D56" s="165"/>
      <c r="E56" s="163"/>
      <c r="F56" s="163"/>
      <c r="G56" s="191"/>
      <c r="H56" s="191"/>
      <c r="I56" s="189"/>
      <c r="J56" s="190"/>
      <c r="L56" s="26"/>
    </row>
    <row r="57" spans="1:12" ht="12.75">
      <c r="A57" s="191"/>
      <c r="B57" s="191"/>
      <c r="C57" s="164"/>
      <c r="D57" s="165"/>
      <c r="E57" s="163"/>
      <c r="F57" s="163"/>
      <c r="G57" s="191"/>
      <c r="H57" s="191"/>
      <c r="I57" s="189"/>
      <c r="J57" s="190"/>
      <c r="L57" s="26"/>
    </row>
    <row r="58" spans="1:12" ht="12.75">
      <c r="A58" s="191"/>
      <c r="B58" s="191"/>
      <c r="C58" s="164"/>
      <c r="D58" s="165"/>
      <c r="E58" s="163"/>
      <c r="F58" s="163"/>
      <c r="G58" s="191"/>
      <c r="H58" s="191"/>
      <c r="I58" s="189"/>
      <c r="J58" s="190"/>
      <c r="L58" s="26"/>
    </row>
    <row r="59" spans="1:12" ht="12.75">
      <c r="A59" s="191"/>
      <c r="B59" s="191"/>
      <c r="C59" s="164"/>
      <c r="D59" s="165"/>
      <c r="E59" s="163"/>
      <c r="F59" s="163"/>
      <c r="G59" s="191"/>
      <c r="H59" s="191"/>
      <c r="I59" s="189"/>
      <c r="J59" s="190"/>
      <c r="L59" s="26"/>
    </row>
    <row r="60" spans="1:12" ht="12.75">
      <c r="A60" s="215" t="s">
        <v>245</v>
      </c>
      <c r="B60" s="216"/>
      <c r="C60" s="216"/>
      <c r="D60" s="216"/>
      <c r="E60" s="217"/>
      <c r="F60" s="191"/>
      <c r="G60" s="193"/>
      <c r="H60" s="193"/>
      <c r="I60" s="189"/>
      <c r="J60" s="190"/>
      <c r="L60" s="26"/>
    </row>
    <row r="61" spans="1:10" ht="12.75">
      <c r="A61" s="218" t="s">
        <v>82</v>
      </c>
      <c r="B61" s="192" t="s">
        <v>152</v>
      </c>
      <c r="C61" s="192"/>
      <c r="D61" s="192"/>
      <c r="E61" s="219"/>
      <c r="F61" s="191"/>
      <c r="G61" s="193"/>
      <c r="H61" s="193"/>
      <c r="I61" s="189"/>
      <c r="J61" s="189"/>
    </row>
    <row r="62" spans="1:10" ht="12.75">
      <c r="A62" s="218" t="s">
        <v>84</v>
      </c>
      <c r="B62" s="192" t="s">
        <v>85</v>
      </c>
      <c r="C62" s="192"/>
      <c r="D62" s="192"/>
      <c r="E62" s="219"/>
      <c r="F62" s="191"/>
      <c r="G62" s="193"/>
      <c r="H62" s="193"/>
      <c r="I62" s="189"/>
      <c r="J62" s="189"/>
    </row>
    <row r="63" spans="1:10" ht="12.75">
      <c r="A63" s="220" t="s">
        <v>50</v>
      </c>
      <c r="B63" s="191" t="s">
        <v>51</v>
      </c>
      <c r="C63" s="191"/>
      <c r="D63" s="191" t="s">
        <v>52</v>
      </c>
      <c r="E63" s="219" t="s">
        <v>53</v>
      </c>
      <c r="F63" s="191"/>
      <c r="G63" s="193"/>
      <c r="H63" s="193"/>
      <c r="I63" s="189"/>
      <c r="J63" s="189"/>
    </row>
    <row r="64" spans="1:10" ht="12.75">
      <c r="A64" s="220"/>
      <c r="B64" s="191"/>
      <c r="C64" s="191"/>
      <c r="D64" s="191"/>
      <c r="E64" s="219"/>
      <c r="F64" s="191"/>
      <c r="G64" s="193"/>
      <c r="H64" s="193"/>
      <c r="I64" s="189"/>
      <c r="J64" s="189"/>
    </row>
    <row r="65" spans="1:10" ht="12.75">
      <c r="A65" s="220">
        <v>0</v>
      </c>
      <c r="B65" s="194">
        <v>0</v>
      </c>
      <c r="C65" s="195"/>
      <c r="D65" s="194"/>
      <c r="E65" s="221"/>
      <c r="F65" s="191"/>
      <c r="G65" s="193"/>
      <c r="H65" s="193"/>
      <c r="I65" s="189"/>
      <c r="J65" s="189"/>
    </row>
    <row r="66" spans="1:10" ht="12.75">
      <c r="A66" s="220">
        <v>1</v>
      </c>
      <c r="B66" s="194">
        <f>B65-D66</f>
        <v>0</v>
      </c>
      <c r="C66" s="195"/>
      <c r="D66" s="194">
        <f>(B65/3)</f>
        <v>0</v>
      </c>
      <c r="E66" s="222">
        <f>D66</f>
        <v>0</v>
      </c>
      <c r="F66" s="191"/>
      <c r="G66" s="193"/>
      <c r="H66" s="193"/>
      <c r="I66" s="189"/>
      <c r="J66" s="189"/>
    </row>
    <row r="67" spans="1:10" ht="12.75">
      <c r="A67" s="220">
        <v>2</v>
      </c>
      <c r="B67" s="194">
        <f>B66-D67</f>
        <v>0</v>
      </c>
      <c r="C67" s="195"/>
      <c r="D67" s="194">
        <f>D66</f>
        <v>0</v>
      </c>
      <c r="E67" s="222">
        <f>E66+D67</f>
        <v>0</v>
      </c>
      <c r="F67" s="191"/>
      <c r="G67" s="193"/>
      <c r="H67" s="193"/>
      <c r="I67" s="189"/>
      <c r="J67" s="189"/>
    </row>
    <row r="68" spans="1:10" ht="12.75">
      <c r="A68" s="223">
        <v>3</v>
      </c>
      <c r="B68" s="224">
        <f>B67-D68</f>
        <v>0</v>
      </c>
      <c r="C68" s="225"/>
      <c r="D68" s="224">
        <f>D67</f>
        <v>0</v>
      </c>
      <c r="E68" s="226">
        <f>E67+D68</f>
        <v>0</v>
      </c>
      <c r="F68" s="191"/>
      <c r="G68" s="193"/>
      <c r="H68" s="193"/>
      <c r="I68" s="189"/>
      <c r="J68" s="189"/>
    </row>
    <row r="69" spans="1:10" ht="12.75">
      <c r="A69" s="193"/>
      <c r="B69" s="196"/>
      <c r="C69" s="193"/>
      <c r="D69" s="196"/>
      <c r="E69" s="196"/>
      <c r="F69" s="193"/>
      <c r="G69" s="193"/>
      <c r="H69" s="193"/>
      <c r="I69" s="189"/>
      <c r="J69" s="189"/>
    </row>
    <row r="70" spans="1:10" ht="12.75">
      <c r="A70" s="193"/>
      <c r="B70" s="193"/>
      <c r="C70" s="193"/>
      <c r="D70" s="193"/>
      <c r="E70" s="193"/>
      <c r="F70" s="193"/>
      <c r="G70" s="193"/>
      <c r="H70" s="193"/>
      <c r="I70" s="189"/>
      <c r="J70" s="189"/>
    </row>
    <row r="71" spans="1:10" ht="12.75">
      <c r="A71" s="193"/>
      <c r="B71" s="193"/>
      <c r="C71" s="193"/>
      <c r="D71" s="193"/>
      <c r="E71" s="193"/>
      <c r="F71" s="193"/>
      <c r="G71" s="193"/>
      <c r="H71" s="193"/>
      <c r="I71" s="189"/>
      <c r="J71" s="189"/>
    </row>
    <row r="72" spans="1:10" ht="12.75">
      <c r="A72" s="215" t="s">
        <v>184</v>
      </c>
      <c r="B72" s="216"/>
      <c r="C72" s="216"/>
      <c r="D72" s="216"/>
      <c r="E72" s="217"/>
      <c r="F72" s="191"/>
      <c r="G72" s="193"/>
      <c r="H72" s="193"/>
      <c r="I72" s="189"/>
      <c r="J72" s="189"/>
    </row>
    <row r="73" spans="1:10" ht="12.75">
      <c r="A73" s="218" t="s">
        <v>82</v>
      </c>
      <c r="B73" s="192" t="s">
        <v>152</v>
      </c>
      <c r="C73" s="192"/>
      <c r="D73" s="192"/>
      <c r="E73" s="219"/>
      <c r="F73" s="191"/>
      <c r="G73" s="193"/>
      <c r="H73" s="193"/>
      <c r="I73" s="189"/>
      <c r="J73" s="189"/>
    </row>
    <row r="74" spans="1:10" ht="12.75">
      <c r="A74" s="218" t="s">
        <v>84</v>
      </c>
      <c r="B74" s="192" t="s">
        <v>85</v>
      </c>
      <c r="C74" s="192"/>
      <c r="D74" s="192"/>
      <c r="E74" s="219"/>
      <c r="F74" s="191"/>
      <c r="G74" s="193"/>
      <c r="H74" s="193"/>
      <c r="I74" s="189"/>
      <c r="J74" s="189"/>
    </row>
    <row r="75" spans="1:10" ht="12.75">
      <c r="A75" s="220" t="s">
        <v>50</v>
      </c>
      <c r="B75" s="191" t="s">
        <v>51</v>
      </c>
      <c r="C75" s="191"/>
      <c r="D75" s="191" t="s">
        <v>52</v>
      </c>
      <c r="E75" s="219" t="s">
        <v>53</v>
      </c>
      <c r="F75" s="191"/>
      <c r="G75" s="193"/>
      <c r="H75" s="193"/>
      <c r="I75" s="189"/>
      <c r="J75" s="189"/>
    </row>
    <row r="76" spans="1:10" ht="12.75">
      <c r="A76" s="220"/>
      <c r="B76" s="191"/>
      <c r="C76" s="191"/>
      <c r="D76" s="191"/>
      <c r="E76" s="219"/>
      <c r="F76" s="191"/>
      <c r="G76" s="193"/>
      <c r="H76" s="193"/>
      <c r="I76" s="189"/>
      <c r="J76" s="189"/>
    </row>
    <row r="77" spans="1:10" ht="12.75">
      <c r="A77" s="220">
        <v>0</v>
      </c>
      <c r="B77" s="194">
        <v>1400</v>
      </c>
      <c r="C77" s="195"/>
      <c r="D77" s="194"/>
      <c r="E77" s="221"/>
      <c r="F77" s="191"/>
      <c r="G77" s="193"/>
      <c r="H77" s="193"/>
      <c r="I77" s="189"/>
      <c r="J77" s="189"/>
    </row>
    <row r="78" spans="1:10" ht="12.75">
      <c r="A78" s="220">
        <v>1</v>
      </c>
      <c r="B78" s="194">
        <f>B77-D78</f>
        <v>933.3333333333333</v>
      </c>
      <c r="C78" s="195"/>
      <c r="D78" s="194">
        <f>(B77/3)</f>
        <v>466.6666666666667</v>
      </c>
      <c r="E78" s="222">
        <f>D78</f>
        <v>466.6666666666667</v>
      </c>
      <c r="F78" s="191"/>
      <c r="G78" s="193"/>
      <c r="H78" s="193"/>
      <c r="I78" s="189"/>
      <c r="J78" s="189"/>
    </row>
    <row r="79" spans="1:10" ht="12.75">
      <c r="A79" s="220">
        <v>2</v>
      </c>
      <c r="B79" s="194">
        <f>B78-D79</f>
        <v>466.6666666666666</v>
      </c>
      <c r="C79" s="195"/>
      <c r="D79" s="194">
        <f>(B77/3)</f>
        <v>466.6666666666667</v>
      </c>
      <c r="E79" s="222">
        <f>E78+D79</f>
        <v>933.3333333333334</v>
      </c>
      <c r="F79" s="191"/>
      <c r="G79" s="193"/>
      <c r="H79" s="193"/>
      <c r="I79" s="189"/>
      <c r="J79" s="189"/>
    </row>
    <row r="80" spans="1:10" ht="12.75">
      <c r="A80" s="223">
        <v>3</v>
      </c>
      <c r="B80" s="224">
        <f>B79-D80</f>
        <v>0</v>
      </c>
      <c r="C80" s="225"/>
      <c r="D80" s="224">
        <f>(B77/3)</f>
        <v>466.6666666666667</v>
      </c>
      <c r="E80" s="226">
        <f>E79+D80</f>
        <v>1400</v>
      </c>
      <c r="F80" s="191"/>
      <c r="G80" s="193"/>
      <c r="H80" s="193"/>
      <c r="I80" s="189"/>
      <c r="J80" s="189"/>
    </row>
    <row r="81" spans="1:10" ht="12.75">
      <c r="A81" s="164"/>
      <c r="B81" s="194"/>
      <c r="C81" s="195"/>
      <c r="D81" s="194"/>
      <c r="E81" s="194"/>
      <c r="F81" s="191"/>
      <c r="G81" s="193"/>
      <c r="H81" s="193"/>
      <c r="I81" s="189"/>
      <c r="J81" s="189"/>
    </row>
    <row r="82" spans="1:10" ht="12.75">
      <c r="A82" s="164"/>
      <c r="B82" s="194"/>
      <c r="C82" s="195"/>
      <c r="D82" s="194"/>
      <c r="E82" s="194"/>
      <c r="F82" s="191"/>
      <c r="G82" s="193"/>
      <c r="H82" s="193"/>
      <c r="I82" s="189"/>
      <c r="J82" s="189"/>
    </row>
    <row r="83" spans="1:10" ht="12.75">
      <c r="A83" s="215" t="s">
        <v>185</v>
      </c>
      <c r="B83" s="216"/>
      <c r="C83" s="216"/>
      <c r="D83" s="216"/>
      <c r="E83" s="217"/>
      <c r="F83" s="193"/>
      <c r="G83" s="193"/>
      <c r="H83" s="193"/>
      <c r="I83" s="189"/>
      <c r="J83" s="189"/>
    </row>
    <row r="84" spans="1:10" ht="12.75">
      <c r="A84" s="218" t="s">
        <v>82</v>
      </c>
      <c r="B84" s="192" t="s">
        <v>152</v>
      </c>
      <c r="C84" s="192"/>
      <c r="D84" s="192"/>
      <c r="E84" s="219"/>
      <c r="F84" s="193"/>
      <c r="G84" s="193"/>
      <c r="H84" s="193"/>
      <c r="I84" s="189"/>
      <c r="J84" s="189"/>
    </row>
    <row r="85" spans="1:10" ht="12.75">
      <c r="A85" s="218" t="s">
        <v>84</v>
      </c>
      <c r="B85" s="192" t="s">
        <v>85</v>
      </c>
      <c r="C85" s="192"/>
      <c r="D85" s="192"/>
      <c r="E85" s="219"/>
      <c r="F85" s="193"/>
      <c r="G85" s="193"/>
      <c r="H85" s="193"/>
      <c r="I85" s="189"/>
      <c r="J85" s="189"/>
    </row>
    <row r="86" spans="1:10" ht="12.75">
      <c r="A86" s="220" t="s">
        <v>50</v>
      </c>
      <c r="B86" s="191" t="s">
        <v>51</v>
      </c>
      <c r="C86" s="191"/>
      <c r="D86" s="191" t="s">
        <v>52</v>
      </c>
      <c r="E86" s="219" t="s">
        <v>53</v>
      </c>
      <c r="F86" s="193"/>
      <c r="G86" s="193"/>
      <c r="H86" s="193"/>
      <c r="I86" s="189"/>
      <c r="J86" s="189"/>
    </row>
    <row r="87" spans="1:10" ht="12.75">
      <c r="A87" s="220"/>
      <c r="B87" s="191"/>
      <c r="C87" s="191"/>
      <c r="D87" s="191"/>
      <c r="E87" s="219"/>
      <c r="F87" s="193"/>
      <c r="G87" s="193"/>
      <c r="H87" s="193"/>
      <c r="I87" s="189"/>
      <c r="J87" s="189"/>
    </row>
    <row r="88" spans="1:10" ht="12.75">
      <c r="A88" s="220">
        <v>0</v>
      </c>
      <c r="B88" s="194">
        <v>50</v>
      </c>
      <c r="C88" s="195"/>
      <c r="D88" s="194"/>
      <c r="E88" s="221"/>
      <c r="F88" s="193"/>
      <c r="G88" s="193"/>
      <c r="H88" s="193"/>
      <c r="I88" s="189"/>
      <c r="J88" s="189"/>
    </row>
    <row r="89" spans="1:10" ht="12.75">
      <c r="A89" s="220">
        <v>1</v>
      </c>
      <c r="B89" s="194">
        <f>B88-D89</f>
        <v>33.33333333333333</v>
      </c>
      <c r="C89" s="195"/>
      <c r="D89" s="194">
        <f>(B88/3)</f>
        <v>16.666666666666668</v>
      </c>
      <c r="E89" s="222">
        <f>D89</f>
        <v>16.666666666666668</v>
      </c>
      <c r="F89" s="193"/>
      <c r="G89" s="193"/>
      <c r="H89" s="193"/>
      <c r="I89" s="189"/>
      <c r="J89" s="189"/>
    </row>
    <row r="90" spans="1:10" ht="12.75">
      <c r="A90" s="220">
        <v>2</v>
      </c>
      <c r="B90" s="194">
        <f>B89-D90</f>
        <v>16.66666666666666</v>
      </c>
      <c r="C90" s="195"/>
      <c r="D90" s="194">
        <f>D89</f>
        <v>16.666666666666668</v>
      </c>
      <c r="E90" s="222">
        <f>E89+D90</f>
        <v>33.333333333333336</v>
      </c>
      <c r="F90" s="193"/>
      <c r="G90" s="193"/>
      <c r="H90" s="193"/>
      <c r="I90" s="189"/>
      <c r="J90" s="189"/>
    </row>
    <row r="91" spans="1:10" ht="12.75">
      <c r="A91" s="223">
        <v>3</v>
      </c>
      <c r="B91" s="224">
        <f>B90-D91</f>
        <v>0</v>
      </c>
      <c r="C91" s="225"/>
      <c r="D91" s="224">
        <f>D90</f>
        <v>16.666666666666668</v>
      </c>
      <c r="E91" s="226">
        <f>E90+D91</f>
        <v>50</v>
      </c>
      <c r="F91" s="193"/>
      <c r="G91" s="193"/>
      <c r="H91" s="193"/>
      <c r="I91" s="189"/>
      <c r="J91" s="189"/>
    </row>
    <row r="92" spans="1:10" ht="12.75">
      <c r="A92" s="193"/>
      <c r="B92" s="193"/>
      <c r="C92" s="193"/>
      <c r="D92" s="193"/>
      <c r="E92" s="193"/>
      <c r="F92" s="193"/>
      <c r="G92" s="193"/>
      <c r="H92" s="193"/>
      <c r="I92" s="189"/>
      <c r="J92" s="189"/>
    </row>
    <row r="93" spans="1:10" ht="12.75">
      <c r="A93" s="193"/>
      <c r="B93" s="193"/>
      <c r="C93" s="193"/>
      <c r="D93" s="193"/>
      <c r="E93" s="193"/>
      <c r="F93" s="193"/>
      <c r="G93" s="193"/>
      <c r="H93" s="193"/>
      <c r="I93" s="189"/>
      <c r="J93" s="189"/>
    </row>
    <row r="94" spans="1:10" ht="12.75">
      <c r="A94" s="215" t="s">
        <v>186</v>
      </c>
      <c r="B94" s="216"/>
      <c r="C94" s="216"/>
      <c r="D94" s="216"/>
      <c r="E94" s="217"/>
      <c r="F94" s="193"/>
      <c r="G94" s="193"/>
      <c r="H94" s="193"/>
      <c r="I94" s="189"/>
      <c r="J94" s="189"/>
    </row>
    <row r="95" spans="1:10" ht="12.75">
      <c r="A95" s="218" t="s">
        <v>82</v>
      </c>
      <c r="B95" s="192" t="s">
        <v>110</v>
      </c>
      <c r="C95" s="192"/>
      <c r="D95" s="192"/>
      <c r="E95" s="219"/>
      <c r="F95" s="193"/>
      <c r="G95" s="193"/>
      <c r="H95" s="193"/>
      <c r="I95" s="189"/>
      <c r="J95" s="189"/>
    </row>
    <row r="96" spans="1:10" ht="12.75">
      <c r="A96" s="218" t="s">
        <v>84</v>
      </c>
      <c r="B96" s="192" t="s">
        <v>85</v>
      </c>
      <c r="C96" s="192"/>
      <c r="D96" s="192"/>
      <c r="E96" s="219"/>
      <c r="F96" s="193"/>
      <c r="G96" s="193"/>
      <c r="H96" s="193"/>
      <c r="I96" s="189"/>
      <c r="J96" s="189"/>
    </row>
    <row r="97" spans="1:10" ht="12.75">
      <c r="A97" s="220" t="s">
        <v>50</v>
      </c>
      <c r="B97" s="191" t="s">
        <v>51</v>
      </c>
      <c r="C97" s="191"/>
      <c r="D97" s="191" t="s">
        <v>52</v>
      </c>
      <c r="E97" s="219" t="s">
        <v>53</v>
      </c>
      <c r="F97" s="193"/>
      <c r="G97" s="193"/>
      <c r="H97" s="193"/>
      <c r="I97" s="189"/>
      <c r="J97" s="189"/>
    </row>
    <row r="98" spans="1:10" ht="12.75">
      <c r="A98" s="220"/>
      <c r="B98" s="191"/>
      <c r="C98" s="191"/>
      <c r="D98" s="191"/>
      <c r="E98" s="219"/>
      <c r="F98" s="193"/>
      <c r="G98" s="193"/>
      <c r="H98" s="193"/>
      <c r="I98" s="189"/>
      <c r="J98" s="189"/>
    </row>
    <row r="99" spans="1:10" ht="12.75">
      <c r="A99" s="220">
        <v>0</v>
      </c>
      <c r="B99" s="194">
        <v>90</v>
      </c>
      <c r="C99" s="195"/>
      <c r="D99" s="194"/>
      <c r="E99" s="221"/>
      <c r="F99" s="193"/>
      <c r="G99" s="193"/>
      <c r="H99" s="193"/>
      <c r="I99" s="189"/>
      <c r="J99" s="189"/>
    </row>
    <row r="100" spans="1:10" ht="12.75">
      <c r="A100" s="220">
        <v>1</v>
      </c>
      <c r="B100" s="194">
        <f>B99-D100</f>
        <v>72</v>
      </c>
      <c r="C100" s="195"/>
      <c r="D100" s="194">
        <f>(B99/5)</f>
        <v>18</v>
      </c>
      <c r="E100" s="222">
        <f>D100</f>
        <v>18</v>
      </c>
      <c r="F100" s="193"/>
      <c r="G100" s="193"/>
      <c r="H100" s="193"/>
      <c r="I100" s="189"/>
      <c r="J100" s="189"/>
    </row>
    <row r="101" spans="1:10" ht="12.75">
      <c r="A101" s="220">
        <v>2</v>
      </c>
      <c r="B101" s="194">
        <f>B100-D101</f>
        <v>54</v>
      </c>
      <c r="C101" s="195"/>
      <c r="D101" s="194">
        <f>D100</f>
        <v>18</v>
      </c>
      <c r="E101" s="222">
        <f>E100+D101</f>
        <v>36</v>
      </c>
      <c r="F101" s="193"/>
      <c r="G101" s="193"/>
      <c r="H101" s="193"/>
      <c r="I101" s="189"/>
      <c r="J101" s="189"/>
    </row>
    <row r="102" spans="1:10" ht="12.75">
      <c r="A102" s="220">
        <v>3</v>
      </c>
      <c r="B102" s="194">
        <f>B101-D102</f>
        <v>36</v>
      </c>
      <c r="C102" s="195"/>
      <c r="D102" s="194">
        <f>D101</f>
        <v>18</v>
      </c>
      <c r="E102" s="222">
        <f>E101+D102</f>
        <v>54</v>
      </c>
      <c r="F102" s="193"/>
      <c r="G102" s="193"/>
      <c r="H102" s="193"/>
      <c r="I102" s="189"/>
      <c r="J102" s="189"/>
    </row>
    <row r="103" spans="1:10" ht="12.75">
      <c r="A103" s="220">
        <v>4</v>
      </c>
      <c r="B103" s="194">
        <f>B102-D103</f>
        <v>18</v>
      </c>
      <c r="C103" s="195"/>
      <c r="D103" s="194">
        <f>D102</f>
        <v>18</v>
      </c>
      <c r="E103" s="222">
        <f>E102+D103</f>
        <v>72</v>
      </c>
      <c r="F103" s="193"/>
      <c r="G103" s="193"/>
      <c r="H103" s="193"/>
      <c r="I103" s="189"/>
      <c r="J103" s="189"/>
    </row>
    <row r="104" spans="1:10" ht="12.75">
      <c r="A104" s="223">
        <v>5</v>
      </c>
      <c r="B104" s="224">
        <f>B103-D104</f>
        <v>0</v>
      </c>
      <c r="C104" s="225"/>
      <c r="D104" s="224">
        <f>D103</f>
        <v>18</v>
      </c>
      <c r="E104" s="226">
        <f>E103+D104</f>
        <v>90</v>
      </c>
      <c r="F104" s="193"/>
      <c r="G104" s="193"/>
      <c r="H104" s="193"/>
      <c r="I104" s="189"/>
      <c r="J104" s="189"/>
    </row>
    <row r="105" spans="1:10" ht="12.75">
      <c r="A105" s="193"/>
      <c r="B105" s="193"/>
      <c r="C105" s="193"/>
      <c r="D105" s="193"/>
      <c r="E105" s="193"/>
      <c r="F105" s="193"/>
      <c r="G105" s="193"/>
      <c r="H105" s="193"/>
      <c r="I105" s="189"/>
      <c r="J105" s="189"/>
    </row>
    <row r="106" spans="1:10" ht="12.75">
      <c r="A106" s="193"/>
      <c r="B106" s="193"/>
      <c r="C106" s="193"/>
      <c r="D106" s="193"/>
      <c r="E106" s="193"/>
      <c r="F106" s="193"/>
      <c r="G106" s="193"/>
      <c r="H106" s="193"/>
      <c r="I106" s="189"/>
      <c r="J106" s="189"/>
    </row>
    <row r="107" spans="1:10" ht="12.75">
      <c r="A107" s="215" t="s">
        <v>187</v>
      </c>
      <c r="B107" s="216"/>
      <c r="C107" s="216"/>
      <c r="D107" s="216"/>
      <c r="E107" s="217"/>
      <c r="F107" s="193"/>
      <c r="G107" s="193"/>
      <c r="H107" s="193"/>
      <c r="I107" s="189"/>
      <c r="J107" s="189"/>
    </row>
    <row r="108" spans="1:10" ht="12.75">
      <c r="A108" s="218" t="s">
        <v>82</v>
      </c>
      <c r="B108" s="192" t="s">
        <v>110</v>
      </c>
      <c r="C108" s="192"/>
      <c r="D108" s="192"/>
      <c r="E108" s="219"/>
      <c r="F108" s="193"/>
      <c r="G108" s="193"/>
      <c r="H108" s="193"/>
      <c r="I108" s="189"/>
      <c r="J108" s="189"/>
    </row>
    <row r="109" spans="1:10" ht="12.75">
      <c r="A109" s="218" t="s">
        <v>84</v>
      </c>
      <c r="B109" s="192" t="s">
        <v>85</v>
      </c>
      <c r="C109" s="192"/>
      <c r="D109" s="192"/>
      <c r="E109" s="219"/>
      <c r="F109" s="193"/>
      <c r="G109" s="193"/>
      <c r="H109" s="193"/>
      <c r="I109" s="189"/>
      <c r="J109" s="189"/>
    </row>
    <row r="110" spans="1:10" ht="12.75">
      <c r="A110" s="220" t="s">
        <v>50</v>
      </c>
      <c r="B110" s="191" t="s">
        <v>51</v>
      </c>
      <c r="C110" s="191"/>
      <c r="D110" s="191" t="s">
        <v>52</v>
      </c>
      <c r="E110" s="219" t="s">
        <v>53</v>
      </c>
      <c r="F110" s="193"/>
      <c r="G110" s="193"/>
      <c r="H110" s="193"/>
      <c r="I110" s="189"/>
      <c r="J110" s="189"/>
    </row>
    <row r="111" spans="1:10" ht="12.75">
      <c r="A111" s="220"/>
      <c r="B111" s="191"/>
      <c r="C111" s="191"/>
      <c r="D111" s="191"/>
      <c r="E111" s="219"/>
      <c r="F111" s="193"/>
      <c r="G111" s="193"/>
      <c r="H111" s="193"/>
      <c r="I111" s="189"/>
      <c r="J111" s="189"/>
    </row>
    <row r="112" spans="1:10" ht="12.75">
      <c r="A112" s="220">
        <v>0</v>
      </c>
      <c r="B112" s="194">
        <v>400</v>
      </c>
      <c r="C112" s="195"/>
      <c r="D112" s="194"/>
      <c r="E112" s="221"/>
      <c r="F112" s="193"/>
      <c r="G112" s="193"/>
      <c r="H112" s="193"/>
      <c r="I112" s="189"/>
      <c r="J112" s="189"/>
    </row>
    <row r="113" spans="1:10" ht="12.75">
      <c r="A113" s="220">
        <v>1</v>
      </c>
      <c r="B113" s="194">
        <f>B112-D113</f>
        <v>320</v>
      </c>
      <c r="C113" s="195"/>
      <c r="D113" s="194">
        <f>(B112/5)</f>
        <v>80</v>
      </c>
      <c r="E113" s="222">
        <f>D113</f>
        <v>80</v>
      </c>
      <c r="F113" s="193"/>
      <c r="G113" s="193"/>
      <c r="H113" s="193"/>
      <c r="I113" s="189"/>
      <c r="J113" s="189"/>
    </row>
    <row r="114" spans="1:10" ht="12.75">
      <c r="A114" s="220">
        <v>2</v>
      </c>
      <c r="B114" s="194">
        <f>B113-D114</f>
        <v>240</v>
      </c>
      <c r="C114" s="195"/>
      <c r="D114" s="194">
        <f>D113</f>
        <v>80</v>
      </c>
      <c r="E114" s="222">
        <f>E113+D114</f>
        <v>160</v>
      </c>
      <c r="F114" s="193"/>
      <c r="G114" s="193"/>
      <c r="H114" s="193"/>
      <c r="I114" s="189"/>
      <c r="J114" s="189"/>
    </row>
    <row r="115" spans="1:10" ht="12.75">
      <c r="A115" s="220">
        <v>3</v>
      </c>
      <c r="B115" s="194">
        <f>B114-D115</f>
        <v>160</v>
      </c>
      <c r="C115" s="195"/>
      <c r="D115" s="194">
        <f>D114</f>
        <v>80</v>
      </c>
      <c r="E115" s="222">
        <f>E114+D115</f>
        <v>240</v>
      </c>
      <c r="F115" s="193"/>
      <c r="G115" s="193"/>
      <c r="H115" s="193"/>
      <c r="I115" s="189"/>
      <c r="J115" s="189"/>
    </row>
    <row r="116" spans="1:10" ht="12.75">
      <c r="A116" s="220">
        <v>4</v>
      </c>
      <c r="B116" s="194">
        <f>B115-D116</f>
        <v>80</v>
      </c>
      <c r="C116" s="195"/>
      <c r="D116" s="194">
        <f>D115</f>
        <v>80</v>
      </c>
      <c r="E116" s="222">
        <f>E115+D116</f>
        <v>320</v>
      </c>
      <c r="F116" s="193"/>
      <c r="G116" s="193"/>
      <c r="H116" s="193"/>
      <c r="I116" s="189"/>
      <c r="J116" s="189"/>
    </row>
    <row r="117" spans="1:10" ht="12.75">
      <c r="A117" s="223">
        <v>5</v>
      </c>
      <c r="B117" s="224">
        <f>B116-D117</f>
        <v>0</v>
      </c>
      <c r="C117" s="225"/>
      <c r="D117" s="224">
        <f>D116</f>
        <v>80</v>
      </c>
      <c r="E117" s="226">
        <f>E116+D117</f>
        <v>400</v>
      </c>
      <c r="F117" s="193"/>
      <c r="G117" s="193"/>
      <c r="H117" s="193"/>
      <c r="I117" s="189"/>
      <c r="J117" s="189"/>
    </row>
    <row r="118" spans="1:10" ht="12.75">
      <c r="A118" s="193"/>
      <c r="B118" s="193"/>
      <c r="C118" s="193"/>
      <c r="D118" s="193"/>
      <c r="E118" s="193"/>
      <c r="F118" s="193"/>
      <c r="G118" s="193"/>
      <c r="H118" s="193"/>
      <c r="I118" s="189"/>
      <c r="J118" s="189"/>
    </row>
    <row r="119" spans="1:10" ht="12.75">
      <c r="A119" s="215" t="s">
        <v>188</v>
      </c>
      <c r="B119" s="216"/>
      <c r="C119" s="216"/>
      <c r="D119" s="216"/>
      <c r="E119" s="217"/>
      <c r="F119" s="193"/>
      <c r="G119" s="193"/>
      <c r="H119" s="193"/>
      <c r="I119" s="189"/>
      <c r="J119" s="189"/>
    </row>
    <row r="120" spans="1:10" ht="12.75">
      <c r="A120" s="218" t="s">
        <v>82</v>
      </c>
      <c r="B120" s="192" t="s">
        <v>110</v>
      </c>
      <c r="C120" s="192"/>
      <c r="D120" s="192"/>
      <c r="E120" s="219"/>
      <c r="F120" s="193"/>
      <c r="G120" s="193"/>
      <c r="H120" s="193"/>
      <c r="I120" s="189"/>
      <c r="J120" s="189"/>
    </row>
    <row r="121" spans="1:10" ht="12.75">
      <c r="A121" s="218" t="s">
        <v>84</v>
      </c>
      <c r="B121" s="192" t="s">
        <v>85</v>
      </c>
      <c r="C121" s="192"/>
      <c r="D121" s="192"/>
      <c r="E121" s="219"/>
      <c r="F121" s="193"/>
      <c r="G121" s="193"/>
      <c r="H121" s="193"/>
      <c r="I121" s="189"/>
      <c r="J121" s="189"/>
    </row>
    <row r="122" spans="1:10" ht="12.75">
      <c r="A122" s="220" t="s">
        <v>50</v>
      </c>
      <c r="B122" s="191" t="s">
        <v>51</v>
      </c>
      <c r="C122" s="191"/>
      <c r="D122" s="191" t="s">
        <v>52</v>
      </c>
      <c r="E122" s="219" t="s">
        <v>53</v>
      </c>
      <c r="F122" s="193"/>
      <c r="G122" s="193"/>
      <c r="H122" s="193"/>
      <c r="I122" s="189"/>
      <c r="J122" s="189"/>
    </row>
    <row r="123" spans="1:10" ht="12.75">
      <c r="A123" s="220"/>
      <c r="B123" s="191"/>
      <c r="C123" s="191"/>
      <c r="D123" s="191"/>
      <c r="E123" s="219"/>
      <c r="F123" s="193"/>
      <c r="G123" s="193"/>
      <c r="H123" s="193"/>
      <c r="I123" s="189"/>
      <c r="J123" s="189"/>
    </row>
    <row r="124" spans="1:10" ht="12.75">
      <c r="A124" s="220">
        <v>0</v>
      </c>
      <c r="B124" s="194">
        <v>160</v>
      </c>
      <c r="C124" s="195"/>
      <c r="D124" s="194"/>
      <c r="E124" s="221"/>
      <c r="F124" s="193"/>
      <c r="G124" s="193"/>
      <c r="H124" s="193"/>
      <c r="I124" s="189"/>
      <c r="J124" s="189"/>
    </row>
    <row r="125" spans="1:10" ht="12.75">
      <c r="A125" s="220">
        <v>1</v>
      </c>
      <c r="B125" s="194">
        <f>B124-D125</f>
        <v>128</v>
      </c>
      <c r="C125" s="195"/>
      <c r="D125" s="194">
        <f>(B124/5)</f>
        <v>32</v>
      </c>
      <c r="E125" s="222">
        <f>D125</f>
        <v>32</v>
      </c>
      <c r="F125" s="193"/>
      <c r="G125" s="193"/>
      <c r="H125" s="193"/>
      <c r="I125" s="189"/>
      <c r="J125" s="189"/>
    </row>
    <row r="126" spans="1:10" ht="12.75">
      <c r="A126" s="220">
        <v>2</v>
      </c>
      <c r="B126" s="194">
        <f>B125-D126</f>
        <v>96</v>
      </c>
      <c r="C126" s="195"/>
      <c r="D126" s="194">
        <f>D125</f>
        <v>32</v>
      </c>
      <c r="E126" s="222">
        <f>E125+D126</f>
        <v>64</v>
      </c>
      <c r="F126" s="193"/>
      <c r="G126" s="193"/>
      <c r="H126" s="193"/>
      <c r="I126" s="189"/>
      <c r="J126" s="189"/>
    </row>
    <row r="127" spans="1:10" ht="12.75">
      <c r="A127" s="220">
        <v>3</v>
      </c>
      <c r="B127" s="194">
        <f>B126-D127</f>
        <v>64</v>
      </c>
      <c r="C127" s="195"/>
      <c r="D127" s="194">
        <f>D126</f>
        <v>32</v>
      </c>
      <c r="E127" s="222">
        <f>E126+D127</f>
        <v>96</v>
      </c>
      <c r="F127" s="193"/>
      <c r="G127" s="193"/>
      <c r="H127" s="193"/>
      <c r="I127" s="189"/>
      <c r="J127" s="189"/>
    </row>
    <row r="128" spans="1:10" ht="12.75">
      <c r="A128" s="220">
        <v>4</v>
      </c>
      <c r="B128" s="194">
        <f>B127-D128</f>
        <v>32</v>
      </c>
      <c r="C128" s="195"/>
      <c r="D128" s="194">
        <f>D127</f>
        <v>32</v>
      </c>
      <c r="E128" s="222">
        <f>E127+D128</f>
        <v>128</v>
      </c>
      <c r="F128" s="193"/>
      <c r="G128" s="193"/>
      <c r="H128" s="193"/>
      <c r="I128" s="189"/>
      <c r="J128" s="189"/>
    </row>
    <row r="129" spans="1:10" ht="12.75">
      <c r="A129" s="223">
        <v>5</v>
      </c>
      <c r="B129" s="224">
        <f>B128-D129</f>
        <v>0</v>
      </c>
      <c r="C129" s="225"/>
      <c r="D129" s="224">
        <f>D128</f>
        <v>32</v>
      </c>
      <c r="E129" s="226">
        <f>E128+D129</f>
        <v>160</v>
      </c>
      <c r="F129" s="193"/>
      <c r="G129" s="193"/>
      <c r="H129" s="193"/>
      <c r="I129" s="189"/>
      <c r="J129" s="189"/>
    </row>
    <row r="130" spans="1:10" ht="12.75">
      <c r="A130" s="164"/>
      <c r="B130" s="194"/>
      <c r="C130" s="195"/>
      <c r="D130" s="194"/>
      <c r="E130" s="194"/>
      <c r="F130" s="193"/>
      <c r="G130" s="193"/>
      <c r="H130" s="193"/>
      <c r="I130" s="189"/>
      <c r="J130" s="189"/>
    </row>
    <row r="131" spans="1:10" ht="12.75">
      <c r="A131" s="164"/>
      <c r="B131" s="194"/>
      <c r="C131" s="195"/>
      <c r="D131" s="194"/>
      <c r="E131" s="194"/>
      <c r="F131" s="193"/>
      <c r="G131" s="193"/>
      <c r="H131" s="193"/>
      <c r="I131" s="189"/>
      <c r="J131" s="189"/>
    </row>
    <row r="132" spans="1:10" ht="12.75">
      <c r="A132" s="215" t="s">
        <v>189</v>
      </c>
      <c r="B132" s="216"/>
      <c r="C132" s="216"/>
      <c r="D132" s="216"/>
      <c r="E132" s="217"/>
      <c r="F132" s="193"/>
      <c r="G132" s="193"/>
      <c r="H132" s="193"/>
      <c r="I132" s="189"/>
      <c r="J132" s="189"/>
    </row>
    <row r="133" spans="1:10" ht="12.75">
      <c r="A133" s="218" t="s">
        <v>82</v>
      </c>
      <c r="B133" s="192" t="s">
        <v>110</v>
      </c>
      <c r="C133" s="192"/>
      <c r="D133" s="192"/>
      <c r="E133" s="219"/>
      <c r="F133" s="193"/>
      <c r="G133" s="193"/>
      <c r="H133" s="193"/>
      <c r="I133" s="189"/>
      <c r="J133" s="189"/>
    </row>
    <row r="134" spans="1:10" ht="12.75">
      <c r="A134" s="218" t="s">
        <v>84</v>
      </c>
      <c r="B134" s="192" t="s">
        <v>85</v>
      </c>
      <c r="C134" s="192"/>
      <c r="D134" s="192"/>
      <c r="E134" s="219"/>
      <c r="F134" s="193"/>
      <c r="G134" s="193"/>
      <c r="H134" s="193"/>
      <c r="I134" s="189"/>
      <c r="J134" s="189"/>
    </row>
    <row r="135" spans="1:10" ht="12.75">
      <c r="A135" s="220" t="s">
        <v>50</v>
      </c>
      <c r="B135" s="191" t="s">
        <v>51</v>
      </c>
      <c r="C135" s="191"/>
      <c r="D135" s="191" t="s">
        <v>52</v>
      </c>
      <c r="E135" s="219" t="s">
        <v>53</v>
      </c>
      <c r="F135" s="193"/>
      <c r="G135" s="193"/>
      <c r="H135" s="193"/>
      <c r="I135" s="189"/>
      <c r="J135" s="189"/>
    </row>
    <row r="136" spans="1:10" ht="12.75">
      <c r="A136" s="220"/>
      <c r="B136" s="191"/>
      <c r="C136" s="191"/>
      <c r="D136" s="191"/>
      <c r="E136" s="219"/>
      <c r="F136" s="193"/>
      <c r="G136" s="193"/>
      <c r="H136" s="193"/>
      <c r="I136" s="189"/>
      <c r="J136" s="189"/>
    </row>
    <row r="137" spans="1:10" ht="12.75">
      <c r="A137" s="220">
        <v>0</v>
      </c>
      <c r="B137" s="194">
        <v>120</v>
      </c>
      <c r="C137" s="195"/>
      <c r="D137" s="194"/>
      <c r="E137" s="221"/>
      <c r="F137" s="193"/>
      <c r="G137" s="193"/>
      <c r="H137" s="193"/>
      <c r="I137" s="189"/>
      <c r="J137" s="189"/>
    </row>
    <row r="138" spans="1:10" ht="12.75">
      <c r="A138" s="220">
        <v>1</v>
      </c>
      <c r="B138" s="194">
        <f>B137-D138</f>
        <v>96</v>
      </c>
      <c r="C138" s="195"/>
      <c r="D138" s="194">
        <f>(B137/5)</f>
        <v>24</v>
      </c>
      <c r="E138" s="222">
        <f>D138</f>
        <v>24</v>
      </c>
      <c r="F138" s="193"/>
      <c r="G138" s="193"/>
      <c r="H138" s="193"/>
      <c r="I138" s="189"/>
      <c r="J138" s="189"/>
    </row>
    <row r="139" spans="1:10" ht="12.75">
      <c r="A139" s="220">
        <v>2</v>
      </c>
      <c r="B139" s="194">
        <f>B138-D139</f>
        <v>72</v>
      </c>
      <c r="C139" s="195"/>
      <c r="D139" s="194">
        <f>D138</f>
        <v>24</v>
      </c>
      <c r="E139" s="222">
        <f>E138+D139</f>
        <v>48</v>
      </c>
      <c r="F139" s="193"/>
      <c r="G139" s="193"/>
      <c r="H139" s="193"/>
      <c r="I139" s="189"/>
      <c r="J139" s="189"/>
    </row>
    <row r="140" spans="1:10" ht="12.75">
      <c r="A140" s="220">
        <v>3</v>
      </c>
      <c r="B140" s="194">
        <f>B139-D140</f>
        <v>48</v>
      </c>
      <c r="C140" s="195"/>
      <c r="D140" s="194">
        <f>D139</f>
        <v>24</v>
      </c>
      <c r="E140" s="222">
        <f>E139+D140</f>
        <v>72</v>
      </c>
      <c r="F140" s="193"/>
      <c r="G140" s="193"/>
      <c r="H140" s="193"/>
      <c r="I140" s="189"/>
      <c r="J140" s="189"/>
    </row>
    <row r="141" spans="1:10" ht="12.75">
      <c r="A141" s="220">
        <v>4</v>
      </c>
      <c r="B141" s="194">
        <f>B140-D141</f>
        <v>24</v>
      </c>
      <c r="C141" s="195"/>
      <c r="D141" s="194">
        <f>D140</f>
        <v>24</v>
      </c>
      <c r="E141" s="222">
        <f>E140+D141</f>
        <v>96</v>
      </c>
      <c r="F141" s="193"/>
      <c r="G141" s="193"/>
      <c r="H141" s="193"/>
      <c r="I141" s="189"/>
      <c r="J141" s="189"/>
    </row>
    <row r="142" spans="1:10" ht="12.75">
      <c r="A142" s="223">
        <v>5</v>
      </c>
      <c r="B142" s="224">
        <f>B141-D142</f>
        <v>0</v>
      </c>
      <c r="C142" s="225"/>
      <c r="D142" s="224">
        <f>D141</f>
        <v>24</v>
      </c>
      <c r="E142" s="226">
        <f>E141+D142</f>
        <v>120</v>
      </c>
      <c r="F142" s="193"/>
      <c r="G142" s="193"/>
      <c r="H142" s="193"/>
      <c r="I142" s="189"/>
      <c r="J142" s="189"/>
    </row>
    <row r="143" spans="1:10" ht="12.75">
      <c r="A143" s="193"/>
      <c r="B143" s="193"/>
      <c r="C143" s="193"/>
      <c r="D143" s="193"/>
      <c r="E143" s="193"/>
      <c r="F143" s="193"/>
      <c r="G143" s="193"/>
      <c r="H143" s="193"/>
      <c r="I143" s="189"/>
      <c r="J143" s="189"/>
    </row>
    <row r="144" spans="1:10" ht="12.75">
      <c r="A144" s="193"/>
      <c r="B144" s="193"/>
      <c r="C144" s="193"/>
      <c r="D144" s="193"/>
      <c r="E144" s="193"/>
      <c r="F144" s="193"/>
      <c r="G144" s="193"/>
      <c r="H144" s="193"/>
      <c r="I144" s="189"/>
      <c r="J144" s="189"/>
    </row>
    <row r="145" spans="1:10" ht="12.75">
      <c r="A145" s="215" t="s">
        <v>190</v>
      </c>
      <c r="B145" s="216"/>
      <c r="C145" s="216"/>
      <c r="D145" s="216"/>
      <c r="E145" s="217"/>
      <c r="F145" s="193"/>
      <c r="G145" s="193"/>
      <c r="H145" s="193"/>
      <c r="I145" s="189"/>
      <c r="J145" s="189"/>
    </row>
    <row r="146" spans="1:10" ht="12.75">
      <c r="A146" s="218" t="s">
        <v>82</v>
      </c>
      <c r="B146" s="192" t="s">
        <v>110</v>
      </c>
      <c r="C146" s="192"/>
      <c r="D146" s="192"/>
      <c r="E146" s="219"/>
      <c r="F146" s="193"/>
      <c r="G146" s="193"/>
      <c r="H146" s="193"/>
      <c r="I146" s="189"/>
      <c r="J146" s="189"/>
    </row>
    <row r="147" spans="1:10" ht="12.75">
      <c r="A147" s="218" t="s">
        <v>84</v>
      </c>
      <c r="B147" s="192" t="s">
        <v>85</v>
      </c>
      <c r="C147" s="192"/>
      <c r="D147" s="192"/>
      <c r="E147" s="219"/>
      <c r="F147" s="193"/>
      <c r="G147" s="193"/>
      <c r="H147" s="193"/>
      <c r="I147" s="189"/>
      <c r="J147" s="189"/>
    </row>
    <row r="148" spans="1:10" ht="12.75">
      <c r="A148" s="220" t="s">
        <v>50</v>
      </c>
      <c r="B148" s="191" t="s">
        <v>51</v>
      </c>
      <c r="C148" s="191"/>
      <c r="D148" s="191" t="s">
        <v>52</v>
      </c>
      <c r="E148" s="219" t="s">
        <v>53</v>
      </c>
      <c r="F148" s="193"/>
      <c r="G148" s="193"/>
      <c r="H148" s="193"/>
      <c r="I148" s="189"/>
      <c r="J148" s="189"/>
    </row>
    <row r="149" spans="1:10" ht="12.75">
      <c r="A149" s="220"/>
      <c r="B149" s="191"/>
      <c r="C149" s="191"/>
      <c r="D149" s="191"/>
      <c r="E149" s="219"/>
      <c r="F149" s="193"/>
      <c r="G149" s="193"/>
      <c r="H149" s="193"/>
      <c r="I149" s="189"/>
      <c r="J149" s="189"/>
    </row>
    <row r="150" spans="1:10" ht="12.75">
      <c r="A150" s="220">
        <v>0</v>
      </c>
      <c r="B150" s="165">
        <v>2000</v>
      </c>
      <c r="C150" s="163"/>
      <c r="D150" s="165"/>
      <c r="E150" s="227"/>
      <c r="F150" s="193"/>
      <c r="G150" s="193"/>
      <c r="H150" s="193"/>
      <c r="I150" s="189"/>
      <c r="J150" s="189"/>
    </row>
    <row r="151" spans="1:10" ht="12.75">
      <c r="A151" s="220">
        <v>1</v>
      </c>
      <c r="B151" s="211">
        <f>B150-D151</f>
        <v>1600</v>
      </c>
      <c r="C151" s="163"/>
      <c r="D151" s="165">
        <f>(B150/5)</f>
        <v>400</v>
      </c>
      <c r="E151" s="228">
        <f>D151</f>
        <v>400</v>
      </c>
      <c r="F151" s="193"/>
      <c r="G151" s="193"/>
      <c r="H151" s="193"/>
      <c r="I151" s="189"/>
      <c r="J151" s="189"/>
    </row>
    <row r="152" spans="1:10" ht="12.75">
      <c r="A152" s="220">
        <v>2</v>
      </c>
      <c r="B152" s="165">
        <f>B151-D152</f>
        <v>1200</v>
      </c>
      <c r="C152" s="163"/>
      <c r="D152" s="165">
        <f>D151</f>
        <v>400</v>
      </c>
      <c r="E152" s="228">
        <f>E151+D152</f>
        <v>800</v>
      </c>
      <c r="F152" s="193"/>
      <c r="G152" s="193"/>
      <c r="H152" s="193"/>
      <c r="I152" s="189"/>
      <c r="J152" s="189"/>
    </row>
    <row r="153" spans="1:10" ht="12.75">
      <c r="A153" s="220">
        <v>3</v>
      </c>
      <c r="B153" s="165">
        <f>B152-D153</f>
        <v>800</v>
      </c>
      <c r="C153" s="163"/>
      <c r="D153" s="165">
        <f>D152</f>
        <v>400</v>
      </c>
      <c r="E153" s="228">
        <f>E152+D153</f>
        <v>1200</v>
      </c>
      <c r="F153" s="193"/>
      <c r="G153" s="193"/>
      <c r="H153" s="193"/>
      <c r="I153" s="189"/>
      <c r="J153" s="189"/>
    </row>
    <row r="154" spans="1:10" ht="12.75">
      <c r="A154" s="220">
        <v>4</v>
      </c>
      <c r="B154" s="165">
        <f>B153-D154</f>
        <v>400</v>
      </c>
      <c r="C154" s="163"/>
      <c r="D154" s="165">
        <f>D153</f>
        <v>400</v>
      </c>
      <c r="E154" s="228">
        <f>E153+D154</f>
        <v>1600</v>
      </c>
      <c r="F154" s="193"/>
      <c r="G154" s="193"/>
      <c r="H154" s="193"/>
      <c r="I154" s="189"/>
      <c r="J154" s="189"/>
    </row>
    <row r="155" spans="1:10" ht="12.75">
      <c r="A155" s="223">
        <v>5</v>
      </c>
      <c r="B155" s="229">
        <f>B154-D155</f>
        <v>0</v>
      </c>
      <c r="C155" s="230"/>
      <c r="D155" s="229">
        <f>D154</f>
        <v>400</v>
      </c>
      <c r="E155" s="231">
        <f>E154+D155</f>
        <v>2000</v>
      </c>
      <c r="F155" s="193"/>
      <c r="G155" s="193"/>
      <c r="H155" s="193"/>
      <c r="I155" s="189"/>
      <c r="J155" s="189"/>
    </row>
    <row r="156" spans="1:10" ht="12.75">
      <c r="A156" s="164"/>
      <c r="B156" s="165"/>
      <c r="C156" s="163"/>
      <c r="D156" s="165"/>
      <c r="E156" s="165"/>
      <c r="F156" s="193"/>
      <c r="G156" s="193"/>
      <c r="H156" s="193"/>
      <c r="I156" s="189"/>
      <c r="J156" s="189"/>
    </row>
    <row r="157" spans="1:10" ht="12.75">
      <c r="A157" s="164"/>
      <c r="B157" s="165"/>
      <c r="C157" s="163"/>
      <c r="D157" s="165"/>
      <c r="E157" s="165"/>
      <c r="F157" s="193"/>
      <c r="G157" s="193"/>
      <c r="H157" s="193"/>
      <c r="I157" s="189"/>
      <c r="J157" s="189"/>
    </row>
    <row r="158" spans="1:10" ht="12.75">
      <c r="A158" s="215" t="s">
        <v>196</v>
      </c>
      <c r="B158" s="216"/>
      <c r="C158" s="216"/>
      <c r="D158" s="216"/>
      <c r="E158" s="217"/>
      <c r="F158" s="193"/>
      <c r="G158" s="193"/>
      <c r="H158" s="193"/>
      <c r="I158" s="189"/>
      <c r="J158" s="189"/>
    </row>
    <row r="159" spans="1:10" ht="12.75">
      <c r="A159" s="218" t="s">
        <v>82</v>
      </c>
      <c r="B159" s="192" t="s">
        <v>110</v>
      </c>
      <c r="C159" s="192"/>
      <c r="D159" s="192"/>
      <c r="E159" s="219"/>
      <c r="F159" s="193"/>
      <c r="G159" s="193"/>
      <c r="H159" s="193"/>
      <c r="I159" s="189"/>
      <c r="J159" s="189"/>
    </row>
    <row r="160" spans="1:10" ht="12.75">
      <c r="A160" s="218" t="s">
        <v>84</v>
      </c>
      <c r="B160" s="192" t="s">
        <v>85</v>
      </c>
      <c r="C160" s="192"/>
      <c r="D160" s="192"/>
      <c r="E160" s="219"/>
      <c r="F160" s="193"/>
      <c r="G160" s="193"/>
      <c r="H160" s="193"/>
      <c r="I160" s="189"/>
      <c r="J160" s="189"/>
    </row>
    <row r="161" spans="1:10" ht="12.75">
      <c r="A161" s="220" t="s">
        <v>50</v>
      </c>
      <c r="B161" s="191" t="s">
        <v>51</v>
      </c>
      <c r="C161" s="191"/>
      <c r="D161" s="191" t="s">
        <v>52</v>
      </c>
      <c r="E161" s="219" t="s">
        <v>53</v>
      </c>
      <c r="F161" s="193"/>
      <c r="G161" s="193"/>
      <c r="H161" s="193"/>
      <c r="I161" s="189"/>
      <c r="J161" s="189"/>
    </row>
    <row r="162" spans="1:10" ht="12.75">
      <c r="A162" s="220"/>
      <c r="B162" s="191"/>
      <c r="C162" s="191"/>
      <c r="D162" s="191"/>
      <c r="E162" s="219"/>
      <c r="F162" s="193"/>
      <c r="G162" s="193"/>
      <c r="H162" s="193"/>
      <c r="I162" s="189"/>
      <c r="J162" s="189"/>
    </row>
    <row r="163" spans="1:10" ht="12.75">
      <c r="A163" s="220">
        <v>0</v>
      </c>
      <c r="B163" s="211">
        <v>0</v>
      </c>
      <c r="C163" s="163"/>
      <c r="D163" s="165"/>
      <c r="E163" s="227"/>
      <c r="F163" s="193"/>
      <c r="G163" s="193"/>
      <c r="H163" s="193"/>
      <c r="I163" s="189"/>
      <c r="J163" s="189"/>
    </row>
    <row r="164" spans="1:10" ht="12.75">
      <c r="A164" s="220">
        <v>1</v>
      </c>
      <c r="B164" s="165">
        <f>B163-D164</f>
        <v>0</v>
      </c>
      <c r="C164" s="163"/>
      <c r="D164" s="165">
        <f>(B163/5)</f>
        <v>0</v>
      </c>
      <c r="E164" s="228">
        <f>D164</f>
        <v>0</v>
      </c>
      <c r="F164" s="193"/>
      <c r="G164" s="193"/>
      <c r="H164" s="193"/>
      <c r="I164" s="189"/>
      <c r="J164" s="189"/>
    </row>
    <row r="165" spans="1:10" ht="12.75">
      <c r="A165" s="220">
        <v>2</v>
      </c>
      <c r="B165" s="165">
        <f>B164-D165</f>
        <v>0</v>
      </c>
      <c r="C165" s="163"/>
      <c r="D165" s="165">
        <f>D164</f>
        <v>0</v>
      </c>
      <c r="E165" s="228">
        <f>E164+D165</f>
        <v>0</v>
      </c>
      <c r="F165" s="193"/>
      <c r="G165" s="193"/>
      <c r="H165" s="193"/>
      <c r="I165" s="189"/>
      <c r="J165" s="189"/>
    </row>
    <row r="166" spans="1:10" ht="12.75">
      <c r="A166" s="220">
        <v>3</v>
      </c>
      <c r="B166" s="165">
        <f>B165-D166</f>
        <v>0</v>
      </c>
      <c r="C166" s="163"/>
      <c r="D166" s="165">
        <f>D165</f>
        <v>0</v>
      </c>
      <c r="E166" s="228">
        <f>E165+D166</f>
        <v>0</v>
      </c>
      <c r="F166" s="193"/>
      <c r="G166" s="193"/>
      <c r="H166" s="193"/>
      <c r="I166" s="189"/>
      <c r="J166" s="189"/>
    </row>
    <row r="167" spans="1:10" ht="12.75">
      <c r="A167" s="220">
        <v>4</v>
      </c>
      <c r="B167" s="165">
        <f>B166-D167</f>
        <v>0</v>
      </c>
      <c r="C167" s="163"/>
      <c r="D167" s="165">
        <f>D166</f>
        <v>0</v>
      </c>
      <c r="E167" s="228">
        <f>E166+D167</f>
        <v>0</v>
      </c>
      <c r="F167" s="193"/>
      <c r="G167" s="193"/>
      <c r="H167" s="193"/>
      <c r="I167" s="189"/>
      <c r="J167" s="189"/>
    </row>
    <row r="168" spans="1:10" ht="12.75">
      <c r="A168" s="223">
        <v>5</v>
      </c>
      <c r="B168" s="229">
        <f>B167-D168</f>
        <v>0</v>
      </c>
      <c r="C168" s="230"/>
      <c r="D168" s="229">
        <f>D167</f>
        <v>0</v>
      </c>
      <c r="E168" s="231">
        <f>E167+D168</f>
        <v>0</v>
      </c>
      <c r="F168" s="193"/>
      <c r="G168" s="193"/>
      <c r="H168" s="193"/>
      <c r="I168" s="189"/>
      <c r="J168" s="189"/>
    </row>
    <row r="169" spans="1:10" ht="12.75">
      <c r="A169" s="164"/>
      <c r="B169" s="165"/>
      <c r="C169" s="163"/>
      <c r="D169" s="165"/>
      <c r="E169" s="165"/>
      <c r="F169" s="193"/>
      <c r="G169" s="193"/>
      <c r="H169" s="193"/>
      <c r="I169" s="189"/>
      <c r="J169" s="189"/>
    </row>
    <row r="170" spans="1:10" ht="12.75">
      <c r="A170" s="164"/>
      <c r="B170" s="165"/>
      <c r="C170" s="163"/>
      <c r="D170" s="165"/>
      <c r="E170" s="165"/>
      <c r="F170" s="193"/>
      <c r="G170" s="193"/>
      <c r="H170" s="193"/>
      <c r="I170" s="189"/>
      <c r="J170" s="189"/>
    </row>
    <row r="171" spans="1:10" ht="12.75">
      <c r="A171" s="164"/>
      <c r="B171" s="165"/>
      <c r="C171" s="163"/>
      <c r="D171" s="165"/>
      <c r="E171" s="165"/>
      <c r="F171" s="193"/>
      <c r="G171" s="193"/>
      <c r="H171" s="193"/>
      <c r="I171" s="189"/>
      <c r="J171" s="189"/>
    </row>
    <row r="172" spans="1:10" ht="12.75">
      <c r="A172" s="164"/>
      <c r="B172" s="165"/>
      <c r="C172" s="163"/>
      <c r="D172" s="165"/>
      <c r="E172" s="165"/>
      <c r="F172" s="193"/>
      <c r="G172" s="193"/>
      <c r="H172" s="193"/>
      <c r="I172" s="189"/>
      <c r="J172" s="189"/>
    </row>
    <row r="173" spans="1:10" ht="12.75">
      <c r="A173" s="164"/>
      <c r="B173" s="165"/>
      <c r="C173" s="163"/>
      <c r="D173" s="165"/>
      <c r="E173" s="165"/>
      <c r="F173" s="193"/>
      <c r="G173" s="193"/>
      <c r="H173" s="193"/>
      <c r="I173" s="189"/>
      <c r="J173" s="189"/>
    </row>
    <row r="174" spans="1:10" ht="12.75">
      <c r="A174" s="164"/>
      <c r="B174" s="165"/>
      <c r="C174" s="163"/>
      <c r="D174" s="165"/>
      <c r="E174" s="165"/>
      <c r="F174" s="193"/>
      <c r="G174" s="193"/>
      <c r="H174" s="193"/>
      <c r="I174" s="189"/>
      <c r="J174" s="189"/>
    </row>
    <row r="175" spans="1:10" ht="12.75">
      <c r="A175" s="164"/>
      <c r="B175" s="165"/>
      <c r="C175" s="163"/>
      <c r="D175" s="165"/>
      <c r="E175" s="165"/>
      <c r="F175" s="193"/>
      <c r="G175" s="193"/>
      <c r="H175" s="193"/>
      <c r="I175" s="189"/>
      <c r="J175" s="189"/>
    </row>
    <row r="176" spans="1:10" ht="12.75">
      <c r="A176" s="193"/>
      <c r="B176" s="193"/>
      <c r="C176" s="193"/>
      <c r="D176" s="193"/>
      <c r="E176" s="193"/>
      <c r="F176" s="193"/>
      <c r="G176" s="193"/>
      <c r="H176" s="193"/>
      <c r="I176" s="189"/>
      <c r="J176" s="189"/>
    </row>
    <row r="177" spans="1:10" ht="12.75">
      <c r="A177" s="193"/>
      <c r="B177" s="193"/>
      <c r="C177" s="193"/>
      <c r="D177" s="193"/>
      <c r="E177" s="193"/>
      <c r="F177" s="193"/>
      <c r="G177" s="193"/>
      <c r="H177" s="193"/>
      <c r="I177" s="189"/>
      <c r="J177" s="189"/>
    </row>
    <row r="178" spans="1:10" ht="12.75">
      <c r="A178" s="215" t="s">
        <v>246</v>
      </c>
      <c r="B178" s="216"/>
      <c r="C178" s="216"/>
      <c r="D178" s="216"/>
      <c r="E178" s="217"/>
      <c r="F178" s="193"/>
      <c r="G178" s="193"/>
      <c r="H178" s="193"/>
      <c r="I178" s="189"/>
      <c r="J178" s="189"/>
    </row>
    <row r="179" spans="1:10" ht="12.75">
      <c r="A179" s="218" t="s">
        <v>82</v>
      </c>
      <c r="B179" s="192" t="s">
        <v>83</v>
      </c>
      <c r="C179" s="192"/>
      <c r="D179" s="192"/>
      <c r="E179" s="219"/>
      <c r="F179" s="193"/>
      <c r="G179" s="193"/>
      <c r="H179" s="193"/>
      <c r="I179" s="189"/>
      <c r="J179" s="189"/>
    </row>
    <row r="180" spans="1:10" ht="12.75">
      <c r="A180" s="218" t="s">
        <v>84</v>
      </c>
      <c r="B180" s="192" t="s">
        <v>85</v>
      </c>
      <c r="C180" s="192"/>
      <c r="D180" s="192"/>
      <c r="E180" s="219"/>
      <c r="F180" s="193"/>
      <c r="G180" s="193"/>
      <c r="H180" s="193"/>
      <c r="I180" s="189"/>
      <c r="J180" s="189"/>
    </row>
    <row r="181" spans="1:10" ht="12.75">
      <c r="A181" s="220" t="s">
        <v>50</v>
      </c>
      <c r="B181" s="191" t="s">
        <v>51</v>
      </c>
      <c r="C181" s="191"/>
      <c r="D181" s="191" t="s">
        <v>52</v>
      </c>
      <c r="E181" s="219" t="s">
        <v>53</v>
      </c>
      <c r="F181" s="193"/>
      <c r="G181" s="193"/>
      <c r="H181" s="193"/>
      <c r="I181" s="189"/>
      <c r="J181" s="189"/>
    </row>
    <row r="182" spans="1:10" ht="12.75">
      <c r="A182" s="220"/>
      <c r="B182" s="191"/>
      <c r="C182" s="191"/>
      <c r="D182" s="191"/>
      <c r="E182" s="219"/>
      <c r="F182" s="193"/>
      <c r="G182" s="193"/>
      <c r="H182" s="193"/>
      <c r="I182" s="189"/>
      <c r="J182" s="189"/>
    </row>
    <row r="183" spans="1:10" ht="12.75">
      <c r="A183" s="220">
        <v>0</v>
      </c>
      <c r="B183" s="165">
        <v>10240</v>
      </c>
      <c r="C183" s="163"/>
      <c r="D183" s="165"/>
      <c r="E183" s="227"/>
      <c r="F183" s="193"/>
      <c r="G183" s="193"/>
      <c r="H183" s="193"/>
      <c r="I183" s="189"/>
      <c r="J183" s="189"/>
    </row>
    <row r="184" spans="1:10" ht="12.75">
      <c r="A184" s="220">
        <v>1</v>
      </c>
      <c r="B184" s="211">
        <f aca="true" t="shared" si="0" ref="B184:B192">B183-D184</f>
        <v>9216</v>
      </c>
      <c r="C184" s="163"/>
      <c r="D184" s="165">
        <f>(B183/10)</f>
        <v>1024</v>
      </c>
      <c r="E184" s="228">
        <f>D184</f>
        <v>1024</v>
      </c>
      <c r="F184" s="193"/>
      <c r="G184" s="193"/>
      <c r="H184" s="193"/>
      <c r="I184" s="189"/>
      <c r="J184" s="189"/>
    </row>
    <row r="185" spans="1:10" ht="12.75">
      <c r="A185" s="220">
        <v>2</v>
      </c>
      <c r="B185" s="165">
        <f t="shared" si="0"/>
        <v>8192</v>
      </c>
      <c r="C185" s="163"/>
      <c r="D185" s="165">
        <f aca="true" t="shared" si="1" ref="D185:D193">D184</f>
        <v>1024</v>
      </c>
      <c r="E185" s="228">
        <f aca="true" t="shared" si="2" ref="E185:E193">E184+D185</f>
        <v>2048</v>
      </c>
      <c r="F185" s="193"/>
      <c r="G185" s="193"/>
      <c r="H185" s="193"/>
      <c r="I185" s="189"/>
      <c r="J185" s="189"/>
    </row>
    <row r="186" spans="1:10" ht="12.75">
      <c r="A186" s="220">
        <v>3</v>
      </c>
      <c r="B186" s="165">
        <f t="shared" si="0"/>
        <v>7168</v>
      </c>
      <c r="C186" s="163"/>
      <c r="D186" s="165">
        <f t="shared" si="1"/>
        <v>1024</v>
      </c>
      <c r="E186" s="228">
        <f t="shared" si="2"/>
        <v>3072</v>
      </c>
      <c r="F186" s="193"/>
      <c r="G186" s="193"/>
      <c r="H186" s="193"/>
      <c r="I186" s="189"/>
      <c r="J186" s="189"/>
    </row>
    <row r="187" spans="1:10" ht="12.75">
      <c r="A187" s="220">
        <v>4</v>
      </c>
      <c r="B187" s="165">
        <f t="shared" si="0"/>
        <v>6144</v>
      </c>
      <c r="C187" s="163"/>
      <c r="D187" s="165">
        <f t="shared" si="1"/>
        <v>1024</v>
      </c>
      <c r="E187" s="228">
        <f t="shared" si="2"/>
        <v>4096</v>
      </c>
      <c r="F187" s="193"/>
      <c r="G187" s="193"/>
      <c r="H187" s="193"/>
      <c r="I187" s="189"/>
      <c r="J187" s="189"/>
    </row>
    <row r="188" spans="1:10" ht="12.75">
      <c r="A188" s="220">
        <v>5</v>
      </c>
      <c r="B188" s="165">
        <f t="shared" si="0"/>
        <v>5120</v>
      </c>
      <c r="C188" s="163"/>
      <c r="D188" s="165">
        <f t="shared" si="1"/>
        <v>1024</v>
      </c>
      <c r="E188" s="228">
        <f t="shared" si="2"/>
        <v>5120</v>
      </c>
      <c r="F188" s="193"/>
      <c r="G188" s="193"/>
      <c r="H188" s="193"/>
      <c r="I188" s="189"/>
      <c r="J188" s="189"/>
    </row>
    <row r="189" spans="1:10" ht="12.75">
      <c r="A189" s="220">
        <v>6</v>
      </c>
      <c r="B189" s="165">
        <f t="shared" si="0"/>
        <v>4096</v>
      </c>
      <c r="C189" s="163"/>
      <c r="D189" s="165">
        <f t="shared" si="1"/>
        <v>1024</v>
      </c>
      <c r="E189" s="228">
        <f t="shared" si="2"/>
        <v>6144</v>
      </c>
      <c r="F189" s="193"/>
      <c r="G189" s="193"/>
      <c r="H189" s="193"/>
      <c r="I189" s="189"/>
      <c r="J189" s="189"/>
    </row>
    <row r="190" spans="1:10" ht="12.75">
      <c r="A190" s="220">
        <v>7</v>
      </c>
      <c r="B190" s="165">
        <f t="shared" si="0"/>
        <v>3072</v>
      </c>
      <c r="C190" s="163"/>
      <c r="D190" s="165">
        <f t="shared" si="1"/>
        <v>1024</v>
      </c>
      <c r="E190" s="228">
        <f t="shared" si="2"/>
        <v>7168</v>
      </c>
      <c r="F190" s="193"/>
      <c r="G190" s="193"/>
      <c r="H190" s="193"/>
      <c r="I190" s="189"/>
      <c r="J190" s="189"/>
    </row>
    <row r="191" spans="1:10" ht="12.75">
      <c r="A191" s="220">
        <v>8</v>
      </c>
      <c r="B191" s="165">
        <f t="shared" si="0"/>
        <v>2048</v>
      </c>
      <c r="C191" s="163"/>
      <c r="D191" s="165">
        <f t="shared" si="1"/>
        <v>1024</v>
      </c>
      <c r="E191" s="228">
        <f t="shared" si="2"/>
        <v>8192</v>
      </c>
      <c r="F191" s="193"/>
      <c r="G191" s="193"/>
      <c r="H191" s="193"/>
      <c r="I191" s="189"/>
      <c r="J191" s="189"/>
    </row>
    <row r="192" spans="1:10" ht="12.75">
      <c r="A192" s="220">
        <v>9</v>
      </c>
      <c r="B192" s="165">
        <f t="shared" si="0"/>
        <v>1024</v>
      </c>
      <c r="C192" s="163"/>
      <c r="D192" s="165">
        <f t="shared" si="1"/>
        <v>1024</v>
      </c>
      <c r="E192" s="228">
        <f t="shared" si="2"/>
        <v>9216</v>
      </c>
      <c r="F192" s="193"/>
      <c r="G192" s="193"/>
      <c r="H192" s="193"/>
      <c r="I192" s="189"/>
      <c r="J192" s="189"/>
    </row>
    <row r="193" spans="1:10" ht="12.75">
      <c r="A193" s="223">
        <v>10</v>
      </c>
      <c r="B193" s="229">
        <v>0</v>
      </c>
      <c r="C193" s="230"/>
      <c r="D193" s="229">
        <f t="shared" si="1"/>
        <v>1024</v>
      </c>
      <c r="E193" s="231">
        <f t="shared" si="2"/>
        <v>10240</v>
      </c>
      <c r="F193" s="193"/>
      <c r="G193" s="193"/>
      <c r="H193" s="193"/>
      <c r="I193" s="189"/>
      <c r="J193" s="189"/>
    </row>
    <row r="194" spans="1:10" ht="12.75">
      <c r="A194" s="164"/>
      <c r="B194" s="165"/>
      <c r="C194" s="163"/>
      <c r="D194" s="165"/>
      <c r="E194" s="165"/>
      <c r="F194" s="193"/>
      <c r="G194" s="193"/>
      <c r="H194" s="193"/>
      <c r="I194" s="189"/>
      <c r="J194" s="189"/>
    </row>
    <row r="195" spans="1:10" ht="12.75">
      <c r="A195" s="164"/>
      <c r="B195" s="165"/>
      <c r="C195" s="163"/>
      <c r="D195" s="165"/>
      <c r="E195" s="165"/>
      <c r="F195" s="193"/>
      <c r="G195" s="193"/>
      <c r="H195" s="193"/>
      <c r="I195" s="189"/>
      <c r="J195" s="189"/>
    </row>
    <row r="196" spans="1:10" ht="12.75">
      <c r="A196" s="215" t="s">
        <v>197</v>
      </c>
      <c r="B196" s="216"/>
      <c r="C196" s="216"/>
      <c r="D196" s="216"/>
      <c r="E196" s="217"/>
      <c r="F196" s="193"/>
      <c r="G196" s="193"/>
      <c r="H196" s="193"/>
      <c r="I196" s="189"/>
      <c r="J196" s="189"/>
    </row>
    <row r="197" spans="1:10" ht="12.75">
      <c r="A197" s="218" t="s">
        <v>82</v>
      </c>
      <c r="B197" s="192" t="s">
        <v>83</v>
      </c>
      <c r="C197" s="192"/>
      <c r="D197" s="192"/>
      <c r="E197" s="219"/>
      <c r="F197" s="193"/>
      <c r="G197" s="193"/>
      <c r="H197" s="193"/>
      <c r="I197" s="189"/>
      <c r="J197" s="189"/>
    </row>
    <row r="198" spans="1:10" ht="12.75">
      <c r="A198" s="218" t="s">
        <v>84</v>
      </c>
      <c r="B198" s="192" t="s">
        <v>85</v>
      </c>
      <c r="C198" s="192"/>
      <c r="D198" s="192"/>
      <c r="E198" s="219"/>
      <c r="F198" s="193"/>
      <c r="G198" s="193"/>
      <c r="H198" s="193"/>
      <c r="I198" s="189"/>
      <c r="J198" s="189"/>
    </row>
    <row r="199" spans="1:10" ht="12.75">
      <c r="A199" s="220" t="s">
        <v>50</v>
      </c>
      <c r="B199" s="191" t="s">
        <v>51</v>
      </c>
      <c r="C199" s="191"/>
      <c r="D199" s="191" t="s">
        <v>52</v>
      </c>
      <c r="E199" s="219" t="s">
        <v>53</v>
      </c>
      <c r="F199" s="193"/>
      <c r="G199" s="193"/>
      <c r="H199" s="193"/>
      <c r="I199" s="189"/>
      <c r="J199" s="189"/>
    </row>
    <row r="200" spans="1:10" ht="12.75">
      <c r="A200" s="220"/>
      <c r="B200" s="191"/>
      <c r="C200" s="191"/>
      <c r="D200" s="191"/>
      <c r="E200" s="219"/>
      <c r="F200" s="193"/>
      <c r="G200" s="193"/>
      <c r="H200" s="193"/>
      <c r="I200" s="189"/>
      <c r="J200" s="189"/>
    </row>
    <row r="201" spans="1:10" ht="12.75">
      <c r="A201" s="220">
        <v>0</v>
      </c>
      <c r="B201" s="211">
        <v>0</v>
      </c>
      <c r="C201" s="163"/>
      <c r="D201" s="165"/>
      <c r="E201" s="227"/>
      <c r="F201" s="193"/>
      <c r="G201" s="193"/>
      <c r="H201" s="193"/>
      <c r="I201" s="189"/>
      <c r="J201" s="189"/>
    </row>
    <row r="202" spans="1:10" ht="12.75">
      <c r="A202" s="220">
        <v>1</v>
      </c>
      <c r="B202" s="165">
        <f aca="true" t="shared" si="3" ref="B202:B210">B201-D202</f>
        <v>0</v>
      </c>
      <c r="C202" s="163"/>
      <c r="D202" s="165">
        <f>(B201/10)</f>
        <v>0</v>
      </c>
      <c r="E202" s="228">
        <f>D202</f>
        <v>0</v>
      </c>
      <c r="F202" s="193"/>
      <c r="G202" s="193"/>
      <c r="H202" s="193"/>
      <c r="I202" s="189"/>
      <c r="J202" s="189"/>
    </row>
    <row r="203" spans="1:10" ht="12.75">
      <c r="A203" s="220">
        <v>2</v>
      </c>
      <c r="B203" s="165">
        <f t="shared" si="3"/>
        <v>0</v>
      </c>
      <c r="C203" s="163"/>
      <c r="D203" s="165">
        <f aca="true" t="shared" si="4" ref="D203:D211">D202</f>
        <v>0</v>
      </c>
      <c r="E203" s="228">
        <f aca="true" t="shared" si="5" ref="E203:E211">E202+D203</f>
        <v>0</v>
      </c>
      <c r="F203" s="193"/>
      <c r="G203" s="193"/>
      <c r="H203" s="193"/>
      <c r="I203" s="189"/>
      <c r="J203" s="189"/>
    </row>
    <row r="204" spans="1:10" ht="12.75">
      <c r="A204" s="220">
        <v>3</v>
      </c>
      <c r="B204" s="165">
        <f t="shared" si="3"/>
        <v>0</v>
      </c>
      <c r="C204" s="163"/>
      <c r="D204" s="165">
        <f t="shared" si="4"/>
        <v>0</v>
      </c>
      <c r="E204" s="228">
        <f t="shared" si="5"/>
        <v>0</v>
      </c>
      <c r="F204" s="193"/>
      <c r="G204" s="193"/>
      <c r="H204" s="193"/>
      <c r="I204" s="189"/>
      <c r="J204" s="189"/>
    </row>
    <row r="205" spans="1:10" ht="12.75">
      <c r="A205" s="220">
        <v>4</v>
      </c>
      <c r="B205" s="165">
        <f t="shared" si="3"/>
        <v>0</v>
      </c>
      <c r="C205" s="163"/>
      <c r="D205" s="165">
        <f t="shared" si="4"/>
        <v>0</v>
      </c>
      <c r="E205" s="228">
        <f t="shared" si="5"/>
        <v>0</v>
      </c>
      <c r="F205" s="193"/>
      <c r="G205" s="193"/>
      <c r="H205" s="193"/>
      <c r="I205" s="189"/>
      <c r="J205" s="189"/>
    </row>
    <row r="206" spans="1:10" ht="12.75">
      <c r="A206" s="220">
        <v>5</v>
      </c>
      <c r="B206" s="165">
        <f t="shared" si="3"/>
        <v>0</v>
      </c>
      <c r="C206" s="163"/>
      <c r="D206" s="165">
        <f t="shared" si="4"/>
        <v>0</v>
      </c>
      <c r="E206" s="228">
        <f t="shared" si="5"/>
        <v>0</v>
      </c>
      <c r="F206" s="193"/>
      <c r="G206" s="193"/>
      <c r="H206" s="193"/>
      <c r="I206" s="189"/>
      <c r="J206" s="189"/>
    </row>
    <row r="207" spans="1:10" ht="12.75">
      <c r="A207" s="220">
        <v>6</v>
      </c>
      <c r="B207" s="165">
        <f t="shared" si="3"/>
        <v>0</v>
      </c>
      <c r="C207" s="163"/>
      <c r="D207" s="165">
        <f t="shared" si="4"/>
        <v>0</v>
      </c>
      <c r="E207" s="228">
        <f t="shared" si="5"/>
        <v>0</v>
      </c>
      <c r="F207" s="193"/>
      <c r="G207" s="193"/>
      <c r="H207" s="193"/>
      <c r="I207" s="189"/>
      <c r="J207" s="189"/>
    </row>
    <row r="208" spans="1:10" ht="12.75">
      <c r="A208" s="220">
        <v>7</v>
      </c>
      <c r="B208" s="165">
        <f t="shared" si="3"/>
        <v>0</v>
      </c>
      <c r="C208" s="163"/>
      <c r="D208" s="165">
        <f t="shared" si="4"/>
        <v>0</v>
      </c>
      <c r="E208" s="228">
        <f t="shared" si="5"/>
        <v>0</v>
      </c>
      <c r="F208" s="193"/>
      <c r="G208" s="193"/>
      <c r="H208" s="193"/>
      <c r="I208" s="189"/>
      <c r="J208" s="189"/>
    </row>
    <row r="209" spans="1:10" ht="12.75">
      <c r="A209" s="220">
        <v>8</v>
      </c>
      <c r="B209" s="165">
        <f t="shared" si="3"/>
        <v>0</v>
      </c>
      <c r="C209" s="163"/>
      <c r="D209" s="165">
        <f t="shared" si="4"/>
        <v>0</v>
      </c>
      <c r="E209" s="228">
        <f t="shared" si="5"/>
        <v>0</v>
      </c>
      <c r="F209" s="193"/>
      <c r="G209" s="193"/>
      <c r="H209" s="193"/>
      <c r="I209" s="189"/>
      <c r="J209" s="189"/>
    </row>
    <row r="210" spans="1:10" ht="12.75">
      <c r="A210" s="220">
        <v>9</v>
      </c>
      <c r="B210" s="165">
        <f t="shared" si="3"/>
        <v>0</v>
      </c>
      <c r="C210" s="163"/>
      <c r="D210" s="165">
        <f t="shared" si="4"/>
        <v>0</v>
      </c>
      <c r="E210" s="228">
        <f t="shared" si="5"/>
        <v>0</v>
      </c>
      <c r="F210" s="193"/>
      <c r="G210" s="193"/>
      <c r="H210" s="193"/>
      <c r="I210" s="189"/>
      <c r="J210" s="189"/>
    </row>
    <row r="211" spans="1:10" ht="12.75">
      <c r="A211" s="223">
        <v>10</v>
      </c>
      <c r="B211" s="229">
        <v>0</v>
      </c>
      <c r="C211" s="230"/>
      <c r="D211" s="229">
        <f t="shared" si="4"/>
        <v>0</v>
      </c>
      <c r="E211" s="231">
        <f t="shared" si="5"/>
        <v>0</v>
      </c>
      <c r="F211" s="193"/>
      <c r="G211" s="193"/>
      <c r="H211" s="193"/>
      <c r="I211" s="189"/>
      <c r="J211" s="189"/>
    </row>
    <row r="212" spans="1:10" ht="12.75">
      <c r="A212" s="193"/>
      <c r="B212" s="193"/>
      <c r="C212" s="193"/>
      <c r="D212" s="193"/>
      <c r="E212" s="193"/>
      <c r="F212" s="193"/>
      <c r="G212" s="193"/>
      <c r="H212" s="193"/>
      <c r="I212" s="189"/>
      <c r="J212" s="189"/>
    </row>
    <row r="213" spans="1:10" ht="12.75">
      <c r="A213" s="193"/>
      <c r="B213" s="193"/>
      <c r="C213" s="193"/>
      <c r="D213" s="193"/>
      <c r="E213" s="193"/>
      <c r="F213" s="193"/>
      <c r="G213" s="193"/>
      <c r="H213" s="193"/>
      <c r="I213" s="189"/>
      <c r="J213" s="189"/>
    </row>
    <row r="214" spans="1:10" ht="12.75">
      <c r="A214" s="215" t="s">
        <v>203</v>
      </c>
      <c r="B214" s="216"/>
      <c r="C214" s="216"/>
      <c r="D214" s="216"/>
      <c r="E214" s="217"/>
      <c r="F214" s="193"/>
      <c r="G214" s="193"/>
      <c r="H214" s="193"/>
      <c r="I214" s="189"/>
      <c r="J214" s="189"/>
    </row>
    <row r="215" spans="1:10" ht="12.75">
      <c r="A215" s="218" t="s">
        <v>82</v>
      </c>
      <c r="B215" s="192" t="s">
        <v>83</v>
      </c>
      <c r="C215" s="192"/>
      <c r="D215" s="192"/>
      <c r="E215" s="219"/>
      <c r="F215" s="193"/>
      <c r="G215" s="193"/>
      <c r="H215" s="193"/>
      <c r="I215" s="189"/>
      <c r="J215" s="189"/>
    </row>
    <row r="216" spans="1:10" ht="12.75">
      <c r="A216" s="218" t="s">
        <v>84</v>
      </c>
      <c r="B216" s="192" t="s">
        <v>85</v>
      </c>
      <c r="C216" s="192"/>
      <c r="D216" s="192"/>
      <c r="E216" s="219"/>
      <c r="F216" s="193"/>
      <c r="G216" s="193"/>
      <c r="H216" s="193"/>
      <c r="I216" s="189"/>
      <c r="J216" s="189"/>
    </row>
    <row r="217" spans="1:10" ht="12.75">
      <c r="A217" s="220" t="s">
        <v>50</v>
      </c>
      <c r="B217" s="191" t="s">
        <v>51</v>
      </c>
      <c r="C217" s="191"/>
      <c r="D217" s="191" t="s">
        <v>52</v>
      </c>
      <c r="E217" s="219" t="s">
        <v>53</v>
      </c>
      <c r="F217" s="193"/>
      <c r="G217" s="193"/>
      <c r="H217" s="193"/>
      <c r="I217" s="189"/>
      <c r="J217" s="189"/>
    </row>
    <row r="218" spans="1:10" ht="12.75">
      <c r="A218" s="220"/>
      <c r="B218" s="191"/>
      <c r="C218" s="191"/>
      <c r="D218" s="191"/>
      <c r="E218" s="219"/>
      <c r="F218" s="193"/>
      <c r="G218" s="193"/>
      <c r="H218" s="193"/>
      <c r="I218" s="189"/>
      <c r="J218" s="189"/>
    </row>
    <row r="219" spans="1:10" ht="12.75">
      <c r="A219" s="220">
        <v>0</v>
      </c>
      <c r="B219" s="165">
        <v>0</v>
      </c>
      <c r="C219" s="163"/>
      <c r="D219" s="165"/>
      <c r="E219" s="227"/>
      <c r="F219" s="193"/>
      <c r="G219" s="193"/>
      <c r="H219" s="193"/>
      <c r="I219" s="189"/>
      <c r="J219" s="189"/>
    </row>
    <row r="220" spans="1:10" ht="12.75">
      <c r="A220" s="220">
        <v>1</v>
      </c>
      <c r="B220" s="211">
        <f aca="true" t="shared" si="6" ref="B220:B228">B219-D220</f>
        <v>0</v>
      </c>
      <c r="C220" s="163"/>
      <c r="D220" s="165">
        <f>(B219/10)</f>
        <v>0</v>
      </c>
      <c r="E220" s="228">
        <f>D220</f>
        <v>0</v>
      </c>
      <c r="F220" s="193"/>
      <c r="G220" s="193"/>
      <c r="H220" s="193"/>
      <c r="I220" s="189"/>
      <c r="J220" s="189"/>
    </row>
    <row r="221" spans="1:10" ht="12.75">
      <c r="A221" s="220">
        <v>2</v>
      </c>
      <c r="B221" s="165">
        <f t="shared" si="6"/>
        <v>0</v>
      </c>
      <c r="C221" s="163"/>
      <c r="D221" s="165">
        <f aca="true" t="shared" si="7" ref="D221:D229">D220</f>
        <v>0</v>
      </c>
      <c r="E221" s="228">
        <f aca="true" t="shared" si="8" ref="E221:E229">E220+D221</f>
        <v>0</v>
      </c>
      <c r="F221" s="193"/>
      <c r="G221" s="193"/>
      <c r="H221" s="193"/>
      <c r="I221" s="189"/>
      <c r="J221" s="189"/>
    </row>
    <row r="222" spans="1:10" ht="12.75">
      <c r="A222" s="220">
        <v>3</v>
      </c>
      <c r="B222" s="165">
        <f t="shared" si="6"/>
        <v>0</v>
      </c>
      <c r="C222" s="163"/>
      <c r="D222" s="165">
        <f t="shared" si="7"/>
        <v>0</v>
      </c>
      <c r="E222" s="228">
        <f t="shared" si="8"/>
        <v>0</v>
      </c>
      <c r="F222" s="193"/>
      <c r="G222" s="193"/>
      <c r="H222" s="193"/>
      <c r="I222" s="189"/>
      <c r="J222" s="189"/>
    </row>
    <row r="223" spans="1:10" ht="12.75">
      <c r="A223" s="220">
        <v>4</v>
      </c>
      <c r="B223" s="165">
        <f t="shared" si="6"/>
        <v>0</v>
      </c>
      <c r="C223" s="163"/>
      <c r="D223" s="165">
        <f t="shared" si="7"/>
        <v>0</v>
      </c>
      <c r="E223" s="228">
        <f t="shared" si="8"/>
        <v>0</v>
      </c>
      <c r="F223" s="193"/>
      <c r="G223" s="193"/>
      <c r="H223" s="193"/>
      <c r="I223" s="189"/>
      <c r="J223" s="189"/>
    </row>
    <row r="224" spans="1:10" ht="12.75">
      <c r="A224" s="220">
        <v>5</v>
      </c>
      <c r="B224" s="165">
        <f t="shared" si="6"/>
        <v>0</v>
      </c>
      <c r="C224" s="163"/>
      <c r="D224" s="165">
        <f t="shared" si="7"/>
        <v>0</v>
      </c>
      <c r="E224" s="228">
        <f t="shared" si="8"/>
        <v>0</v>
      </c>
      <c r="F224" s="193"/>
      <c r="G224" s="193"/>
      <c r="H224" s="193"/>
      <c r="I224" s="189"/>
      <c r="J224" s="189"/>
    </row>
    <row r="225" spans="1:10" ht="12.75">
      <c r="A225" s="220">
        <v>6</v>
      </c>
      <c r="B225" s="165">
        <f t="shared" si="6"/>
        <v>0</v>
      </c>
      <c r="C225" s="163"/>
      <c r="D225" s="165">
        <f t="shared" si="7"/>
        <v>0</v>
      </c>
      <c r="E225" s="228">
        <f t="shared" si="8"/>
        <v>0</v>
      </c>
      <c r="F225" s="193"/>
      <c r="G225" s="193"/>
      <c r="H225" s="193"/>
      <c r="I225" s="189"/>
      <c r="J225" s="189"/>
    </row>
    <row r="226" spans="1:10" ht="12.75">
      <c r="A226" s="220">
        <v>7</v>
      </c>
      <c r="B226" s="165">
        <f t="shared" si="6"/>
        <v>0</v>
      </c>
      <c r="C226" s="163"/>
      <c r="D226" s="165">
        <f t="shared" si="7"/>
        <v>0</v>
      </c>
      <c r="E226" s="228">
        <f t="shared" si="8"/>
        <v>0</v>
      </c>
      <c r="F226" s="193"/>
      <c r="G226" s="193"/>
      <c r="H226" s="193"/>
      <c r="I226" s="189"/>
      <c r="J226" s="189"/>
    </row>
    <row r="227" spans="1:10" ht="12.75">
      <c r="A227" s="220">
        <v>8</v>
      </c>
      <c r="B227" s="165">
        <f t="shared" si="6"/>
        <v>0</v>
      </c>
      <c r="C227" s="163"/>
      <c r="D227" s="165">
        <f t="shared" si="7"/>
        <v>0</v>
      </c>
      <c r="E227" s="228">
        <f t="shared" si="8"/>
        <v>0</v>
      </c>
      <c r="F227" s="193"/>
      <c r="G227" s="193"/>
      <c r="H227" s="193"/>
      <c r="I227" s="189"/>
      <c r="J227" s="189"/>
    </row>
    <row r="228" spans="1:10" ht="12.75">
      <c r="A228" s="220">
        <v>9</v>
      </c>
      <c r="B228" s="165">
        <f t="shared" si="6"/>
        <v>0</v>
      </c>
      <c r="C228" s="163"/>
      <c r="D228" s="165">
        <f t="shared" si="7"/>
        <v>0</v>
      </c>
      <c r="E228" s="228">
        <f t="shared" si="8"/>
        <v>0</v>
      </c>
      <c r="F228" s="193"/>
      <c r="G228" s="193"/>
      <c r="H228" s="193"/>
      <c r="I228" s="189"/>
      <c r="J228" s="189"/>
    </row>
    <row r="229" spans="1:10" ht="12.75">
      <c r="A229" s="223">
        <v>10</v>
      </c>
      <c r="B229" s="229">
        <v>0</v>
      </c>
      <c r="C229" s="230"/>
      <c r="D229" s="229">
        <f t="shared" si="7"/>
        <v>0</v>
      </c>
      <c r="E229" s="231">
        <f t="shared" si="8"/>
        <v>0</v>
      </c>
      <c r="F229" s="193"/>
      <c r="G229" s="193"/>
      <c r="H229" s="193"/>
      <c r="I229" s="189"/>
      <c r="J229" s="189"/>
    </row>
    <row r="230" spans="1:10" ht="12.75">
      <c r="A230" s="164"/>
      <c r="B230" s="165"/>
      <c r="C230" s="163"/>
      <c r="D230" s="165"/>
      <c r="E230" s="165"/>
      <c r="F230" s="193"/>
      <c r="G230" s="193"/>
      <c r="H230" s="193"/>
      <c r="I230" s="189"/>
      <c r="J230" s="189"/>
    </row>
    <row r="231" spans="1:10" ht="12.75">
      <c r="A231" s="164"/>
      <c r="B231" s="165"/>
      <c r="C231" s="163"/>
      <c r="D231" s="165"/>
      <c r="E231" s="165"/>
      <c r="F231" s="193"/>
      <c r="G231" s="193"/>
      <c r="H231" s="193"/>
      <c r="I231" s="189"/>
      <c r="J231" s="189"/>
    </row>
    <row r="232" spans="1:10" ht="12.75">
      <c r="A232" s="164"/>
      <c r="B232" s="165"/>
      <c r="C232" s="163"/>
      <c r="D232" s="165"/>
      <c r="E232" s="165"/>
      <c r="F232" s="193"/>
      <c r="G232" s="193"/>
      <c r="H232" s="193"/>
      <c r="I232" s="189"/>
      <c r="J232" s="189"/>
    </row>
    <row r="233" spans="1:10" ht="12.75">
      <c r="A233" s="164"/>
      <c r="B233" s="165"/>
      <c r="C233" s="163"/>
      <c r="D233" s="165"/>
      <c r="E233" s="165"/>
      <c r="F233" s="193"/>
      <c r="G233" s="193"/>
      <c r="H233" s="193"/>
      <c r="I233" s="189"/>
      <c r="J233" s="189"/>
    </row>
    <row r="234" spans="1:10" ht="12.75">
      <c r="A234" s="164"/>
      <c r="B234" s="165"/>
      <c r="C234" s="163"/>
      <c r="D234" s="165"/>
      <c r="E234" s="165"/>
      <c r="F234" s="193"/>
      <c r="G234" s="193"/>
      <c r="H234" s="193"/>
      <c r="I234" s="189"/>
      <c r="J234" s="189"/>
    </row>
    <row r="235" spans="1:10" ht="12.75">
      <c r="A235" s="164"/>
      <c r="B235" s="165"/>
      <c r="C235" s="163"/>
      <c r="D235" s="165"/>
      <c r="E235" s="165"/>
      <c r="F235" s="193"/>
      <c r="G235" s="193"/>
      <c r="H235" s="193"/>
      <c r="I235" s="189"/>
      <c r="J235" s="189"/>
    </row>
    <row r="236" spans="1:10" ht="12.75">
      <c r="A236" s="164"/>
      <c r="B236" s="165"/>
      <c r="C236" s="163"/>
      <c r="D236" s="165"/>
      <c r="E236" s="165"/>
      <c r="F236" s="193"/>
      <c r="G236" s="193"/>
      <c r="H236" s="193"/>
      <c r="I236" s="189"/>
      <c r="J236" s="189"/>
    </row>
    <row r="237" spans="1:10" ht="12.75">
      <c r="A237" s="215" t="s">
        <v>204</v>
      </c>
      <c r="B237" s="216"/>
      <c r="C237" s="216"/>
      <c r="D237" s="216"/>
      <c r="E237" s="217"/>
      <c r="F237" s="193"/>
      <c r="G237" s="193"/>
      <c r="H237" s="193"/>
      <c r="I237" s="189"/>
      <c r="J237" s="189"/>
    </row>
    <row r="238" spans="1:10" ht="12.75">
      <c r="A238" s="218" t="s">
        <v>82</v>
      </c>
      <c r="B238" s="192" t="s">
        <v>83</v>
      </c>
      <c r="C238" s="192"/>
      <c r="D238" s="192"/>
      <c r="E238" s="219"/>
      <c r="F238" s="193"/>
      <c r="G238" s="193"/>
      <c r="H238" s="193"/>
      <c r="I238" s="189"/>
      <c r="J238" s="189"/>
    </row>
    <row r="239" spans="1:10" ht="12.75">
      <c r="A239" s="218" t="s">
        <v>84</v>
      </c>
      <c r="B239" s="192" t="s">
        <v>85</v>
      </c>
      <c r="C239" s="192"/>
      <c r="D239" s="192"/>
      <c r="E239" s="219"/>
      <c r="F239" s="193"/>
      <c r="G239" s="193"/>
      <c r="H239" s="193"/>
      <c r="I239" s="189"/>
      <c r="J239" s="189"/>
    </row>
    <row r="240" spans="1:10" ht="12.75">
      <c r="A240" s="220" t="s">
        <v>50</v>
      </c>
      <c r="B240" s="191" t="s">
        <v>51</v>
      </c>
      <c r="C240" s="191"/>
      <c r="D240" s="191" t="s">
        <v>52</v>
      </c>
      <c r="E240" s="219" t="s">
        <v>53</v>
      </c>
      <c r="F240" s="193"/>
      <c r="G240" s="193"/>
      <c r="H240" s="193"/>
      <c r="I240" s="189"/>
      <c r="J240" s="189"/>
    </row>
    <row r="241" spans="1:10" ht="12.75">
      <c r="A241" s="220"/>
      <c r="B241" s="191"/>
      <c r="C241" s="191"/>
      <c r="D241" s="191"/>
      <c r="E241" s="219"/>
      <c r="F241" s="193"/>
      <c r="G241" s="193"/>
      <c r="H241" s="193"/>
      <c r="I241" s="189"/>
      <c r="J241" s="189"/>
    </row>
    <row r="242" spans="1:10" ht="12.75">
      <c r="A242" s="220">
        <v>0</v>
      </c>
      <c r="B242" s="211">
        <v>0</v>
      </c>
      <c r="C242" s="163"/>
      <c r="D242" s="165"/>
      <c r="E242" s="227"/>
      <c r="F242" s="193"/>
      <c r="G242" s="193"/>
      <c r="H242" s="193"/>
      <c r="I242" s="189"/>
      <c r="J242" s="189"/>
    </row>
    <row r="243" spans="1:10" ht="12.75">
      <c r="A243" s="220">
        <v>1</v>
      </c>
      <c r="B243" s="165">
        <f aca="true" t="shared" si="9" ref="B243:B251">B242-D243</f>
        <v>0</v>
      </c>
      <c r="C243" s="163"/>
      <c r="D243" s="165">
        <f>(B242/10)</f>
        <v>0</v>
      </c>
      <c r="E243" s="228">
        <f>D243</f>
        <v>0</v>
      </c>
      <c r="F243" s="193"/>
      <c r="G243" s="193"/>
      <c r="H243" s="193"/>
      <c r="I243" s="189"/>
      <c r="J243" s="189"/>
    </row>
    <row r="244" spans="1:10" ht="12.75">
      <c r="A244" s="220">
        <v>2</v>
      </c>
      <c r="B244" s="165">
        <f t="shared" si="9"/>
        <v>0</v>
      </c>
      <c r="C244" s="163"/>
      <c r="D244" s="165">
        <f aca="true" t="shared" si="10" ref="D244:D252">D243</f>
        <v>0</v>
      </c>
      <c r="E244" s="228">
        <f aca="true" t="shared" si="11" ref="E244:E252">E243+D244</f>
        <v>0</v>
      </c>
      <c r="F244" s="193"/>
      <c r="G244" s="193"/>
      <c r="H244" s="193"/>
      <c r="I244" s="189"/>
      <c r="J244" s="189"/>
    </row>
    <row r="245" spans="1:10" ht="12.75">
      <c r="A245" s="220">
        <v>3</v>
      </c>
      <c r="B245" s="165">
        <f t="shared" si="9"/>
        <v>0</v>
      </c>
      <c r="C245" s="163"/>
      <c r="D245" s="165">
        <f t="shared" si="10"/>
        <v>0</v>
      </c>
      <c r="E245" s="228">
        <f t="shared" si="11"/>
        <v>0</v>
      </c>
      <c r="F245" s="193"/>
      <c r="G245" s="193"/>
      <c r="H245" s="193"/>
      <c r="I245" s="189"/>
      <c r="J245" s="189"/>
    </row>
    <row r="246" spans="1:10" ht="12.75">
      <c r="A246" s="220">
        <v>4</v>
      </c>
      <c r="B246" s="165">
        <f t="shared" si="9"/>
        <v>0</v>
      </c>
      <c r="C246" s="163"/>
      <c r="D246" s="165">
        <f t="shared" si="10"/>
        <v>0</v>
      </c>
      <c r="E246" s="228">
        <f t="shared" si="11"/>
        <v>0</v>
      </c>
      <c r="F246" s="193"/>
      <c r="G246" s="193"/>
      <c r="H246" s="193"/>
      <c r="I246" s="189"/>
      <c r="J246" s="189"/>
    </row>
    <row r="247" spans="1:10" ht="12.75">
      <c r="A247" s="220">
        <v>5</v>
      </c>
      <c r="B247" s="165">
        <f t="shared" si="9"/>
        <v>0</v>
      </c>
      <c r="C247" s="163"/>
      <c r="D247" s="165">
        <f t="shared" si="10"/>
        <v>0</v>
      </c>
      <c r="E247" s="228">
        <f t="shared" si="11"/>
        <v>0</v>
      </c>
      <c r="F247" s="193"/>
      <c r="G247" s="193"/>
      <c r="H247" s="193"/>
      <c r="I247" s="189"/>
      <c r="J247" s="189"/>
    </row>
    <row r="248" spans="1:10" ht="12.75">
      <c r="A248" s="220">
        <v>6</v>
      </c>
      <c r="B248" s="165">
        <f t="shared" si="9"/>
        <v>0</v>
      </c>
      <c r="C248" s="163"/>
      <c r="D248" s="165">
        <f t="shared" si="10"/>
        <v>0</v>
      </c>
      <c r="E248" s="228">
        <f t="shared" si="11"/>
        <v>0</v>
      </c>
      <c r="F248" s="193"/>
      <c r="G248" s="193"/>
      <c r="H248" s="193"/>
      <c r="I248" s="189"/>
      <c r="J248" s="189"/>
    </row>
    <row r="249" spans="1:10" ht="12.75">
      <c r="A249" s="220">
        <v>7</v>
      </c>
      <c r="B249" s="165">
        <f t="shared" si="9"/>
        <v>0</v>
      </c>
      <c r="C249" s="163"/>
      <c r="D249" s="165">
        <f t="shared" si="10"/>
        <v>0</v>
      </c>
      <c r="E249" s="228">
        <f t="shared" si="11"/>
        <v>0</v>
      </c>
      <c r="F249" s="193"/>
      <c r="G249" s="193"/>
      <c r="H249" s="193"/>
      <c r="I249" s="189"/>
      <c r="J249" s="189"/>
    </row>
    <row r="250" spans="1:10" ht="12.75">
      <c r="A250" s="220">
        <v>8</v>
      </c>
      <c r="B250" s="165">
        <f t="shared" si="9"/>
        <v>0</v>
      </c>
      <c r="C250" s="163"/>
      <c r="D250" s="165">
        <f t="shared" si="10"/>
        <v>0</v>
      </c>
      <c r="E250" s="228">
        <f t="shared" si="11"/>
        <v>0</v>
      </c>
      <c r="F250" s="193"/>
      <c r="G250" s="193"/>
      <c r="H250" s="193"/>
      <c r="I250" s="189"/>
      <c r="J250" s="189"/>
    </row>
    <row r="251" spans="1:10" ht="12.75">
      <c r="A251" s="220">
        <v>9</v>
      </c>
      <c r="B251" s="165">
        <f t="shared" si="9"/>
        <v>0</v>
      </c>
      <c r="C251" s="163"/>
      <c r="D251" s="165">
        <f t="shared" si="10"/>
        <v>0</v>
      </c>
      <c r="E251" s="228">
        <f t="shared" si="11"/>
        <v>0</v>
      </c>
      <c r="F251" s="193"/>
      <c r="G251" s="193"/>
      <c r="H251" s="193"/>
      <c r="I251" s="189"/>
      <c r="J251" s="189"/>
    </row>
    <row r="252" spans="1:10" ht="12.75">
      <c r="A252" s="223">
        <v>10</v>
      </c>
      <c r="B252" s="229">
        <v>0</v>
      </c>
      <c r="C252" s="230"/>
      <c r="D252" s="229">
        <f t="shared" si="10"/>
        <v>0</v>
      </c>
      <c r="E252" s="231">
        <f t="shared" si="11"/>
        <v>0</v>
      </c>
      <c r="F252" s="193"/>
      <c r="G252" s="193"/>
      <c r="H252" s="193"/>
      <c r="I252" s="189"/>
      <c r="J252" s="189"/>
    </row>
    <row r="253" spans="1:10" ht="12.75">
      <c r="A253" s="164"/>
      <c r="B253" s="165"/>
      <c r="C253" s="163"/>
      <c r="D253" s="165"/>
      <c r="E253" s="165"/>
      <c r="F253" s="193"/>
      <c r="G253" s="193"/>
      <c r="H253" s="193"/>
      <c r="I253" s="189"/>
      <c r="J253" s="189"/>
    </row>
    <row r="254" spans="1:10" ht="12.75">
      <c r="A254" s="164"/>
      <c r="B254" s="165"/>
      <c r="C254" s="163"/>
      <c r="D254" s="165"/>
      <c r="E254" s="165"/>
      <c r="F254" s="193"/>
      <c r="G254" s="193"/>
      <c r="H254" s="193"/>
      <c r="I254" s="189"/>
      <c r="J254" s="189"/>
    </row>
    <row r="255" spans="1:10" ht="12.75">
      <c r="A255" s="215" t="s">
        <v>192</v>
      </c>
      <c r="B255" s="216"/>
      <c r="C255" s="216"/>
      <c r="D255" s="216"/>
      <c r="E255" s="217"/>
      <c r="F255" s="193"/>
      <c r="G255" s="193"/>
      <c r="H255" s="193"/>
      <c r="I255" s="189"/>
      <c r="J255" s="189"/>
    </row>
    <row r="256" spans="1:10" ht="12.75">
      <c r="A256" s="218" t="s">
        <v>82</v>
      </c>
      <c r="B256" s="192" t="s">
        <v>83</v>
      </c>
      <c r="C256" s="192"/>
      <c r="D256" s="192"/>
      <c r="E256" s="219"/>
      <c r="F256" s="193"/>
      <c r="G256" s="193"/>
      <c r="H256" s="193"/>
      <c r="I256" s="189"/>
      <c r="J256" s="189"/>
    </row>
    <row r="257" spans="1:10" ht="12.75">
      <c r="A257" s="218" t="s">
        <v>84</v>
      </c>
      <c r="B257" s="192" t="s">
        <v>85</v>
      </c>
      <c r="C257" s="192"/>
      <c r="D257" s="192"/>
      <c r="E257" s="219"/>
      <c r="F257" s="193"/>
      <c r="G257" s="193"/>
      <c r="H257" s="193"/>
      <c r="I257" s="189"/>
      <c r="J257" s="189"/>
    </row>
    <row r="258" spans="1:10" ht="12.75">
      <c r="A258" s="220" t="s">
        <v>50</v>
      </c>
      <c r="B258" s="191" t="s">
        <v>51</v>
      </c>
      <c r="C258" s="191"/>
      <c r="D258" s="191" t="s">
        <v>52</v>
      </c>
      <c r="E258" s="219" t="s">
        <v>53</v>
      </c>
      <c r="F258" s="193"/>
      <c r="G258" s="193"/>
      <c r="H258" s="193"/>
      <c r="I258" s="189"/>
      <c r="J258" s="189"/>
    </row>
    <row r="259" spans="1:10" ht="12.75">
      <c r="A259" s="220"/>
      <c r="B259" s="191"/>
      <c r="C259" s="191"/>
      <c r="D259" s="191"/>
      <c r="E259" s="219"/>
      <c r="F259" s="193"/>
      <c r="G259" s="193"/>
      <c r="H259" s="193"/>
      <c r="I259" s="189"/>
      <c r="J259" s="189"/>
    </row>
    <row r="260" spans="1:10" ht="12.75">
      <c r="A260" s="220">
        <v>0</v>
      </c>
      <c r="B260" s="165">
        <v>0</v>
      </c>
      <c r="C260" s="163"/>
      <c r="D260" s="165"/>
      <c r="E260" s="227"/>
      <c r="F260" s="193"/>
      <c r="G260" s="193"/>
      <c r="H260" s="193"/>
      <c r="I260" s="189"/>
      <c r="J260" s="189"/>
    </row>
    <row r="261" spans="1:10" ht="12.75">
      <c r="A261" s="220">
        <v>1</v>
      </c>
      <c r="B261" s="211">
        <f aca="true" t="shared" si="12" ref="B261:B269">B260-D261</f>
        <v>0</v>
      </c>
      <c r="C261" s="163"/>
      <c r="D261" s="165">
        <f>(B260/10)</f>
        <v>0</v>
      </c>
      <c r="E261" s="228">
        <f>D261</f>
        <v>0</v>
      </c>
      <c r="F261" s="193"/>
      <c r="G261" s="193"/>
      <c r="H261" s="193"/>
      <c r="I261" s="189"/>
      <c r="J261" s="189"/>
    </row>
    <row r="262" spans="1:10" ht="12.75">
      <c r="A262" s="220">
        <v>2</v>
      </c>
      <c r="B262" s="165">
        <f t="shared" si="12"/>
        <v>0</v>
      </c>
      <c r="C262" s="163"/>
      <c r="D262" s="165">
        <f aca="true" t="shared" si="13" ref="D262:D270">D261</f>
        <v>0</v>
      </c>
      <c r="E262" s="228">
        <f aca="true" t="shared" si="14" ref="E262:E270">E261+D262</f>
        <v>0</v>
      </c>
      <c r="F262" s="193"/>
      <c r="G262" s="193"/>
      <c r="H262" s="193"/>
      <c r="I262" s="189"/>
      <c r="J262" s="189"/>
    </row>
    <row r="263" spans="1:10" ht="12.75">
      <c r="A263" s="220">
        <v>3</v>
      </c>
      <c r="B263" s="165">
        <f t="shared" si="12"/>
        <v>0</v>
      </c>
      <c r="C263" s="163"/>
      <c r="D263" s="165">
        <f t="shared" si="13"/>
        <v>0</v>
      </c>
      <c r="E263" s="228">
        <f t="shared" si="14"/>
        <v>0</v>
      </c>
      <c r="F263" s="193"/>
      <c r="G263" s="193"/>
      <c r="H263" s="193"/>
      <c r="I263" s="189"/>
      <c r="J263" s="189"/>
    </row>
    <row r="264" spans="1:10" ht="12.75">
      <c r="A264" s="220">
        <v>4</v>
      </c>
      <c r="B264" s="165">
        <f t="shared" si="12"/>
        <v>0</v>
      </c>
      <c r="C264" s="163"/>
      <c r="D264" s="165">
        <f t="shared" si="13"/>
        <v>0</v>
      </c>
      <c r="E264" s="228">
        <f t="shared" si="14"/>
        <v>0</v>
      </c>
      <c r="F264" s="193"/>
      <c r="G264" s="193"/>
      <c r="H264" s="193"/>
      <c r="I264" s="189"/>
      <c r="J264" s="189"/>
    </row>
    <row r="265" spans="1:10" ht="12.75">
      <c r="A265" s="220">
        <v>5</v>
      </c>
      <c r="B265" s="165">
        <f t="shared" si="12"/>
        <v>0</v>
      </c>
      <c r="C265" s="163"/>
      <c r="D265" s="165">
        <f t="shared" si="13"/>
        <v>0</v>
      </c>
      <c r="E265" s="228">
        <f t="shared" si="14"/>
        <v>0</v>
      </c>
      <c r="F265" s="193"/>
      <c r="G265" s="193"/>
      <c r="H265" s="193"/>
      <c r="I265" s="189"/>
      <c r="J265" s="189"/>
    </row>
    <row r="266" spans="1:10" ht="12.75">
      <c r="A266" s="220">
        <v>6</v>
      </c>
      <c r="B266" s="165">
        <f t="shared" si="12"/>
        <v>0</v>
      </c>
      <c r="C266" s="163"/>
      <c r="D266" s="165">
        <f t="shared" si="13"/>
        <v>0</v>
      </c>
      <c r="E266" s="228">
        <f t="shared" si="14"/>
        <v>0</v>
      </c>
      <c r="F266" s="193"/>
      <c r="G266" s="193"/>
      <c r="H266" s="193"/>
      <c r="I266" s="189"/>
      <c r="J266" s="189"/>
    </row>
    <row r="267" spans="1:10" ht="12.75">
      <c r="A267" s="220">
        <v>7</v>
      </c>
      <c r="B267" s="165">
        <f t="shared" si="12"/>
        <v>0</v>
      </c>
      <c r="C267" s="163"/>
      <c r="D267" s="165">
        <f t="shared" si="13"/>
        <v>0</v>
      </c>
      <c r="E267" s="228">
        <f t="shared" si="14"/>
        <v>0</v>
      </c>
      <c r="F267" s="193"/>
      <c r="G267" s="193"/>
      <c r="H267" s="193"/>
      <c r="I267" s="189"/>
      <c r="J267" s="189"/>
    </row>
    <row r="268" spans="1:10" ht="12.75">
      <c r="A268" s="220">
        <v>8</v>
      </c>
      <c r="B268" s="165">
        <f t="shared" si="12"/>
        <v>0</v>
      </c>
      <c r="C268" s="163"/>
      <c r="D268" s="165">
        <f t="shared" si="13"/>
        <v>0</v>
      </c>
      <c r="E268" s="228">
        <f t="shared" si="14"/>
        <v>0</v>
      </c>
      <c r="F268" s="193"/>
      <c r="G268" s="193"/>
      <c r="H268" s="193"/>
      <c r="I268" s="189"/>
      <c r="J268" s="189"/>
    </row>
    <row r="269" spans="1:10" ht="12.75">
      <c r="A269" s="220">
        <v>9</v>
      </c>
      <c r="B269" s="165">
        <f t="shared" si="12"/>
        <v>0</v>
      </c>
      <c r="C269" s="163"/>
      <c r="D269" s="165">
        <f t="shared" si="13"/>
        <v>0</v>
      </c>
      <c r="E269" s="228">
        <f t="shared" si="14"/>
        <v>0</v>
      </c>
      <c r="F269" s="193"/>
      <c r="G269" s="193"/>
      <c r="H269" s="193"/>
      <c r="I269" s="189"/>
      <c r="J269" s="189"/>
    </row>
    <row r="270" spans="1:10" ht="12.75">
      <c r="A270" s="223">
        <v>10</v>
      </c>
      <c r="B270" s="229">
        <v>0</v>
      </c>
      <c r="C270" s="230"/>
      <c r="D270" s="229">
        <f t="shared" si="13"/>
        <v>0</v>
      </c>
      <c r="E270" s="231">
        <f t="shared" si="14"/>
        <v>0</v>
      </c>
      <c r="F270" s="193"/>
      <c r="G270" s="193"/>
      <c r="H270" s="193"/>
      <c r="I270" s="189"/>
      <c r="J270" s="189"/>
    </row>
    <row r="271" spans="1:10" ht="12.75">
      <c r="A271" s="193"/>
      <c r="B271" s="193"/>
      <c r="C271" s="193"/>
      <c r="D271" s="193"/>
      <c r="E271" s="193"/>
      <c r="F271" s="193"/>
      <c r="G271" s="193"/>
      <c r="H271" s="193"/>
      <c r="I271" s="189"/>
      <c r="J271" s="189"/>
    </row>
    <row r="272" spans="1:10" ht="12.75">
      <c r="A272" s="215" t="s">
        <v>198</v>
      </c>
      <c r="B272" s="216"/>
      <c r="C272" s="216"/>
      <c r="D272" s="216"/>
      <c r="E272" s="217"/>
      <c r="F272" s="193"/>
      <c r="G272" s="193"/>
      <c r="H272" s="193"/>
      <c r="I272" s="189"/>
      <c r="J272" s="189"/>
    </row>
    <row r="273" spans="1:10" ht="12.75">
      <c r="A273" s="218" t="s">
        <v>82</v>
      </c>
      <c r="B273" s="192" t="s">
        <v>83</v>
      </c>
      <c r="C273" s="192"/>
      <c r="D273" s="192"/>
      <c r="E273" s="219"/>
      <c r="F273" s="193"/>
      <c r="G273" s="193"/>
      <c r="H273" s="193"/>
      <c r="I273" s="189"/>
      <c r="J273" s="189"/>
    </row>
    <row r="274" spans="1:10" ht="12.75">
      <c r="A274" s="218" t="s">
        <v>84</v>
      </c>
      <c r="B274" s="192" t="s">
        <v>85</v>
      </c>
      <c r="C274" s="192"/>
      <c r="D274" s="192"/>
      <c r="E274" s="219"/>
      <c r="F274" s="193"/>
      <c r="G274" s="193"/>
      <c r="H274" s="193"/>
      <c r="I274" s="189"/>
      <c r="J274" s="189"/>
    </row>
    <row r="275" spans="1:10" ht="12.75">
      <c r="A275" s="220" t="s">
        <v>50</v>
      </c>
      <c r="B275" s="191" t="s">
        <v>51</v>
      </c>
      <c r="C275" s="191"/>
      <c r="D275" s="191" t="s">
        <v>52</v>
      </c>
      <c r="E275" s="219" t="s">
        <v>53</v>
      </c>
      <c r="F275" s="193"/>
      <c r="G275" s="193"/>
      <c r="H275" s="193"/>
      <c r="I275" s="189"/>
      <c r="J275" s="189"/>
    </row>
    <row r="276" spans="1:10" ht="12.75">
      <c r="A276" s="220"/>
      <c r="B276" s="191"/>
      <c r="C276" s="191"/>
      <c r="D276" s="191"/>
      <c r="E276" s="219"/>
      <c r="F276" s="193"/>
      <c r="G276" s="193"/>
      <c r="H276" s="193"/>
      <c r="I276" s="189"/>
      <c r="J276" s="189"/>
    </row>
    <row r="277" spans="1:10" ht="12.75">
      <c r="A277" s="220">
        <v>0</v>
      </c>
      <c r="B277" s="211">
        <v>0</v>
      </c>
      <c r="C277" s="163"/>
      <c r="D277" s="165"/>
      <c r="E277" s="227"/>
      <c r="F277" s="193"/>
      <c r="G277" s="193"/>
      <c r="H277" s="193"/>
      <c r="I277" s="189"/>
      <c r="J277" s="189"/>
    </row>
    <row r="278" spans="1:10" ht="12.75">
      <c r="A278" s="220">
        <v>1</v>
      </c>
      <c r="B278" s="165">
        <f aca="true" t="shared" si="15" ref="B278:B286">B277-D278</f>
        <v>0</v>
      </c>
      <c r="C278" s="163"/>
      <c r="D278" s="165">
        <f>(B277/10)</f>
        <v>0</v>
      </c>
      <c r="E278" s="228">
        <f>D278</f>
        <v>0</v>
      </c>
      <c r="F278" s="193"/>
      <c r="G278" s="193"/>
      <c r="H278" s="193"/>
      <c r="I278" s="189"/>
      <c r="J278" s="189"/>
    </row>
    <row r="279" spans="1:10" ht="12.75">
      <c r="A279" s="220">
        <v>2</v>
      </c>
      <c r="B279" s="165">
        <f t="shared" si="15"/>
        <v>0</v>
      </c>
      <c r="C279" s="163"/>
      <c r="D279" s="165">
        <f aca="true" t="shared" si="16" ref="D279:D287">D278</f>
        <v>0</v>
      </c>
      <c r="E279" s="228">
        <f aca="true" t="shared" si="17" ref="E279:E287">E278+D279</f>
        <v>0</v>
      </c>
      <c r="F279" s="193"/>
      <c r="G279" s="193"/>
      <c r="H279" s="193"/>
      <c r="I279" s="189"/>
      <c r="J279" s="189"/>
    </row>
    <row r="280" spans="1:10" ht="12.75">
      <c r="A280" s="220">
        <v>3</v>
      </c>
      <c r="B280" s="165">
        <f t="shared" si="15"/>
        <v>0</v>
      </c>
      <c r="C280" s="163"/>
      <c r="D280" s="165">
        <f t="shared" si="16"/>
        <v>0</v>
      </c>
      <c r="E280" s="228">
        <f t="shared" si="17"/>
        <v>0</v>
      </c>
      <c r="F280" s="193"/>
      <c r="G280" s="193"/>
      <c r="H280" s="193"/>
      <c r="I280" s="189"/>
      <c r="J280" s="189"/>
    </row>
    <row r="281" spans="1:10" ht="12.75">
      <c r="A281" s="220">
        <v>4</v>
      </c>
      <c r="B281" s="165">
        <f t="shared" si="15"/>
        <v>0</v>
      </c>
      <c r="C281" s="163"/>
      <c r="D281" s="165">
        <f t="shared" si="16"/>
        <v>0</v>
      </c>
      <c r="E281" s="228">
        <f t="shared" si="17"/>
        <v>0</v>
      </c>
      <c r="F281" s="193"/>
      <c r="G281" s="193"/>
      <c r="H281" s="193"/>
      <c r="I281" s="189"/>
      <c r="J281" s="189"/>
    </row>
    <row r="282" spans="1:10" ht="12.75">
      <c r="A282" s="220">
        <v>5</v>
      </c>
      <c r="B282" s="165">
        <f t="shared" si="15"/>
        <v>0</v>
      </c>
      <c r="C282" s="163"/>
      <c r="D282" s="165">
        <f t="shared" si="16"/>
        <v>0</v>
      </c>
      <c r="E282" s="228">
        <f t="shared" si="17"/>
        <v>0</v>
      </c>
      <c r="F282" s="193"/>
      <c r="G282" s="193"/>
      <c r="H282" s="193"/>
      <c r="I282" s="189"/>
      <c r="J282" s="189"/>
    </row>
    <row r="283" spans="1:10" ht="12.75">
      <c r="A283" s="220">
        <v>6</v>
      </c>
      <c r="B283" s="165">
        <f t="shared" si="15"/>
        <v>0</v>
      </c>
      <c r="C283" s="163"/>
      <c r="D283" s="165">
        <f t="shared" si="16"/>
        <v>0</v>
      </c>
      <c r="E283" s="228">
        <f t="shared" si="17"/>
        <v>0</v>
      </c>
      <c r="F283" s="193"/>
      <c r="G283" s="193"/>
      <c r="H283" s="193"/>
      <c r="I283" s="189"/>
      <c r="J283" s="189"/>
    </row>
    <row r="284" spans="1:10" ht="12.75">
      <c r="A284" s="220">
        <v>7</v>
      </c>
      <c r="B284" s="165">
        <f t="shared" si="15"/>
        <v>0</v>
      </c>
      <c r="C284" s="163"/>
      <c r="D284" s="165">
        <f t="shared" si="16"/>
        <v>0</v>
      </c>
      <c r="E284" s="228">
        <f t="shared" si="17"/>
        <v>0</v>
      </c>
      <c r="F284" s="193"/>
      <c r="G284" s="193"/>
      <c r="H284" s="193"/>
      <c r="I284" s="189"/>
      <c r="J284" s="189"/>
    </row>
    <row r="285" spans="1:10" ht="12.75">
      <c r="A285" s="220">
        <v>8</v>
      </c>
      <c r="B285" s="165">
        <f t="shared" si="15"/>
        <v>0</v>
      </c>
      <c r="C285" s="163"/>
      <c r="D285" s="165">
        <f t="shared" si="16"/>
        <v>0</v>
      </c>
      <c r="E285" s="228">
        <f t="shared" si="17"/>
        <v>0</v>
      </c>
      <c r="F285" s="193"/>
      <c r="G285" s="193"/>
      <c r="H285" s="193"/>
      <c r="I285" s="189"/>
      <c r="J285" s="189"/>
    </row>
    <row r="286" spans="1:10" ht="12.75">
      <c r="A286" s="220">
        <v>9</v>
      </c>
      <c r="B286" s="165">
        <f t="shared" si="15"/>
        <v>0</v>
      </c>
      <c r="C286" s="163"/>
      <c r="D286" s="165">
        <f t="shared" si="16"/>
        <v>0</v>
      </c>
      <c r="E286" s="228">
        <f t="shared" si="17"/>
        <v>0</v>
      </c>
      <c r="F286" s="193"/>
      <c r="G286" s="193"/>
      <c r="H286" s="193"/>
      <c r="I286" s="189"/>
      <c r="J286" s="189"/>
    </row>
    <row r="287" spans="1:10" ht="12.75">
      <c r="A287" s="223">
        <v>10</v>
      </c>
      <c r="B287" s="229">
        <v>0</v>
      </c>
      <c r="C287" s="230"/>
      <c r="D287" s="229">
        <f t="shared" si="16"/>
        <v>0</v>
      </c>
      <c r="E287" s="231">
        <f t="shared" si="17"/>
        <v>0</v>
      </c>
      <c r="F287" s="193"/>
      <c r="G287" s="193"/>
      <c r="H287" s="193"/>
      <c r="I287" s="189"/>
      <c r="J287" s="189"/>
    </row>
    <row r="288" spans="1:10" ht="12.75">
      <c r="A288" s="164"/>
      <c r="B288" s="165"/>
      <c r="C288" s="163"/>
      <c r="D288" s="165"/>
      <c r="E288" s="165"/>
      <c r="F288" s="193"/>
      <c r="G288" s="193"/>
      <c r="H288" s="193"/>
      <c r="I288" s="189"/>
      <c r="J288" s="189"/>
    </row>
    <row r="289" spans="1:10" ht="12.75">
      <c r="A289" s="164"/>
      <c r="B289" s="165"/>
      <c r="C289" s="163"/>
      <c r="D289" s="165"/>
      <c r="E289" s="165"/>
      <c r="F289" s="193"/>
      <c r="G289" s="193"/>
      <c r="H289" s="193"/>
      <c r="I289" s="189"/>
      <c r="J289" s="189"/>
    </row>
    <row r="290" spans="1:10" ht="12.75">
      <c r="A290" s="164"/>
      <c r="B290" s="165"/>
      <c r="C290" s="163"/>
      <c r="D290" s="165"/>
      <c r="E290" s="165"/>
      <c r="F290" s="193"/>
      <c r="G290" s="193"/>
      <c r="H290" s="193"/>
      <c r="I290" s="189"/>
      <c r="J290" s="189"/>
    </row>
    <row r="291" spans="1:10" ht="12.75">
      <c r="A291" s="164"/>
      <c r="B291" s="165"/>
      <c r="C291" s="163"/>
      <c r="D291" s="165"/>
      <c r="E291" s="165"/>
      <c r="F291" s="193"/>
      <c r="G291" s="193"/>
      <c r="H291" s="193"/>
      <c r="I291" s="189"/>
      <c r="J291" s="189"/>
    </row>
    <row r="292" spans="1:10" ht="12.75">
      <c r="A292" s="164"/>
      <c r="B292" s="165"/>
      <c r="C292" s="163"/>
      <c r="D292" s="165"/>
      <c r="E292" s="165"/>
      <c r="F292" s="193"/>
      <c r="G292" s="193"/>
      <c r="H292" s="193"/>
      <c r="I292" s="189"/>
      <c r="J292" s="189"/>
    </row>
    <row r="293" spans="1:10" ht="12.75">
      <c r="A293" s="164"/>
      <c r="B293" s="165"/>
      <c r="C293" s="163"/>
      <c r="D293" s="165"/>
      <c r="E293" s="165"/>
      <c r="F293" s="193"/>
      <c r="G293" s="193"/>
      <c r="H293" s="193"/>
      <c r="I293" s="189"/>
      <c r="J293" s="189"/>
    </row>
    <row r="294" spans="1:10" ht="12.75">
      <c r="A294" s="164"/>
      <c r="B294" s="165"/>
      <c r="C294" s="163"/>
      <c r="D294" s="165"/>
      <c r="E294" s="165"/>
      <c r="F294" s="193"/>
      <c r="G294" s="193"/>
      <c r="H294" s="193"/>
      <c r="I294" s="189"/>
      <c r="J294" s="189"/>
    </row>
    <row r="295" spans="1:10" ht="12.75">
      <c r="A295" s="193"/>
      <c r="B295" s="193"/>
      <c r="C295" s="193"/>
      <c r="D295" s="193"/>
      <c r="E295" s="193"/>
      <c r="F295" s="193"/>
      <c r="G295" s="193"/>
      <c r="H295" s="193"/>
      <c r="I295" s="189"/>
      <c r="J295" s="189"/>
    </row>
    <row r="296" spans="1:10" ht="12.75">
      <c r="A296" s="215" t="s">
        <v>193</v>
      </c>
      <c r="B296" s="216"/>
      <c r="C296" s="216"/>
      <c r="D296" s="216"/>
      <c r="E296" s="217"/>
      <c r="F296" s="193"/>
      <c r="G296" s="193"/>
      <c r="H296" s="193"/>
      <c r="I296" s="189"/>
      <c r="J296" s="189"/>
    </row>
    <row r="297" spans="1:10" ht="12.75">
      <c r="A297" s="218" t="s">
        <v>82</v>
      </c>
      <c r="B297" s="192" t="s">
        <v>83</v>
      </c>
      <c r="C297" s="192"/>
      <c r="D297" s="192"/>
      <c r="E297" s="219"/>
      <c r="F297" s="193"/>
      <c r="G297" s="193"/>
      <c r="H297" s="193"/>
      <c r="I297" s="189"/>
      <c r="J297" s="189"/>
    </row>
    <row r="298" spans="1:10" ht="12.75">
      <c r="A298" s="218" t="s">
        <v>84</v>
      </c>
      <c r="B298" s="192" t="s">
        <v>85</v>
      </c>
      <c r="C298" s="192"/>
      <c r="D298" s="192"/>
      <c r="E298" s="219"/>
      <c r="F298" s="193"/>
      <c r="G298" s="193"/>
      <c r="H298" s="193"/>
      <c r="I298" s="189"/>
      <c r="J298" s="189"/>
    </row>
    <row r="299" spans="1:10" ht="12.75">
      <c r="A299" s="220" t="s">
        <v>50</v>
      </c>
      <c r="B299" s="191" t="s">
        <v>51</v>
      </c>
      <c r="C299" s="191"/>
      <c r="D299" s="191" t="s">
        <v>52</v>
      </c>
      <c r="E299" s="219" t="s">
        <v>53</v>
      </c>
      <c r="F299" s="193"/>
      <c r="G299" s="193"/>
      <c r="H299" s="193"/>
      <c r="I299" s="189"/>
      <c r="J299" s="189"/>
    </row>
    <row r="300" spans="1:10" ht="12.75">
      <c r="A300" s="220"/>
      <c r="B300" s="191"/>
      <c r="C300" s="191"/>
      <c r="D300" s="191"/>
      <c r="E300" s="219"/>
      <c r="F300" s="193"/>
      <c r="G300" s="193"/>
      <c r="H300" s="193"/>
      <c r="I300" s="189"/>
      <c r="J300" s="189"/>
    </row>
    <row r="301" spans="1:10" ht="12.75">
      <c r="A301" s="220">
        <v>0</v>
      </c>
      <c r="B301" s="165">
        <v>0</v>
      </c>
      <c r="C301" s="163"/>
      <c r="D301" s="165"/>
      <c r="E301" s="227"/>
      <c r="F301" s="193"/>
      <c r="G301" s="193"/>
      <c r="H301" s="193"/>
      <c r="I301" s="189"/>
      <c r="J301" s="189"/>
    </row>
    <row r="302" spans="1:10" ht="12.75">
      <c r="A302" s="220">
        <v>1</v>
      </c>
      <c r="B302" s="211">
        <f aca="true" t="shared" si="18" ref="B302:B310">B301-D302</f>
        <v>0</v>
      </c>
      <c r="C302" s="163"/>
      <c r="D302" s="165">
        <f>(B301/10)</f>
        <v>0</v>
      </c>
      <c r="E302" s="228">
        <f>D302</f>
        <v>0</v>
      </c>
      <c r="F302" s="193"/>
      <c r="G302" s="193"/>
      <c r="H302" s="193"/>
      <c r="I302" s="189"/>
      <c r="J302" s="189"/>
    </row>
    <row r="303" spans="1:10" ht="12.75">
      <c r="A303" s="220">
        <v>2</v>
      </c>
      <c r="B303" s="165">
        <f t="shared" si="18"/>
        <v>0</v>
      </c>
      <c r="C303" s="163"/>
      <c r="D303" s="165">
        <f aca="true" t="shared" si="19" ref="D303:D311">D302</f>
        <v>0</v>
      </c>
      <c r="E303" s="228">
        <f aca="true" t="shared" si="20" ref="E303:E311">E302+D303</f>
        <v>0</v>
      </c>
      <c r="F303" s="193"/>
      <c r="G303" s="193"/>
      <c r="H303" s="193"/>
      <c r="I303" s="189"/>
      <c r="J303" s="189"/>
    </row>
    <row r="304" spans="1:10" ht="12.75">
      <c r="A304" s="220">
        <v>3</v>
      </c>
      <c r="B304" s="165">
        <f t="shared" si="18"/>
        <v>0</v>
      </c>
      <c r="C304" s="163"/>
      <c r="D304" s="165">
        <f t="shared" si="19"/>
        <v>0</v>
      </c>
      <c r="E304" s="228">
        <f t="shared" si="20"/>
        <v>0</v>
      </c>
      <c r="F304" s="193"/>
      <c r="G304" s="193"/>
      <c r="H304" s="193"/>
      <c r="I304" s="189"/>
      <c r="J304" s="189"/>
    </row>
    <row r="305" spans="1:10" ht="12.75">
      <c r="A305" s="220">
        <v>4</v>
      </c>
      <c r="B305" s="165">
        <f t="shared" si="18"/>
        <v>0</v>
      </c>
      <c r="C305" s="163"/>
      <c r="D305" s="165">
        <f t="shared" si="19"/>
        <v>0</v>
      </c>
      <c r="E305" s="228">
        <f t="shared" si="20"/>
        <v>0</v>
      </c>
      <c r="F305" s="193"/>
      <c r="G305" s="193"/>
      <c r="H305" s="193"/>
      <c r="I305" s="189"/>
      <c r="J305" s="189"/>
    </row>
    <row r="306" spans="1:10" ht="12.75">
      <c r="A306" s="220">
        <v>5</v>
      </c>
      <c r="B306" s="165">
        <f t="shared" si="18"/>
        <v>0</v>
      </c>
      <c r="C306" s="163"/>
      <c r="D306" s="165">
        <f t="shared" si="19"/>
        <v>0</v>
      </c>
      <c r="E306" s="228">
        <f t="shared" si="20"/>
        <v>0</v>
      </c>
      <c r="F306" s="193"/>
      <c r="G306" s="193"/>
      <c r="H306" s="193"/>
      <c r="I306" s="189"/>
      <c r="J306" s="189"/>
    </row>
    <row r="307" spans="1:10" ht="12.75">
      <c r="A307" s="220">
        <v>6</v>
      </c>
      <c r="B307" s="165">
        <f t="shared" si="18"/>
        <v>0</v>
      </c>
      <c r="C307" s="163"/>
      <c r="D307" s="165">
        <f t="shared" si="19"/>
        <v>0</v>
      </c>
      <c r="E307" s="228">
        <f t="shared" si="20"/>
        <v>0</v>
      </c>
      <c r="F307" s="193"/>
      <c r="G307" s="193"/>
      <c r="H307" s="193"/>
      <c r="I307" s="189"/>
      <c r="J307" s="189"/>
    </row>
    <row r="308" spans="1:10" ht="12.75">
      <c r="A308" s="220">
        <v>7</v>
      </c>
      <c r="B308" s="165">
        <f t="shared" si="18"/>
        <v>0</v>
      </c>
      <c r="C308" s="163"/>
      <c r="D308" s="165">
        <f t="shared" si="19"/>
        <v>0</v>
      </c>
      <c r="E308" s="228">
        <f t="shared" si="20"/>
        <v>0</v>
      </c>
      <c r="F308" s="193"/>
      <c r="G308" s="193"/>
      <c r="H308" s="193"/>
      <c r="I308" s="189"/>
      <c r="J308" s="189"/>
    </row>
    <row r="309" spans="1:10" ht="12.75">
      <c r="A309" s="220">
        <v>8</v>
      </c>
      <c r="B309" s="165">
        <f t="shared" si="18"/>
        <v>0</v>
      </c>
      <c r="C309" s="163"/>
      <c r="D309" s="165">
        <f t="shared" si="19"/>
        <v>0</v>
      </c>
      <c r="E309" s="228">
        <f t="shared" si="20"/>
        <v>0</v>
      </c>
      <c r="F309" s="193"/>
      <c r="G309" s="193"/>
      <c r="H309" s="193"/>
      <c r="I309" s="189"/>
      <c r="J309" s="189"/>
    </row>
    <row r="310" spans="1:10" ht="12.75">
      <c r="A310" s="220">
        <v>9</v>
      </c>
      <c r="B310" s="165">
        <f t="shared" si="18"/>
        <v>0</v>
      </c>
      <c r="C310" s="163"/>
      <c r="D310" s="165">
        <f t="shared" si="19"/>
        <v>0</v>
      </c>
      <c r="E310" s="228">
        <f t="shared" si="20"/>
        <v>0</v>
      </c>
      <c r="F310" s="193"/>
      <c r="G310" s="193"/>
      <c r="H310" s="193"/>
      <c r="I310" s="189"/>
      <c r="J310" s="189"/>
    </row>
    <row r="311" spans="1:10" ht="12.75">
      <c r="A311" s="223">
        <v>10</v>
      </c>
      <c r="B311" s="229">
        <v>0</v>
      </c>
      <c r="C311" s="230"/>
      <c r="D311" s="229">
        <f t="shared" si="19"/>
        <v>0</v>
      </c>
      <c r="E311" s="231">
        <f t="shared" si="20"/>
        <v>0</v>
      </c>
      <c r="F311" s="193"/>
      <c r="G311" s="193"/>
      <c r="H311" s="193"/>
      <c r="I311" s="189"/>
      <c r="J311" s="189"/>
    </row>
    <row r="312" spans="1:10" ht="12.75">
      <c r="A312" s="164"/>
      <c r="B312" s="165"/>
      <c r="C312" s="163"/>
      <c r="D312" s="165"/>
      <c r="E312" s="165"/>
      <c r="F312" s="193"/>
      <c r="G312" s="193"/>
      <c r="H312" s="193"/>
      <c r="I312" s="189"/>
      <c r="J312" s="189"/>
    </row>
    <row r="313" spans="1:10" ht="12.75">
      <c r="A313" s="164"/>
      <c r="B313" s="165"/>
      <c r="C313" s="163"/>
      <c r="D313" s="165"/>
      <c r="E313" s="165"/>
      <c r="F313" s="193"/>
      <c r="G313" s="193"/>
      <c r="H313" s="193"/>
      <c r="I313" s="189"/>
      <c r="J313" s="189"/>
    </row>
    <row r="314" spans="1:10" ht="12.75">
      <c r="A314" s="215" t="s">
        <v>199</v>
      </c>
      <c r="B314" s="216"/>
      <c r="C314" s="216"/>
      <c r="D314" s="216"/>
      <c r="E314" s="217"/>
      <c r="F314" s="193"/>
      <c r="G314" s="193"/>
      <c r="H314" s="193"/>
      <c r="I314" s="189"/>
      <c r="J314" s="189"/>
    </row>
    <row r="315" spans="1:10" ht="12.75">
      <c r="A315" s="218" t="s">
        <v>82</v>
      </c>
      <c r="B315" s="192" t="s">
        <v>83</v>
      </c>
      <c r="C315" s="192"/>
      <c r="D315" s="192"/>
      <c r="E315" s="219"/>
      <c r="F315" s="193"/>
      <c r="G315" s="193"/>
      <c r="H315" s="193"/>
      <c r="I315" s="189"/>
      <c r="J315" s="189"/>
    </row>
    <row r="316" spans="1:10" ht="12.75">
      <c r="A316" s="218" t="s">
        <v>84</v>
      </c>
      <c r="B316" s="192" t="s">
        <v>85</v>
      </c>
      <c r="C316" s="192"/>
      <c r="D316" s="192"/>
      <c r="E316" s="219"/>
      <c r="F316" s="193"/>
      <c r="G316" s="193"/>
      <c r="H316" s="193"/>
      <c r="I316" s="189"/>
      <c r="J316" s="189"/>
    </row>
    <row r="317" spans="1:10" ht="12.75">
      <c r="A317" s="220" t="s">
        <v>50</v>
      </c>
      <c r="B317" s="191" t="s">
        <v>51</v>
      </c>
      <c r="C317" s="191"/>
      <c r="D317" s="191" t="s">
        <v>52</v>
      </c>
      <c r="E317" s="219" t="s">
        <v>53</v>
      </c>
      <c r="F317" s="193"/>
      <c r="G317" s="193"/>
      <c r="H317" s="193"/>
      <c r="I317" s="189"/>
      <c r="J317" s="189"/>
    </row>
    <row r="318" spans="1:10" ht="12.75">
      <c r="A318" s="220"/>
      <c r="B318" s="191"/>
      <c r="C318" s="191"/>
      <c r="D318" s="191"/>
      <c r="E318" s="219"/>
      <c r="F318" s="193"/>
      <c r="G318" s="193"/>
      <c r="H318" s="193"/>
      <c r="I318" s="189"/>
      <c r="J318" s="189"/>
    </row>
    <row r="319" spans="1:10" ht="12.75">
      <c r="A319" s="220">
        <v>0</v>
      </c>
      <c r="B319" s="211">
        <v>0</v>
      </c>
      <c r="C319" s="163"/>
      <c r="D319" s="165"/>
      <c r="E319" s="227"/>
      <c r="F319" s="193"/>
      <c r="G319" s="193"/>
      <c r="H319" s="193"/>
      <c r="I319" s="189"/>
      <c r="J319" s="189"/>
    </row>
    <row r="320" spans="1:10" ht="12.75">
      <c r="A320" s="220">
        <v>1</v>
      </c>
      <c r="B320" s="165">
        <f aca="true" t="shared" si="21" ref="B320:B328">B319-D320</f>
        <v>0</v>
      </c>
      <c r="C320" s="163"/>
      <c r="D320" s="165">
        <f>(B319/10)</f>
        <v>0</v>
      </c>
      <c r="E320" s="228">
        <f>D320</f>
        <v>0</v>
      </c>
      <c r="F320" s="193"/>
      <c r="G320" s="193"/>
      <c r="H320" s="193"/>
      <c r="I320" s="189"/>
      <c r="J320" s="189"/>
    </row>
    <row r="321" spans="1:10" ht="12.75">
      <c r="A321" s="220">
        <v>2</v>
      </c>
      <c r="B321" s="165">
        <f t="shared" si="21"/>
        <v>0</v>
      </c>
      <c r="C321" s="163"/>
      <c r="D321" s="165">
        <f aca="true" t="shared" si="22" ref="D321:D329">D320</f>
        <v>0</v>
      </c>
      <c r="E321" s="228">
        <f aca="true" t="shared" si="23" ref="E321:E329">E320+D321</f>
        <v>0</v>
      </c>
      <c r="F321" s="193"/>
      <c r="G321" s="193"/>
      <c r="H321" s="193"/>
      <c r="I321" s="189"/>
      <c r="J321" s="189"/>
    </row>
    <row r="322" spans="1:10" ht="12.75">
      <c r="A322" s="220">
        <v>3</v>
      </c>
      <c r="B322" s="165">
        <f t="shared" si="21"/>
        <v>0</v>
      </c>
      <c r="C322" s="163"/>
      <c r="D322" s="165">
        <f t="shared" si="22"/>
        <v>0</v>
      </c>
      <c r="E322" s="228">
        <f t="shared" si="23"/>
        <v>0</v>
      </c>
      <c r="F322" s="193"/>
      <c r="G322" s="193"/>
      <c r="H322" s="193"/>
      <c r="I322" s="189"/>
      <c r="J322" s="189"/>
    </row>
    <row r="323" spans="1:10" ht="12.75">
      <c r="A323" s="220">
        <v>4</v>
      </c>
      <c r="B323" s="165">
        <f t="shared" si="21"/>
        <v>0</v>
      </c>
      <c r="C323" s="163"/>
      <c r="D323" s="165">
        <f t="shared" si="22"/>
        <v>0</v>
      </c>
      <c r="E323" s="228">
        <f t="shared" si="23"/>
        <v>0</v>
      </c>
      <c r="F323" s="193"/>
      <c r="G323" s="193"/>
      <c r="H323" s="193"/>
      <c r="I323" s="189"/>
      <c r="J323" s="189"/>
    </row>
    <row r="324" spans="1:10" ht="12.75">
      <c r="A324" s="220">
        <v>5</v>
      </c>
      <c r="B324" s="165">
        <f t="shared" si="21"/>
        <v>0</v>
      </c>
      <c r="C324" s="163"/>
      <c r="D324" s="165">
        <f t="shared" si="22"/>
        <v>0</v>
      </c>
      <c r="E324" s="228">
        <f t="shared" si="23"/>
        <v>0</v>
      </c>
      <c r="F324" s="193"/>
      <c r="G324" s="193"/>
      <c r="H324" s="193"/>
      <c r="I324" s="189"/>
      <c r="J324" s="189"/>
    </row>
    <row r="325" spans="1:10" ht="12.75">
      <c r="A325" s="220">
        <v>6</v>
      </c>
      <c r="B325" s="165">
        <f t="shared" si="21"/>
        <v>0</v>
      </c>
      <c r="C325" s="163"/>
      <c r="D325" s="165">
        <f t="shared" si="22"/>
        <v>0</v>
      </c>
      <c r="E325" s="228">
        <f t="shared" si="23"/>
        <v>0</v>
      </c>
      <c r="F325" s="193"/>
      <c r="G325" s="193"/>
      <c r="H325" s="193"/>
      <c r="I325" s="189"/>
      <c r="J325" s="189"/>
    </row>
    <row r="326" spans="1:10" ht="12.75">
      <c r="A326" s="220">
        <v>7</v>
      </c>
      <c r="B326" s="165">
        <f t="shared" si="21"/>
        <v>0</v>
      </c>
      <c r="C326" s="163"/>
      <c r="D326" s="165">
        <f t="shared" si="22"/>
        <v>0</v>
      </c>
      <c r="E326" s="228">
        <f t="shared" si="23"/>
        <v>0</v>
      </c>
      <c r="F326" s="193"/>
      <c r="G326" s="193"/>
      <c r="H326" s="193"/>
      <c r="I326" s="189"/>
      <c r="J326" s="189"/>
    </row>
    <row r="327" spans="1:10" ht="12.75">
      <c r="A327" s="220">
        <v>8</v>
      </c>
      <c r="B327" s="165">
        <f t="shared" si="21"/>
        <v>0</v>
      </c>
      <c r="C327" s="163"/>
      <c r="D327" s="165">
        <f t="shared" si="22"/>
        <v>0</v>
      </c>
      <c r="E327" s="228">
        <f t="shared" si="23"/>
        <v>0</v>
      </c>
      <c r="F327" s="193"/>
      <c r="G327" s="193"/>
      <c r="H327" s="193"/>
      <c r="I327" s="189"/>
      <c r="J327" s="189"/>
    </row>
    <row r="328" spans="1:10" ht="12.75">
      <c r="A328" s="220">
        <v>9</v>
      </c>
      <c r="B328" s="165">
        <f t="shared" si="21"/>
        <v>0</v>
      </c>
      <c r="C328" s="163"/>
      <c r="D328" s="165">
        <f t="shared" si="22"/>
        <v>0</v>
      </c>
      <c r="E328" s="228">
        <f t="shared" si="23"/>
        <v>0</v>
      </c>
      <c r="F328" s="193"/>
      <c r="G328" s="193"/>
      <c r="H328" s="193"/>
      <c r="I328" s="189"/>
      <c r="J328" s="189"/>
    </row>
    <row r="329" spans="1:10" ht="12.75">
      <c r="A329" s="223">
        <v>10</v>
      </c>
      <c r="B329" s="229">
        <v>0</v>
      </c>
      <c r="C329" s="230"/>
      <c r="D329" s="229">
        <f t="shared" si="22"/>
        <v>0</v>
      </c>
      <c r="E329" s="231">
        <f t="shared" si="23"/>
        <v>0</v>
      </c>
      <c r="F329" s="193"/>
      <c r="G329" s="193"/>
      <c r="H329" s="193"/>
      <c r="I329" s="189"/>
      <c r="J329" s="189"/>
    </row>
    <row r="330" spans="1:10" ht="12.75">
      <c r="A330" s="164"/>
      <c r="B330" s="165"/>
      <c r="C330" s="163"/>
      <c r="D330" s="165"/>
      <c r="E330" s="165"/>
      <c r="F330" s="193"/>
      <c r="G330" s="193"/>
      <c r="H330" s="193"/>
      <c r="I330" s="189"/>
      <c r="J330" s="189"/>
    </row>
    <row r="331" spans="1:10" ht="12.75">
      <c r="A331" s="164"/>
      <c r="B331" s="165"/>
      <c r="C331" s="163"/>
      <c r="D331" s="165"/>
      <c r="E331" s="165"/>
      <c r="F331" s="193"/>
      <c r="G331" s="193"/>
      <c r="H331" s="193"/>
      <c r="I331" s="189"/>
      <c r="J331" s="189"/>
    </row>
    <row r="332" spans="1:5" ht="12.75">
      <c r="A332" s="232" t="s">
        <v>194</v>
      </c>
      <c r="B332" s="233"/>
      <c r="C332" s="233" t="s">
        <v>244</v>
      </c>
      <c r="D332" s="233"/>
      <c r="E332" s="2"/>
    </row>
    <row r="333" spans="1:5" ht="12.75">
      <c r="A333" s="234" t="s">
        <v>82</v>
      </c>
      <c r="B333" s="27" t="s">
        <v>110</v>
      </c>
      <c r="C333" s="27"/>
      <c r="D333" s="27"/>
      <c r="E333" s="8"/>
    </row>
    <row r="334" spans="1:5" ht="12.75">
      <c r="A334" s="234" t="s">
        <v>84</v>
      </c>
      <c r="B334" s="27" t="s">
        <v>85</v>
      </c>
      <c r="C334" s="27"/>
      <c r="D334" s="27"/>
      <c r="E334" s="8"/>
    </row>
    <row r="335" spans="1:5" ht="12.75">
      <c r="A335" s="235" t="s">
        <v>50</v>
      </c>
      <c r="B335" s="15" t="s">
        <v>51</v>
      </c>
      <c r="C335" s="15"/>
      <c r="D335" s="15" t="s">
        <v>52</v>
      </c>
      <c r="E335" s="8" t="s">
        <v>53</v>
      </c>
    </row>
    <row r="336" spans="1:5" ht="12.75">
      <c r="A336" s="235"/>
      <c r="B336" s="15"/>
      <c r="C336" s="15"/>
      <c r="D336" s="15"/>
      <c r="E336" s="8"/>
    </row>
    <row r="337" spans="1:5" ht="12.75">
      <c r="A337" s="235">
        <v>0</v>
      </c>
      <c r="B337" s="69">
        <v>135</v>
      </c>
      <c r="C337" s="70"/>
      <c r="D337" s="69"/>
      <c r="E337" s="236"/>
    </row>
    <row r="338" spans="1:5" ht="12.75">
      <c r="A338" s="235">
        <v>1</v>
      </c>
      <c r="B338" s="161">
        <f>B337-D338</f>
        <v>108</v>
      </c>
      <c r="C338" s="70"/>
      <c r="D338" s="69">
        <f>(B337/5)</f>
        <v>27</v>
      </c>
      <c r="E338" s="237">
        <f>D338</f>
        <v>27</v>
      </c>
    </row>
    <row r="339" spans="1:5" ht="12.75">
      <c r="A339" s="235">
        <v>2</v>
      </c>
      <c r="B339" s="69">
        <f>B338-D339</f>
        <v>81</v>
      </c>
      <c r="C339" s="70"/>
      <c r="D339" s="69">
        <f>D338</f>
        <v>27</v>
      </c>
      <c r="E339" s="237">
        <f>E338+D339</f>
        <v>54</v>
      </c>
    </row>
    <row r="340" spans="1:5" ht="12.75">
      <c r="A340" s="235">
        <v>3</v>
      </c>
      <c r="B340" s="69">
        <f>B339-D340</f>
        <v>54</v>
      </c>
      <c r="C340" s="70"/>
      <c r="D340" s="69">
        <f>D339</f>
        <v>27</v>
      </c>
      <c r="E340" s="237">
        <f>E339+D340</f>
        <v>81</v>
      </c>
    </row>
    <row r="341" spans="1:5" ht="12.75">
      <c r="A341" s="235">
        <v>4</v>
      </c>
      <c r="B341" s="69">
        <f>B340-D341</f>
        <v>27</v>
      </c>
      <c r="C341" s="70"/>
      <c r="D341" s="69">
        <f>D340</f>
        <v>27</v>
      </c>
      <c r="E341" s="237">
        <f>E340+D341</f>
        <v>108</v>
      </c>
    </row>
    <row r="342" spans="1:5" ht="12.75">
      <c r="A342" s="238">
        <v>5</v>
      </c>
      <c r="B342" s="239">
        <f>B341-D342</f>
        <v>0</v>
      </c>
      <c r="C342" s="240"/>
      <c r="D342" s="239">
        <f>D341</f>
        <v>27</v>
      </c>
      <c r="E342" s="241">
        <f>E341+D342</f>
        <v>135</v>
      </c>
    </row>
    <row r="343" spans="1:5" ht="12.75">
      <c r="A343" s="22"/>
      <c r="B343" s="69"/>
      <c r="C343" s="70"/>
      <c r="D343" s="69"/>
      <c r="E343" s="69"/>
    </row>
    <row r="344" spans="1:5" ht="12.75">
      <c r="A344" s="232" t="s">
        <v>277</v>
      </c>
      <c r="B344" s="233"/>
      <c r="C344" s="233"/>
      <c r="D344" s="233"/>
      <c r="E344" s="2"/>
    </row>
    <row r="345" spans="1:5" ht="12.75">
      <c r="A345" s="234" t="s">
        <v>82</v>
      </c>
      <c r="B345" s="27" t="s">
        <v>110</v>
      </c>
      <c r="C345" s="27"/>
      <c r="D345" s="27"/>
      <c r="E345" s="8"/>
    </row>
    <row r="346" spans="1:5" ht="12.75">
      <c r="A346" s="234" t="s">
        <v>84</v>
      </c>
      <c r="B346" s="27" t="s">
        <v>85</v>
      </c>
      <c r="C346" s="27"/>
      <c r="D346" s="27"/>
      <c r="E346" s="8"/>
    </row>
    <row r="347" spans="1:5" ht="12.75">
      <c r="A347" s="235" t="s">
        <v>50</v>
      </c>
      <c r="B347" s="15" t="s">
        <v>51</v>
      </c>
      <c r="C347" s="15"/>
      <c r="D347" s="15" t="s">
        <v>52</v>
      </c>
      <c r="E347" s="8" t="s">
        <v>53</v>
      </c>
    </row>
    <row r="348" spans="1:5" ht="12.75">
      <c r="A348" s="235"/>
      <c r="B348" s="15"/>
      <c r="C348" s="15"/>
      <c r="D348" s="15"/>
      <c r="E348" s="8"/>
    </row>
    <row r="349" spans="1:5" ht="12.75">
      <c r="A349" s="235">
        <v>0</v>
      </c>
      <c r="B349" s="161">
        <v>0</v>
      </c>
      <c r="C349" s="70"/>
      <c r="D349" s="69"/>
      <c r="E349" s="236"/>
    </row>
    <row r="350" spans="1:5" ht="12.75">
      <c r="A350" s="235">
        <v>1</v>
      </c>
      <c r="B350" s="84">
        <f>B349-D350</f>
        <v>0</v>
      </c>
      <c r="C350" s="70"/>
      <c r="D350" s="69">
        <f>(B349/5)</f>
        <v>0</v>
      </c>
      <c r="E350" s="237">
        <f>D350</f>
        <v>0</v>
      </c>
    </row>
    <row r="351" spans="1:5" ht="12.75">
      <c r="A351" s="235">
        <v>2</v>
      </c>
      <c r="B351" s="69">
        <f>B350-D351</f>
        <v>0</v>
      </c>
      <c r="C351" s="70"/>
      <c r="D351" s="69">
        <f>D350</f>
        <v>0</v>
      </c>
      <c r="E351" s="237">
        <f>E350+D351</f>
        <v>0</v>
      </c>
    </row>
    <row r="352" spans="1:5" ht="12.75">
      <c r="A352" s="235">
        <v>3</v>
      </c>
      <c r="B352" s="69">
        <f>B351-D352</f>
        <v>0</v>
      </c>
      <c r="C352" s="70"/>
      <c r="D352" s="69">
        <f>D351</f>
        <v>0</v>
      </c>
      <c r="E352" s="237">
        <f>E351+D352</f>
        <v>0</v>
      </c>
    </row>
    <row r="353" spans="1:5" ht="12.75">
      <c r="A353" s="235">
        <v>4</v>
      </c>
      <c r="B353" s="69">
        <f>B352-D353</f>
        <v>0</v>
      </c>
      <c r="C353" s="70"/>
      <c r="D353" s="69">
        <f>D352</f>
        <v>0</v>
      </c>
      <c r="E353" s="237">
        <f>E352+D353</f>
        <v>0</v>
      </c>
    </row>
    <row r="354" spans="1:5" ht="12.75">
      <c r="A354" s="238">
        <v>5</v>
      </c>
      <c r="B354" s="239">
        <f>B353-D354</f>
        <v>0</v>
      </c>
      <c r="C354" s="240"/>
      <c r="D354" s="239">
        <f>D353</f>
        <v>0</v>
      </c>
      <c r="E354" s="241">
        <f>E353+D354</f>
        <v>0</v>
      </c>
    </row>
    <row r="355" spans="1:5" ht="12.75">
      <c r="A355" s="215" t="s">
        <v>278</v>
      </c>
      <c r="B355" s="216"/>
      <c r="C355" s="216"/>
      <c r="D355" s="216"/>
      <c r="E355" s="217"/>
    </row>
    <row r="356" spans="1:5" ht="12.75">
      <c r="A356" s="218" t="s">
        <v>82</v>
      </c>
      <c r="B356" s="192" t="s">
        <v>83</v>
      </c>
      <c r="C356" s="192"/>
      <c r="D356" s="192"/>
      <c r="E356" s="219"/>
    </row>
    <row r="357" spans="1:5" ht="12.75">
      <c r="A357" s="218" t="s">
        <v>84</v>
      </c>
      <c r="B357" s="192" t="s">
        <v>85</v>
      </c>
      <c r="C357" s="192"/>
      <c r="D357" s="192"/>
      <c r="E357" s="219"/>
    </row>
    <row r="358" spans="1:5" ht="12.75">
      <c r="A358" s="220" t="s">
        <v>50</v>
      </c>
      <c r="B358" s="191" t="s">
        <v>51</v>
      </c>
      <c r="C358" s="191"/>
      <c r="D358" s="191" t="s">
        <v>52</v>
      </c>
      <c r="E358" s="219" t="s">
        <v>53</v>
      </c>
    </row>
    <row r="359" spans="1:5" ht="12.75">
      <c r="A359" s="220"/>
      <c r="B359" s="191"/>
      <c r="C359" s="191"/>
      <c r="D359" s="191"/>
      <c r="E359" s="219"/>
    </row>
    <row r="360" spans="1:5" ht="12.75">
      <c r="A360" s="220">
        <v>0</v>
      </c>
      <c r="B360" s="165">
        <v>0</v>
      </c>
      <c r="C360" s="163"/>
      <c r="D360" s="165"/>
      <c r="E360" s="227"/>
    </row>
    <row r="361" spans="1:5" ht="12.75">
      <c r="A361" s="220">
        <v>1</v>
      </c>
      <c r="B361" s="211">
        <f aca="true" t="shared" si="24" ref="B361:B369">B360-D361</f>
        <v>0</v>
      </c>
      <c r="C361" s="163"/>
      <c r="D361" s="165">
        <f>(B360/10)</f>
        <v>0</v>
      </c>
      <c r="E361" s="228">
        <f>D361</f>
        <v>0</v>
      </c>
    </row>
    <row r="362" spans="1:5" ht="12.75">
      <c r="A362" s="220">
        <v>2</v>
      </c>
      <c r="B362" s="165">
        <f t="shared" si="24"/>
        <v>0</v>
      </c>
      <c r="C362" s="163"/>
      <c r="D362" s="165">
        <f aca="true" t="shared" si="25" ref="D362:D370">D361</f>
        <v>0</v>
      </c>
      <c r="E362" s="228">
        <f aca="true" t="shared" si="26" ref="E362:E370">E361+D362</f>
        <v>0</v>
      </c>
    </row>
    <row r="363" spans="1:5" ht="12.75">
      <c r="A363" s="220">
        <v>3</v>
      </c>
      <c r="B363" s="165">
        <f t="shared" si="24"/>
        <v>0</v>
      </c>
      <c r="C363" s="163"/>
      <c r="D363" s="165">
        <f t="shared" si="25"/>
        <v>0</v>
      </c>
      <c r="E363" s="228">
        <f t="shared" si="26"/>
        <v>0</v>
      </c>
    </row>
    <row r="364" spans="1:5" ht="12.75">
      <c r="A364" s="220">
        <v>4</v>
      </c>
      <c r="B364" s="165">
        <f t="shared" si="24"/>
        <v>0</v>
      </c>
      <c r="C364" s="163"/>
      <c r="D364" s="165">
        <f t="shared" si="25"/>
        <v>0</v>
      </c>
      <c r="E364" s="228">
        <f t="shared" si="26"/>
        <v>0</v>
      </c>
    </row>
    <row r="365" spans="1:5" ht="12.75">
      <c r="A365" s="220">
        <v>5</v>
      </c>
      <c r="B365" s="165">
        <f t="shared" si="24"/>
        <v>0</v>
      </c>
      <c r="C365" s="163"/>
      <c r="D365" s="165">
        <f t="shared" si="25"/>
        <v>0</v>
      </c>
      <c r="E365" s="228">
        <f t="shared" si="26"/>
        <v>0</v>
      </c>
    </row>
    <row r="366" spans="1:5" ht="12.75">
      <c r="A366" s="220">
        <v>6</v>
      </c>
      <c r="B366" s="165">
        <f t="shared" si="24"/>
        <v>0</v>
      </c>
      <c r="C366" s="163"/>
      <c r="D366" s="165">
        <f t="shared" si="25"/>
        <v>0</v>
      </c>
      <c r="E366" s="228">
        <f t="shared" si="26"/>
        <v>0</v>
      </c>
    </row>
    <row r="367" spans="1:5" ht="12.75">
      <c r="A367" s="220">
        <v>7</v>
      </c>
      <c r="B367" s="165">
        <f t="shared" si="24"/>
        <v>0</v>
      </c>
      <c r="C367" s="163"/>
      <c r="D367" s="165">
        <f t="shared" si="25"/>
        <v>0</v>
      </c>
      <c r="E367" s="228">
        <f t="shared" si="26"/>
        <v>0</v>
      </c>
    </row>
    <row r="368" spans="1:5" ht="12.75">
      <c r="A368" s="220">
        <v>8</v>
      </c>
      <c r="B368" s="165">
        <f t="shared" si="24"/>
        <v>0</v>
      </c>
      <c r="C368" s="163"/>
      <c r="D368" s="165">
        <f t="shared" si="25"/>
        <v>0</v>
      </c>
      <c r="E368" s="228">
        <f t="shared" si="26"/>
        <v>0</v>
      </c>
    </row>
    <row r="369" spans="1:5" ht="12.75">
      <c r="A369" s="220">
        <v>9</v>
      </c>
      <c r="B369" s="165">
        <f t="shared" si="24"/>
        <v>0</v>
      </c>
      <c r="C369" s="163"/>
      <c r="D369" s="165">
        <f t="shared" si="25"/>
        <v>0</v>
      </c>
      <c r="E369" s="228">
        <f t="shared" si="26"/>
        <v>0</v>
      </c>
    </row>
    <row r="370" spans="1:5" ht="12.75">
      <c r="A370" s="223">
        <v>10</v>
      </c>
      <c r="B370" s="229">
        <v>0</v>
      </c>
      <c r="C370" s="230"/>
      <c r="D370" s="229">
        <f t="shared" si="25"/>
        <v>0</v>
      </c>
      <c r="E370" s="231">
        <f t="shared" si="26"/>
        <v>0</v>
      </c>
    </row>
    <row r="371" spans="1:5" ht="12.75">
      <c r="A371" s="164"/>
      <c r="B371" s="165"/>
      <c r="C371" s="163"/>
      <c r="D371" s="165"/>
      <c r="E371" s="165"/>
    </row>
    <row r="372" spans="1:5" ht="12.75">
      <c r="A372" s="164"/>
      <c r="B372" s="165"/>
      <c r="C372" s="163"/>
      <c r="D372" s="165"/>
      <c r="E372" s="165"/>
    </row>
    <row r="373" spans="1:5" ht="12.75">
      <c r="A373" s="215" t="s">
        <v>279</v>
      </c>
      <c r="B373" s="216"/>
      <c r="C373" s="216"/>
      <c r="D373" s="216"/>
      <c r="E373" s="217"/>
    </row>
    <row r="374" spans="1:5" ht="12.75">
      <c r="A374" s="218" t="s">
        <v>82</v>
      </c>
      <c r="B374" s="192" t="s">
        <v>83</v>
      </c>
      <c r="C374" s="192"/>
      <c r="D374" s="192"/>
      <c r="E374" s="219"/>
    </row>
    <row r="375" spans="1:5" ht="12.75">
      <c r="A375" s="218" t="s">
        <v>84</v>
      </c>
      <c r="B375" s="192" t="s">
        <v>85</v>
      </c>
      <c r="C375" s="192"/>
      <c r="D375" s="192"/>
      <c r="E375" s="219"/>
    </row>
    <row r="376" spans="1:5" ht="12.75">
      <c r="A376" s="220" t="s">
        <v>50</v>
      </c>
      <c r="B376" s="191" t="s">
        <v>51</v>
      </c>
      <c r="C376" s="191"/>
      <c r="D376" s="191" t="s">
        <v>52</v>
      </c>
      <c r="E376" s="219" t="s">
        <v>53</v>
      </c>
    </row>
    <row r="377" spans="1:5" ht="12.75">
      <c r="A377" s="220"/>
      <c r="B377" s="191"/>
      <c r="C377" s="191"/>
      <c r="D377" s="191"/>
      <c r="E377" s="219"/>
    </row>
    <row r="378" spans="1:5" ht="12.75">
      <c r="A378" s="220">
        <v>0</v>
      </c>
      <c r="B378" s="211">
        <v>0</v>
      </c>
      <c r="C378" s="163"/>
      <c r="D378" s="165"/>
      <c r="E378" s="227"/>
    </row>
    <row r="379" spans="1:5" ht="12.75">
      <c r="A379" s="220">
        <v>1</v>
      </c>
      <c r="B379" s="165">
        <f aca="true" t="shared" si="27" ref="B379:B387">B378-D379</f>
        <v>0</v>
      </c>
      <c r="C379" s="163"/>
      <c r="D379" s="165">
        <f>(B378/10)</f>
        <v>0</v>
      </c>
      <c r="E379" s="228">
        <f>D379</f>
        <v>0</v>
      </c>
    </row>
    <row r="380" spans="1:5" ht="12.75">
      <c r="A380" s="220">
        <v>2</v>
      </c>
      <c r="B380" s="165">
        <f t="shared" si="27"/>
        <v>0</v>
      </c>
      <c r="C380" s="163"/>
      <c r="D380" s="165">
        <f aca="true" t="shared" si="28" ref="D380:D388">D379</f>
        <v>0</v>
      </c>
      <c r="E380" s="228">
        <f aca="true" t="shared" si="29" ref="E380:E388">E379+D380</f>
        <v>0</v>
      </c>
    </row>
    <row r="381" spans="1:5" ht="12.75">
      <c r="A381" s="220">
        <v>3</v>
      </c>
      <c r="B381" s="165">
        <f t="shared" si="27"/>
        <v>0</v>
      </c>
      <c r="C381" s="163"/>
      <c r="D381" s="165">
        <f t="shared" si="28"/>
        <v>0</v>
      </c>
      <c r="E381" s="228">
        <f t="shared" si="29"/>
        <v>0</v>
      </c>
    </row>
    <row r="382" spans="1:5" ht="12.75">
      <c r="A382" s="220">
        <v>4</v>
      </c>
      <c r="B382" s="165">
        <f t="shared" si="27"/>
        <v>0</v>
      </c>
      <c r="C382" s="163"/>
      <c r="D382" s="165">
        <f t="shared" si="28"/>
        <v>0</v>
      </c>
      <c r="E382" s="228">
        <f t="shared" si="29"/>
        <v>0</v>
      </c>
    </row>
    <row r="383" spans="1:5" ht="12.75">
      <c r="A383" s="220">
        <v>5</v>
      </c>
      <c r="B383" s="165">
        <f t="shared" si="27"/>
        <v>0</v>
      </c>
      <c r="C383" s="163"/>
      <c r="D383" s="165">
        <f t="shared" si="28"/>
        <v>0</v>
      </c>
      <c r="E383" s="228">
        <f t="shared" si="29"/>
        <v>0</v>
      </c>
    </row>
    <row r="384" spans="1:5" ht="12.75">
      <c r="A384" s="220">
        <v>6</v>
      </c>
      <c r="B384" s="165">
        <f t="shared" si="27"/>
        <v>0</v>
      </c>
      <c r="C384" s="163"/>
      <c r="D384" s="165">
        <f t="shared" si="28"/>
        <v>0</v>
      </c>
      <c r="E384" s="228">
        <f t="shared" si="29"/>
        <v>0</v>
      </c>
    </row>
    <row r="385" spans="1:5" ht="12.75">
      <c r="A385" s="220">
        <v>7</v>
      </c>
      <c r="B385" s="165">
        <f t="shared" si="27"/>
        <v>0</v>
      </c>
      <c r="C385" s="163"/>
      <c r="D385" s="165">
        <f t="shared" si="28"/>
        <v>0</v>
      </c>
      <c r="E385" s="228">
        <f t="shared" si="29"/>
        <v>0</v>
      </c>
    </row>
    <row r="386" spans="1:5" ht="12.75">
      <c r="A386" s="220">
        <v>8</v>
      </c>
      <c r="B386" s="165">
        <f t="shared" si="27"/>
        <v>0</v>
      </c>
      <c r="C386" s="163"/>
      <c r="D386" s="165">
        <f t="shared" si="28"/>
        <v>0</v>
      </c>
      <c r="E386" s="228">
        <f t="shared" si="29"/>
        <v>0</v>
      </c>
    </row>
    <row r="387" spans="1:5" ht="12.75">
      <c r="A387" s="220">
        <v>9</v>
      </c>
      <c r="B387" s="165">
        <f t="shared" si="27"/>
        <v>0</v>
      </c>
      <c r="C387" s="163"/>
      <c r="D387" s="165">
        <f t="shared" si="28"/>
        <v>0</v>
      </c>
      <c r="E387" s="228">
        <f t="shared" si="29"/>
        <v>0</v>
      </c>
    </row>
    <row r="388" spans="1:5" ht="12.75">
      <c r="A388" s="223">
        <v>10</v>
      </c>
      <c r="B388" s="229">
        <v>0</v>
      </c>
      <c r="C388" s="230"/>
      <c r="D388" s="229">
        <f t="shared" si="28"/>
        <v>0</v>
      </c>
      <c r="E388" s="231">
        <f t="shared" si="29"/>
        <v>0</v>
      </c>
    </row>
    <row r="389" spans="1:5" ht="12.75">
      <c r="A389" s="220"/>
      <c r="B389" s="165"/>
      <c r="C389" s="163"/>
      <c r="D389" s="165"/>
      <c r="E389" s="228"/>
    </row>
    <row r="390" spans="1:5" ht="12.75">
      <c r="A390" s="220"/>
      <c r="B390" s="165"/>
      <c r="C390" s="163"/>
      <c r="D390" s="165"/>
      <c r="E390" s="228"/>
    </row>
    <row r="391" spans="1:5" ht="12.75">
      <c r="A391" s="215" t="s">
        <v>280</v>
      </c>
      <c r="B391" s="216"/>
      <c r="C391" s="216"/>
      <c r="D391" s="216"/>
      <c r="E391" s="217"/>
    </row>
    <row r="392" spans="1:5" ht="12.75">
      <c r="A392" s="218" t="s">
        <v>82</v>
      </c>
      <c r="B392" s="192" t="s">
        <v>83</v>
      </c>
      <c r="C392" s="192"/>
      <c r="D392" s="192"/>
      <c r="E392" s="219"/>
    </row>
    <row r="393" spans="1:5" ht="12.75">
      <c r="A393" s="218" t="s">
        <v>84</v>
      </c>
      <c r="B393" s="192" t="s">
        <v>85</v>
      </c>
      <c r="C393" s="192"/>
      <c r="D393" s="192"/>
      <c r="E393" s="219"/>
    </row>
    <row r="394" spans="1:5" ht="12.75">
      <c r="A394" s="220" t="s">
        <v>50</v>
      </c>
      <c r="B394" s="191" t="s">
        <v>51</v>
      </c>
      <c r="C394" s="191"/>
      <c r="D394" s="191" t="s">
        <v>52</v>
      </c>
      <c r="E394" s="219" t="s">
        <v>53</v>
      </c>
    </row>
    <row r="395" spans="1:5" ht="12.75">
      <c r="A395" s="220"/>
      <c r="B395" s="191"/>
      <c r="C395" s="191"/>
      <c r="D395" s="191"/>
      <c r="E395" s="219"/>
    </row>
    <row r="396" spans="1:5" ht="12.75">
      <c r="A396" s="220">
        <v>0</v>
      </c>
      <c r="B396" s="165">
        <v>0</v>
      </c>
      <c r="C396" s="163"/>
      <c r="D396" s="165"/>
      <c r="E396" s="227"/>
    </row>
    <row r="397" spans="1:5" ht="12.75">
      <c r="A397" s="220">
        <v>1</v>
      </c>
      <c r="B397" s="211">
        <f aca="true" t="shared" si="30" ref="B397:B405">B396-D397</f>
        <v>0</v>
      </c>
      <c r="C397" s="163"/>
      <c r="D397" s="165">
        <f>(B396/10)</f>
        <v>0</v>
      </c>
      <c r="E397" s="228">
        <f>D397</f>
        <v>0</v>
      </c>
    </row>
    <row r="398" spans="1:5" ht="12.75">
      <c r="A398" s="220">
        <v>2</v>
      </c>
      <c r="B398" s="165">
        <f t="shared" si="30"/>
        <v>0</v>
      </c>
      <c r="C398" s="163"/>
      <c r="D398" s="165">
        <f aca="true" t="shared" si="31" ref="D398:D406">D397</f>
        <v>0</v>
      </c>
      <c r="E398" s="228">
        <f aca="true" t="shared" si="32" ref="E398:E406">E397+D398</f>
        <v>0</v>
      </c>
    </row>
    <row r="399" spans="1:5" ht="12.75">
      <c r="A399" s="220">
        <v>3</v>
      </c>
      <c r="B399" s="165">
        <f t="shared" si="30"/>
        <v>0</v>
      </c>
      <c r="C399" s="163"/>
      <c r="D399" s="165">
        <f t="shared" si="31"/>
        <v>0</v>
      </c>
      <c r="E399" s="228">
        <f t="shared" si="32"/>
        <v>0</v>
      </c>
    </row>
    <row r="400" spans="1:5" ht="12.75">
      <c r="A400" s="220">
        <v>4</v>
      </c>
      <c r="B400" s="165">
        <f t="shared" si="30"/>
        <v>0</v>
      </c>
      <c r="C400" s="163"/>
      <c r="D400" s="165">
        <f t="shared" si="31"/>
        <v>0</v>
      </c>
      <c r="E400" s="228">
        <f t="shared" si="32"/>
        <v>0</v>
      </c>
    </row>
    <row r="401" spans="1:5" ht="12.75">
      <c r="A401" s="220">
        <v>5</v>
      </c>
      <c r="B401" s="165">
        <f t="shared" si="30"/>
        <v>0</v>
      </c>
      <c r="C401" s="163"/>
      <c r="D401" s="165">
        <f t="shared" si="31"/>
        <v>0</v>
      </c>
      <c r="E401" s="228">
        <f t="shared" si="32"/>
        <v>0</v>
      </c>
    </row>
    <row r="402" spans="1:5" ht="12.75">
      <c r="A402" s="220">
        <v>6</v>
      </c>
      <c r="B402" s="165">
        <f t="shared" si="30"/>
        <v>0</v>
      </c>
      <c r="C402" s="163"/>
      <c r="D402" s="165">
        <f t="shared" si="31"/>
        <v>0</v>
      </c>
      <c r="E402" s="228">
        <f t="shared" si="32"/>
        <v>0</v>
      </c>
    </row>
    <row r="403" spans="1:5" ht="12.75">
      <c r="A403" s="220">
        <v>7</v>
      </c>
      <c r="B403" s="165">
        <f t="shared" si="30"/>
        <v>0</v>
      </c>
      <c r="C403" s="163"/>
      <c r="D403" s="165">
        <f t="shared" si="31"/>
        <v>0</v>
      </c>
      <c r="E403" s="228">
        <f t="shared" si="32"/>
        <v>0</v>
      </c>
    </row>
    <row r="404" spans="1:5" ht="12.75">
      <c r="A404" s="220">
        <v>8</v>
      </c>
      <c r="B404" s="165">
        <f t="shared" si="30"/>
        <v>0</v>
      </c>
      <c r="C404" s="163"/>
      <c r="D404" s="165">
        <f t="shared" si="31"/>
        <v>0</v>
      </c>
      <c r="E404" s="228">
        <f t="shared" si="32"/>
        <v>0</v>
      </c>
    </row>
    <row r="405" spans="1:5" ht="12.75">
      <c r="A405" s="220">
        <v>9</v>
      </c>
      <c r="B405" s="165">
        <f t="shared" si="30"/>
        <v>0</v>
      </c>
      <c r="C405" s="163"/>
      <c r="D405" s="165">
        <f t="shared" si="31"/>
        <v>0</v>
      </c>
      <c r="E405" s="228">
        <f t="shared" si="32"/>
        <v>0</v>
      </c>
    </row>
    <row r="406" spans="1:5" ht="12.75">
      <c r="A406" s="223">
        <v>10</v>
      </c>
      <c r="B406" s="229">
        <v>0</v>
      </c>
      <c r="C406" s="230"/>
      <c r="D406" s="229">
        <f t="shared" si="31"/>
        <v>0</v>
      </c>
      <c r="E406" s="231">
        <f t="shared" si="32"/>
        <v>0</v>
      </c>
    </row>
    <row r="407" spans="1:5" ht="12.75">
      <c r="A407" s="164"/>
      <c r="B407" s="165"/>
      <c r="C407" s="163"/>
      <c r="D407" s="165"/>
      <c r="E407" s="165"/>
    </row>
    <row r="408" spans="1:5" ht="12.75">
      <c r="A408" s="164"/>
      <c r="B408" s="165"/>
      <c r="C408" s="163"/>
      <c r="D408" s="165"/>
      <c r="E408" s="165"/>
    </row>
    <row r="409" spans="1:5" ht="12.75">
      <c r="A409" s="164"/>
      <c r="B409" s="165"/>
      <c r="C409" s="163"/>
      <c r="D409" s="165"/>
      <c r="E409" s="165"/>
    </row>
    <row r="410" spans="1:5" ht="12.75">
      <c r="A410" s="164"/>
      <c r="B410" s="165"/>
      <c r="C410" s="163"/>
      <c r="D410" s="165"/>
      <c r="E410" s="165"/>
    </row>
    <row r="411" spans="1:5" ht="12.75">
      <c r="A411" s="164"/>
      <c r="B411" s="165"/>
      <c r="C411" s="163"/>
      <c r="D411" s="165"/>
      <c r="E411" s="165"/>
    </row>
    <row r="412" spans="1:5" ht="12.75">
      <c r="A412" s="164"/>
      <c r="B412" s="165"/>
      <c r="C412" s="163"/>
      <c r="D412" s="165"/>
      <c r="E412" s="165"/>
    </row>
    <row r="413" spans="1:5" ht="12.75">
      <c r="A413" s="164"/>
      <c r="B413" s="165"/>
      <c r="C413" s="163"/>
      <c r="D413" s="165"/>
      <c r="E413" s="165"/>
    </row>
    <row r="414" spans="1:5" ht="12.75">
      <c r="A414" s="215" t="s">
        <v>201</v>
      </c>
      <c r="B414" s="216"/>
      <c r="C414" s="216"/>
      <c r="D414" s="216"/>
      <c r="E414" s="217"/>
    </row>
    <row r="415" spans="1:5" ht="12.75">
      <c r="A415" s="218" t="s">
        <v>82</v>
      </c>
      <c r="B415" s="192" t="s">
        <v>83</v>
      </c>
      <c r="C415" s="192"/>
      <c r="D415" s="192"/>
      <c r="E415" s="219"/>
    </row>
    <row r="416" spans="1:5" ht="12.75">
      <c r="A416" s="218" t="s">
        <v>84</v>
      </c>
      <c r="B416" s="192" t="s">
        <v>85</v>
      </c>
      <c r="C416" s="192"/>
      <c r="D416" s="192"/>
      <c r="E416" s="219"/>
    </row>
    <row r="417" spans="1:5" ht="12.75">
      <c r="A417" s="220" t="s">
        <v>50</v>
      </c>
      <c r="B417" s="191" t="s">
        <v>51</v>
      </c>
      <c r="C417" s="191"/>
      <c r="D417" s="191" t="s">
        <v>52</v>
      </c>
      <c r="E417" s="219" t="s">
        <v>53</v>
      </c>
    </row>
    <row r="418" spans="1:5" ht="12.75">
      <c r="A418" s="220"/>
      <c r="B418" s="191"/>
      <c r="C418" s="191"/>
      <c r="D418" s="191"/>
      <c r="E418" s="219"/>
    </row>
    <row r="419" spans="1:5" ht="12.75">
      <c r="A419" s="220">
        <v>0</v>
      </c>
      <c r="B419" s="211">
        <v>0</v>
      </c>
      <c r="C419" s="163"/>
      <c r="D419" s="165"/>
      <c r="E419" s="227"/>
    </row>
    <row r="420" spans="1:5" ht="12.75">
      <c r="A420" s="220">
        <v>1</v>
      </c>
      <c r="B420" s="165">
        <f aca="true" t="shared" si="33" ref="B420:B428">B419-D420</f>
        <v>0</v>
      </c>
      <c r="C420" s="163"/>
      <c r="D420" s="165">
        <f>(B419/10)</f>
        <v>0</v>
      </c>
      <c r="E420" s="228">
        <f>D420</f>
        <v>0</v>
      </c>
    </row>
    <row r="421" spans="1:5" ht="12.75">
      <c r="A421" s="220">
        <v>2</v>
      </c>
      <c r="B421" s="165">
        <f t="shared" si="33"/>
        <v>0</v>
      </c>
      <c r="C421" s="163"/>
      <c r="D421" s="165">
        <f aca="true" t="shared" si="34" ref="D421:D429">D420</f>
        <v>0</v>
      </c>
      <c r="E421" s="228">
        <f aca="true" t="shared" si="35" ref="E421:E429">E420+D421</f>
        <v>0</v>
      </c>
    </row>
    <row r="422" spans="1:5" ht="12.75">
      <c r="A422" s="220">
        <v>3</v>
      </c>
      <c r="B422" s="165">
        <f t="shared" si="33"/>
        <v>0</v>
      </c>
      <c r="C422" s="163"/>
      <c r="D422" s="165">
        <f t="shared" si="34"/>
        <v>0</v>
      </c>
      <c r="E422" s="228">
        <f t="shared" si="35"/>
        <v>0</v>
      </c>
    </row>
    <row r="423" spans="1:5" ht="12.75">
      <c r="A423" s="220">
        <v>4</v>
      </c>
      <c r="B423" s="165">
        <f t="shared" si="33"/>
        <v>0</v>
      </c>
      <c r="C423" s="163"/>
      <c r="D423" s="165">
        <f t="shared" si="34"/>
        <v>0</v>
      </c>
      <c r="E423" s="228">
        <f t="shared" si="35"/>
        <v>0</v>
      </c>
    </row>
    <row r="424" spans="1:5" ht="12.75">
      <c r="A424" s="220">
        <v>5</v>
      </c>
      <c r="B424" s="165">
        <f t="shared" si="33"/>
        <v>0</v>
      </c>
      <c r="C424" s="163"/>
      <c r="D424" s="165">
        <f t="shared" si="34"/>
        <v>0</v>
      </c>
      <c r="E424" s="228">
        <f t="shared" si="35"/>
        <v>0</v>
      </c>
    </row>
    <row r="425" spans="1:5" ht="12.75">
      <c r="A425" s="220">
        <v>6</v>
      </c>
      <c r="B425" s="165">
        <f t="shared" si="33"/>
        <v>0</v>
      </c>
      <c r="C425" s="163"/>
      <c r="D425" s="165">
        <f t="shared" si="34"/>
        <v>0</v>
      </c>
      <c r="E425" s="228">
        <f t="shared" si="35"/>
        <v>0</v>
      </c>
    </row>
    <row r="426" spans="1:5" ht="12.75">
      <c r="A426" s="220">
        <v>7</v>
      </c>
      <c r="B426" s="165">
        <f t="shared" si="33"/>
        <v>0</v>
      </c>
      <c r="C426" s="163"/>
      <c r="D426" s="165">
        <f t="shared" si="34"/>
        <v>0</v>
      </c>
      <c r="E426" s="228">
        <f t="shared" si="35"/>
        <v>0</v>
      </c>
    </row>
    <row r="427" spans="1:5" ht="12.75">
      <c r="A427" s="220">
        <v>8</v>
      </c>
      <c r="B427" s="165">
        <f t="shared" si="33"/>
        <v>0</v>
      </c>
      <c r="C427" s="163"/>
      <c r="D427" s="165">
        <f t="shared" si="34"/>
        <v>0</v>
      </c>
      <c r="E427" s="228">
        <f t="shared" si="35"/>
        <v>0</v>
      </c>
    </row>
    <row r="428" spans="1:5" ht="12.75">
      <c r="A428" s="220">
        <v>9</v>
      </c>
      <c r="B428" s="165">
        <f t="shared" si="33"/>
        <v>0</v>
      </c>
      <c r="C428" s="163"/>
      <c r="D428" s="165">
        <f t="shared" si="34"/>
        <v>0</v>
      </c>
      <c r="E428" s="228">
        <f t="shared" si="35"/>
        <v>0</v>
      </c>
    </row>
    <row r="429" spans="1:5" ht="12.75">
      <c r="A429" s="223">
        <v>10</v>
      </c>
      <c r="B429" s="229">
        <v>0</v>
      </c>
      <c r="C429" s="230"/>
      <c r="D429" s="229">
        <f t="shared" si="34"/>
        <v>0</v>
      </c>
      <c r="E429" s="231">
        <f t="shared" si="35"/>
        <v>0</v>
      </c>
    </row>
    <row r="430" spans="1:5" ht="12.75">
      <c r="A430" s="220"/>
      <c r="B430" s="165"/>
      <c r="C430" s="163"/>
      <c r="D430" s="165"/>
      <c r="E430" s="228"/>
    </row>
    <row r="431" spans="1:5" ht="12.75">
      <c r="A431" s="220"/>
      <c r="B431" s="165"/>
      <c r="C431" s="163"/>
      <c r="D431" s="165"/>
      <c r="E431" s="228"/>
    </row>
    <row r="432" spans="1:5" ht="12.75">
      <c r="A432" s="215" t="s">
        <v>191</v>
      </c>
      <c r="B432" s="216"/>
      <c r="C432" s="216"/>
      <c r="D432" s="216"/>
      <c r="E432" s="217"/>
    </row>
    <row r="433" spans="1:5" ht="12.75">
      <c r="A433" s="218" t="s">
        <v>82</v>
      </c>
      <c r="B433" s="192" t="s">
        <v>83</v>
      </c>
      <c r="C433" s="192"/>
      <c r="D433" s="192"/>
      <c r="E433" s="219"/>
    </row>
    <row r="434" spans="1:5" ht="12.75">
      <c r="A434" s="218" t="s">
        <v>84</v>
      </c>
      <c r="B434" s="192" t="s">
        <v>85</v>
      </c>
      <c r="C434" s="192"/>
      <c r="D434" s="192"/>
      <c r="E434" s="219"/>
    </row>
    <row r="435" spans="1:5" ht="12.75">
      <c r="A435" s="220" t="s">
        <v>50</v>
      </c>
      <c r="B435" s="191" t="s">
        <v>51</v>
      </c>
      <c r="C435" s="191"/>
      <c r="D435" s="191" t="s">
        <v>52</v>
      </c>
      <c r="E435" s="219" t="s">
        <v>53</v>
      </c>
    </row>
    <row r="436" spans="1:5" ht="12.75">
      <c r="A436" s="220"/>
      <c r="B436" s="191"/>
      <c r="C436" s="191"/>
      <c r="D436" s="191"/>
      <c r="E436" s="219"/>
    </row>
    <row r="437" spans="1:5" ht="12.75">
      <c r="A437" s="220">
        <v>0</v>
      </c>
      <c r="B437" s="165">
        <v>0</v>
      </c>
      <c r="C437" s="163"/>
      <c r="D437" s="165"/>
      <c r="E437" s="227"/>
    </row>
    <row r="438" spans="1:5" ht="12.75">
      <c r="A438" s="220">
        <v>1</v>
      </c>
      <c r="B438" s="211">
        <f aca="true" t="shared" si="36" ref="B438:B446">B437-D438</f>
        <v>0</v>
      </c>
      <c r="C438" s="163"/>
      <c r="D438" s="165">
        <f>(B437/10)</f>
        <v>0</v>
      </c>
      <c r="E438" s="228">
        <f>D438</f>
        <v>0</v>
      </c>
    </row>
    <row r="439" spans="1:5" ht="12.75">
      <c r="A439" s="220">
        <v>2</v>
      </c>
      <c r="B439" s="165">
        <f t="shared" si="36"/>
        <v>0</v>
      </c>
      <c r="C439" s="163"/>
      <c r="D439" s="165">
        <f aca="true" t="shared" si="37" ref="D439:D447">D438</f>
        <v>0</v>
      </c>
      <c r="E439" s="228">
        <f aca="true" t="shared" si="38" ref="E439:E447">E438+D439</f>
        <v>0</v>
      </c>
    </row>
    <row r="440" spans="1:5" ht="12.75">
      <c r="A440" s="220">
        <v>3</v>
      </c>
      <c r="B440" s="165">
        <f t="shared" si="36"/>
        <v>0</v>
      </c>
      <c r="C440" s="163"/>
      <c r="D440" s="165">
        <f t="shared" si="37"/>
        <v>0</v>
      </c>
      <c r="E440" s="228">
        <f t="shared" si="38"/>
        <v>0</v>
      </c>
    </row>
    <row r="441" spans="1:5" ht="12.75">
      <c r="A441" s="220">
        <v>4</v>
      </c>
      <c r="B441" s="165">
        <f t="shared" si="36"/>
        <v>0</v>
      </c>
      <c r="C441" s="163"/>
      <c r="D441" s="165">
        <f t="shared" si="37"/>
        <v>0</v>
      </c>
      <c r="E441" s="228">
        <f t="shared" si="38"/>
        <v>0</v>
      </c>
    </row>
    <row r="442" spans="1:5" ht="12.75">
      <c r="A442" s="220">
        <v>5</v>
      </c>
      <c r="B442" s="165">
        <f t="shared" si="36"/>
        <v>0</v>
      </c>
      <c r="C442" s="163"/>
      <c r="D442" s="165">
        <f t="shared" si="37"/>
        <v>0</v>
      </c>
      <c r="E442" s="228">
        <f t="shared" si="38"/>
        <v>0</v>
      </c>
    </row>
    <row r="443" spans="1:5" ht="12.75">
      <c r="A443" s="220">
        <v>6</v>
      </c>
      <c r="B443" s="165">
        <f t="shared" si="36"/>
        <v>0</v>
      </c>
      <c r="C443" s="163"/>
      <c r="D443" s="165">
        <f t="shared" si="37"/>
        <v>0</v>
      </c>
      <c r="E443" s="228">
        <f t="shared" si="38"/>
        <v>0</v>
      </c>
    </row>
    <row r="444" spans="1:5" ht="12.75">
      <c r="A444" s="220">
        <v>7</v>
      </c>
      <c r="B444" s="165">
        <f t="shared" si="36"/>
        <v>0</v>
      </c>
      <c r="C444" s="163"/>
      <c r="D444" s="165">
        <f t="shared" si="37"/>
        <v>0</v>
      </c>
      <c r="E444" s="228">
        <f t="shared" si="38"/>
        <v>0</v>
      </c>
    </row>
    <row r="445" spans="1:5" ht="12.75">
      <c r="A445" s="220">
        <v>8</v>
      </c>
      <c r="B445" s="165">
        <f t="shared" si="36"/>
        <v>0</v>
      </c>
      <c r="C445" s="163"/>
      <c r="D445" s="165">
        <f t="shared" si="37"/>
        <v>0</v>
      </c>
      <c r="E445" s="228">
        <f t="shared" si="38"/>
        <v>0</v>
      </c>
    </row>
    <row r="446" spans="1:5" ht="12.75">
      <c r="A446" s="220">
        <v>9</v>
      </c>
      <c r="B446" s="165">
        <f t="shared" si="36"/>
        <v>0</v>
      </c>
      <c r="C446" s="163"/>
      <c r="D446" s="165">
        <f t="shared" si="37"/>
        <v>0</v>
      </c>
      <c r="E446" s="228">
        <f t="shared" si="38"/>
        <v>0</v>
      </c>
    </row>
    <row r="447" spans="1:5" ht="12.75">
      <c r="A447" s="223">
        <v>10</v>
      </c>
      <c r="B447" s="229">
        <v>0</v>
      </c>
      <c r="C447" s="230"/>
      <c r="D447" s="229">
        <f t="shared" si="37"/>
        <v>0</v>
      </c>
      <c r="E447" s="231">
        <f t="shared" si="38"/>
        <v>0</v>
      </c>
    </row>
    <row r="448" spans="1:5" ht="12.75">
      <c r="A448" s="164"/>
      <c r="B448" s="165"/>
      <c r="C448" s="163"/>
      <c r="D448" s="165"/>
      <c r="E448" s="165"/>
    </row>
    <row r="449" spans="1:5" ht="12.75">
      <c r="A449" s="164"/>
      <c r="B449" s="165"/>
      <c r="C449" s="163"/>
      <c r="D449" s="165"/>
      <c r="E449" s="165"/>
    </row>
    <row r="450" spans="1:5" ht="12.75">
      <c r="A450" s="215" t="s">
        <v>202</v>
      </c>
      <c r="B450" s="216"/>
      <c r="C450" s="216"/>
      <c r="D450" s="216"/>
      <c r="E450" s="217"/>
    </row>
    <row r="451" spans="1:5" ht="12.75">
      <c r="A451" s="218" t="s">
        <v>82</v>
      </c>
      <c r="B451" s="192" t="s">
        <v>83</v>
      </c>
      <c r="C451" s="192"/>
      <c r="D451" s="192"/>
      <c r="E451" s="219"/>
    </row>
    <row r="452" spans="1:5" ht="12.75">
      <c r="A452" s="218" t="s">
        <v>84</v>
      </c>
      <c r="B452" s="192" t="s">
        <v>85</v>
      </c>
      <c r="C452" s="192"/>
      <c r="D452" s="192"/>
      <c r="E452" s="219"/>
    </row>
    <row r="453" spans="1:5" ht="12.75">
      <c r="A453" s="220" t="s">
        <v>50</v>
      </c>
      <c r="B453" s="191" t="s">
        <v>51</v>
      </c>
      <c r="C453" s="191"/>
      <c r="D453" s="191" t="s">
        <v>52</v>
      </c>
      <c r="E453" s="219" t="s">
        <v>53</v>
      </c>
    </row>
    <row r="454" spans="1:5" ht="12.75">
      <c r="A454" s="220"/>
      <c r="B454" s="191"/>
      <c r="C454" s="191"/>
      <c r="D454" s="191"/>
      <c r="E454" s="219"/>
    </row>
    <row r="455" spans="1:5" ht="12.75">
      <c r="A455" s="220">
        <v>0</v>
      </c>
      <c r="B455" s="211">
        <v>0</v>
      </c>
      <c r="C455" s="163"/>
      <c r="D455" s="165"/>
      <c r="E455" s="227"/>
    </row>
    <row r="456" spans="1:5" ht="12.75">
      <c r="A456" s="220">
        <v>1</v>
      </c>
      <c r="B456" s="165">
        <f aca="true" t="shared" si="39" ref="B456:B464">B455-D456</f>
        <v>0</v>
      </c>
      <c r="C456" s="163"/>
      <c r="D456" s="165">
        <f>(B455/10)</f>
        <v>0</v>
      </c>
      <c r="E456" s="228">
        <f>D456</f>
        <v>0</v>
      </c>
    </row>
    <row r="457" spans="1:5" ht="12.75">
      <c r="A457" s="220">
        <v>2</v>
      </c>
      <c r="B457" s="165">
        <f t="shared" si="39"/>
        <v>0</v>
      </c>
      <c r="C457" s="163"/>
      <c r="D457" s="165">
        <f aca="true" t="shared" si="40" ref="D457:D465">D456</f>
        <v>0</v>
      </c>
      <c r="E457" s="228">
        <f aca="true" t="shared" si="41" ref="E457:E465">E456+D457</f>
        <v>0</v>
      </c>
    </row>
    <row r="458" spans="1:5" ht="12.75">
      <c r="A458" s="220">
        <v>3</v>
      </c>
      <c r="B458" s="165">
        <f t="shared" si="39"/>
        <v>0</v>
      </c>
      <c r="C458" s="163"/>
      <c r="D458" s="165">
        <f t="shared" si="40"/>
        <v>0</v>
      </c>
      <c r="E458" s="228">
        <f t="shared" si="41"/>
        <v>0</v>
      </c>
    </row>
    <row r="459" spans="1:5" ht="12.75">
      <c r="A459" s="220">
        <v>4</v>
      </c>
      <c r="B459" s="165">
        <f t="shared" si="39"/>
        <v>0</v>
      </c>
      <c r="C459" s="163"/>
      <c r="D459" s="165">
        <f t="shared" si="40"/>
        <v>0</v>
      </c>
      <c r="E459" s="228">
        <f t="shared" si="41"/>
        <v>0</v>
      </c>
    </row>
    <row r="460" spans="1:5" ht="12.75">
      <c r="A460" s="220">
        <v>5</v>
      </c>
      <c r="B460" s="165">
        <f t="shared" si="39"/>
        <v>0</v>
      </c>
      <c r="C460" s="163"/>
      <c r="D460" s="165">
        <f t="shared" si="40"/>
        <v>0</v>
      </c>
      <c r="E460" s="228">
        <f t="shared" si="41"/>
        <v>0</v>
      </c>
    </row>
    <row r="461" spans="1:5" ht="12.75">
      <c r="A461" s="220">
        <v>6</v>
      </c>
      <c r="B461" s="165">
        <f t="shared" si="39"/>
        <v>0</v>
      </c>
      <c r="C461" s="163"/>
      <c r="D461" s="165">
        <f t="shared" si="40"/>
        <v>0</v>
      </c>
      <c r="E461" s="228">
        <f t="shared" si="41"/>
        <v>0</v>
      </c>
    </row>
    <row r="462" spans="1:5" ht="12.75">
      <c r="A462" s="220">
        <v>7</v>
      </c>
      <c r="B462" s="165">
        <f t="shared" si="39"/>
        <v>0</v>
      </c>
      <c r="C462" s="163"/>
      <c r="D462" s="165">
        <f t="shared" si="40"/>
        <v>0</v>
      </c>
      <c r="E462" s="228">
        <f t="shared" si="41"/>
        <v>0</v>
      </c>
    </row>
    <row r="463" spans="1:5" ht="12.75">
      <c r="A463" s="220">
        <v>8</v>
      </c>
      <c r="B463" s="165">
        <f t="shared" si="39"/>
        <v>0</v>
      </c>
      <c r="C463" s="163"/>
      <c r="D463" s="165">
        <f t="shared" si="40"/>
        <v>0</v>
      </c>
      <c r="E463" s="228">
        <f t="shared" si="41"/>
        <v>0</v>
      </c>
    </row>
    <row r="464" spans="1:5" ht="12.75">
      <c r="A464" s="220">
        <v>9</v>
      </c>
      <c r="B464" s="165">
        <f t="shared" si="39"/>
        <v>0</v>
      </c>
      <c r="C464" s="163"/>
      <c r="D464" s="165">
        <f t="shared" si="40"/>
        <v>0</v>
      </c>
      <c r="E464" s="228">
        <f t="shared" si="41"/>
        <v>0</v>
      </c>
    </row>
    <row r="465" spans="1:5" ht="12.75">
      <c r="A465" s="223">
        <v>10</v>
      </c>
      <c r="B465" s="229">
        <v>0</v>
      </c>
      <c r="C465" s="230"/>
      <c r="D465" s="229">
        <f t="shared" si="40"/>
        <v>0</v>
      </c>
      <c r="E465" s="231">
        <f t="shared" si="41"/>
        <v>0</v>
      </c>
    </row>
    <row r="466" spans="1:5" ht="12.75">
      <c r="A466" s="220"/>
      <c r="B466" s="165"/>
      <c r="C466" s="163"/>
      <c r="D466" s="165"/>
      <c r="E466" s="228"/>
    </row>
    <row r="467" spans="1:5" ht="12.75">
      <c r="A467" s="220"/>
      <c r="B467" s="165"/>
      <c r="C467" s="163"/>
      <c r="D467" s="165"/>
      <c r="E467" s="228"/>
    </row>
    <row r="468" spans="1:5" ht="12.75">
      <c r="A468" s="220"/>
      <c r="B468" s="165"/>
      <c r="C468" s="163"/>
      <c r="D468" s="165"/>
      <c r="E468" s="228"/>
    </row>
    <row r="469" spans="1:5" ht="12.75">
      <c r="A469" s="220"/>
      <c r="B469" s="165"/>
      <c r="C469" s="163"/>
      <c r="D469" s="165"/>
      <c r="E469" s="228"/>
    </row>
    <row r="470" spans="1:5" ht="12.75">
      <c r="A470" s="220"/>
      <c r="B470" s="165"/>
      <c r="C470" s="163"/>
      <c r="D470" s="165"/>
      <c r="E470" s="228"/>
    </row>
    <row r="471" spans="1:5" ht="12.75">
      <c r="A471" s="235"/>
      <c r="B471" s="69"/>
      <c r="C471" s="70"/>
      <c r="D471" s="69"/>
      <c r="E471" s="237"/>
    </row>
    <row r="472" spans="1:5" ht="12.75">
      <c r="A472" s="235"/>
      <c r="B472" s="69"/>
      <c r="C472" s="70"/>
      <c r="D472" s="69"/>
      <c r="E472" s="237"/>
    </row>
    <row r="473" spans="1:5" ht="12.75">
      <c r="A473" s="215" t="s">
        <v>195</v>
      </c>
      <c r="B473" s="216"/>
      <c r="C473" s="216"/>
      <c r="D473" s="216"/>
      <c r="E473" s="217"/>
    </row>
    <row r="474" spans="1:5" ht="12.75">
      <c r="A474" s="218" t="s">
        <v>82</v>
      </c>
      <c r="B474" s="192" t="s">
        <v>110</v>
      </c>
      <c r="C474" s="192"/>
      <c r="D474" s="192"/>
      <c r="E474" s="219"/>
    </row>
    <row r="475" spans="1:5" ht="12.75">
      <c r="A475" s="218" t="s">
        <v>84</v>
      </c>
      <c r="B475" s="192" t="s">
        <v>85</v>
      </c>
      <c r="C475" s="192"/>
      <c r="D475" s="192"/>
      <c r="E475" s="219"/>
    </row>
    <row r="476" spans="1:5" ht="12.75">
      <c r="A476" s="220" t="s">
        <v>50</v>
      </c>
      <c r="B476" s="191" t="s">
        <v>51</v>
      </c>
      <c r="C476" s="191"/>
      <c r="D476" s="191" t="s">
        <v>52</v>
      </c>
      <c r="E476" s="219" t="s">
        <v>53</v>
      </c>
    </row>
    <row r="477" spans="1:5" ht="12.75">
      <c r="A477" s="220"/>
      <c r="B477" s="191"/>
      <c r="C477" s="191"/>
      <c r="D477" s="191"/>
      <c r="E477" s="219"/>
    </row>
    <row r="478" spans="1:5" ht="12.75">
      <c r="A478" s="220">
        <v>0</v>
      </c>
      <c r="B478" s="165">
        <v>0</v>
      </c>
      <c r="C478" s="163"/>
      <c r="D478" s="165"/>
      <c r="E478" s="227"/>
    </row>
    <row r="479" spans="1:5" ht="12.75">
      <c r="A479" s="220">
        <v>1</v>
      </c>
      <c r="B479" s="211">
        <f>B478-D479</f>
        <v>0</v>
      </c>
      <c r="C479" s="163"/>
      <c r="D479" s="165">
        <f>(B478/5)</f>
        <v>0</v>
      </c>
      <c r="E479" s="228">
        <f>D479</f>
        <v>0</v>
      </c>
    </row>
    <row r="480" spans="1:5" ht="12.75">
      <c r="A480" s="220">
        <v>2</v>
      </c>
      <c r="B480" s="165">
        <f>B479-D480</f>
        <v>0</v>
      </c>
      <c r="C480" s="163"/>
      <c r="D480" s="165">
        <f>D479</f>
        <v>0</v>
      </c>
      <c r="E480" s="228">
        <f>D479+D480</f>
        <v>0</v>
      </c>
    </row>
    <row r="481" spans="1:5" ht="12.75">
      <c r="A481" s="220">
        <v>3</v>
      </c>
      <c r="B481" s="165">
        <f>B480-D481</f>
        <v>0</v>
      </c>
      <c r="C481" s="163"/>
      <c r="D481" s="165">
        <f>D480</f>
        <v>0</v>
      </c>
      <c r="E481" s="228">
        <f>E480+D481</f>
        <v>0</v>
      </c>
    </row>
    <row r="482" spans="1:5" ht="12.75">
      <c r="A482" s="220">
        <v>4</v>
      </c>
      <c r="B482" s="165">
        <f>B481-D482</f>
        <v>0</v>
      </c>
      <c r="C482" s="163"/>
      <c r="D482" s="165">
        <f>D481</f>
        <v>0</v>
      </c>
      <c r="E482" s="228">
        <f>E481+D482</f>
        <v>0</v>
      </c>
    </row>
    <row r="483" spans="1:5" ht="12.75">
      <c r="A483" s="223">
        <v>5</v>
      </c>
      <c r="B483" s="229">
        <v>0</v>
      </c>
      <c r="C483" s="230"/>
      <c r="D483" s="229">
        <f>D482</f>
        <v>0</v>
      </c>
      <c r="E483" s="231">
        <f>E482+D483</f>
        <v>0</v>
      </c>
    </row>
    <row r="484" spans="1:5" ht="12.75">
      <c r="A484" s="22"/>
      <c r="B484" s="69"/>
      <c r="C484" s="70"/>
      <c r="D484" s="69"/>
      <c r="E484" s="69"/>
    </row>
    <row r="485" spans="1:5" ht="12.75">
      <c r="A485" s="22"/>
      <c r="B485" s="69"/>
      <c r="C485" s="70"/>
      <c r="D485" s="69"/>
      <c r="E485" s="69"/>
    </row>
    <row r="486" spans="1:5" ht="12.75">
      <c r="A486" s="215" t="s">
        <v>200</v>
      </c>
      <c r="B486" s="216"/>
      <c r="C486" s="216"/>
      <c r="D486" s="216"/>
      <c r="E486" s="217"/>
    </row>
    <row r="487" spans="1:5" ht="12.75">
      <c r="A487" s="218" t="s">
        <v>82</v>
      </c>
      <c r="B487" s="192" t="s">
        <v>110</v>
      </c>
      <c r="C487" s="192"/>
      <c r="D487" s="192"/>
      <c r="E487" s="219"/>
    </row>
    <row r="488" spans="1:5" ht="12.75">
      <c r="A488" s="218" t="s">
        <v>84</v>
      </c>
      <c r="B488" s="192" t="s">
        <v>85</v>
      </c>
      <c r="C488" s="192"/>
      <c r="D488" s="192"/>
      <c r="E488" s="219"/>
    </row>
    <row r="489" spans="1:5" ht="12.75">
      <c r="A489" s="220" t="s">
        <v>50</v>
      </c>
      <c r="B489" s="191" t="s">
        <v>51</v>
      </c>
      <c r="C489" s="191"/>
      <c r="D489" s="191" t="s">
        <v>52</v>
      </c>
      <c r="E489" s="219" t="s">
        <v>53</v>
      </c>
    </row>
    <row r="490" spans="1:5" ht="12.75">
      <c r="A490" s="220"/>
      <c r="B490" s="191"/>
      <c r="C490" s="191"/>
      <c r="D490" s="191"/>
      <c r="E490" s="219"/>
    </row>
    <row r="491" spans="1:5" ht="12.75">
      <c r="A491" s="220">
        <v>0</v>
      </c>
      <c r="B491" s="211">
        <v>0</v>
      </c>
      <c r="C491" s="163"/>
      <c r="D491" s="165"/>
      <c r="E491" s="227"/>
    </row>
    <row r="492" spans="1:5" ht="12.75">
      <c r="A492" s="220">
        <v>1</v>
      </c>
      <c r="B492" s="165">
        <f>B491-D492</f>
        <v>0</v>
      </c>
      <c r="C492" s="163"/>
      <c r="D492" s="165">
        <f>(B491/5)</f>
        <v>0</v>
      </c>
      <c r="E492" s="228">
        <f>D492</f>
        <v>0</v>
      </c>
    </row>
    <row r="493" spans="1:5" ht="12.75">
      <c r="A493" s="220">
        <v>2</v>
      </c>
      <c r="B493" s="165">
        <f>B492-D493</f>
        <v>0</v>
      </c>
      <c r="C493" s="163"/>
      <c r="D493" s="165">
        <f>D492</f>
        <v>0</v>
      </c>
      <c r="E493" s="228">
        <f>D492+D493</f>
        <v>0</v>
      </c>
    </row>
    <row r="494" spans="1:5" ht="12.75">
      <c r="A494" s="220">
        <v>3</v>
      </c>
      <c r="B494" s="165">
        <f>B493-D494</f>
        <v>0</v>
      </c>
      <c r="C494" s="163"/>
      <c r="D494" s="165">
        <f>D493</f>
        <v>0</v>
      </c>
      <c r="E494" s="228">
        <f>E493+D494</f>
        <v>0</v>
      </c>
    </row>
    <row r="495" spans="1:5" ht="12.75">
      <c r="A495" s="220">
        <v>4</v>
      </c>
      <c r="B495" s="165">
        <f>B494-D495</f>
        <v>0</v>
      </c>
      <c r="C495" s="163"/>
      <c r="D495" s="165">
        <f>D494</f>
        <v>0</v>
      </c>
      <c r="E495" s="228">
        <f>E494+D495</f>
        <v>0</v>
      </c>
    </row>
    <row r="496" spans="1:5" ht="12.75">
      <c r="A496" s="223">
        <v>5</v>
      </c>
      <c r="B496" s="229">
        <v>0</v>
      </c>
      <c r="C496" s="230"/>
      <c r="D496" s="229">
        <f>D495</f>
        <v>0</v>
      </c>
      <c r="E496" s="231">
        <f>E495+D496</f>
        <v>0</v>
      </c>
    </row>
    <row r="499" spans="1:5" ht="12.75">
      <c r="A499" s="155" t="s">
        <v>88</v>
      </c>
      <c r="B499" s="156"/>
      <c r="C499" s="158"/>
      <c r="D499" s="159"/>
      <c r="E499" s="160" t="s">
        <v>170</v>
      </c>
    </row>
    <row r="500" spans="1:5" ht="12.75">
      <c r="A500" s="9" t="s">
        <v>94</v>
      </c>
      <c r="B500" s="19"/>
      <c r="C500" s="10"/>
      <c r="D500" s="77">
        <f>'COSTOS FIJOS'!D61</f>
        <v>40</v>
      </c>
      <c r="E500" s="126" t="s">
        <v>170</v>
      </c>
    </row>
    <row r="501" spans="1:5" ht="12.75">
      <c r="A501" s="9" t="s">
        <v>136</v>
      </c>
      <c r="B501" s="19"/>
      <c r="C501" s="10"/>
      <c r="D501" s="77">
        <f>'COSTOS FIJOS'!D62</f>
        <v>400</v>
      </c>
      <c r="E501" s="126" t="s">
        <v>170</v>
      </c>
    </row>
    <row r="502" spans="1:5" ht="12.75">
      <c r="A502" s="9" t="s">
        <v>162</v>
      </c>
      <c r="B502" s="19"/>
      <c r="C502" s="10"/>
      <c r="D502" s="77">
        <f>'COSTOS FIJOS'!D64</f>
        <v>420</v>
      </c>
      <c r="E502" s="126" t="s">
        <v>170</v>
      </c>
    </row>
    <row r="503" spans="1:5" ht="12.75">
      <c r="A503" s="3" t="s">
        <v>163</v>
      </c>
      <c r="B503" s="19"/>
      <c r="C503" s="10"/>
      <c r="D503" s="77">
        <f>'COSTOS FIJOS'!D65</f>
        <v>840</v>
      </c>
      <c r="E503" s="126" t="s">
        <v>170</v>
      </c>
    </row>
    <row r="504" ht="12.75">
      <c r="D504" s="157">
        <f>'COSTOS FIJOS'!D66</f>
        <v>1760</v>
      </c>
    </row>
  </sheetData>
  <printOptions/>
  <pageMargins left="0.99" right="0.65" top="0.1" bottom="0.62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3"/>
  <sheetViews>
    <sheetView tabSelected="1" workbookViewId="0" topLeftCell="A1">
      <selection activeCell="I9" sqref="I9"/>
    </sheetView>
  </sheetViews>
  <sheetFormatPr defaultColWidth="11.421875" defaultRowHeight="12.75"/>
  <cols>
    <col min="2" max="2" width="12.28125" style="0" customWidth="1"/>
    <col min="3" max="3" width="7.140625" style="0" customWidth="1"/>
    <col min="4" max="4" width="6.8515625" style="0" customWidth="1"/>
    <col min="5" max="5" width="7.421875" style="0" customWidth="1"/>
    <col min="6" max="6" width="7.28125" style="0" customWidth="1"/>
    <col min="7" max="7" width="7.00390625" style="0" customWidth="1"/>
    <col min="8" max="8" width="7.7109375" style="0" customWidth="1"/>
    <col min="9" max="9" width="7.57421875" style="0" customWidth="1"/>
    <col min="10" max="10" width="7.28125" style="0" customWidth="1"/>
    <col min="11" max="11" width="8.00390625" style="0" customWidth="1"/>
    <col min="12" max="12" width="7.28125" style="0" customWidth="1"/>
    <col min="13" max="13" width="8.140625" style="0" customWidth="1"/>
  </cols>
  <sheetData>
    <row r="2" ht="13.5" thickBot="1">
      <c r="A2" s="12" t="s">
        <v>183</v>
      </c>
    </row>
    <row r="3" spans="1:13" ht="15">
      <c r="A3" s="73"/>
      <c r="B3" s="72"/>
      <c r="C3" s="124" t="s">
        <v>4</v>
      </c>
      <c r="D3" s="124" t="s">
        <v>5</v>
      </c>
      <c r="E3" s="124" t="s">
        <v>6</v>
      </c>
      <c r="F3" s="124" t="s">
        <v>7</v>
      </c>
      <c r="G3" s="124" t="s">
        <v>8</v>
      </c>
      <c r="H3" s="124" t="s">
        <v>9</v>
      </c>
      <c r="I3" s="124" t="s">
        <v>10</v>
      </c>
      <c r="J3" s="124" t="s">
        <v>27</v>
      </c>
      <c r="K3" s="124" t="s">
        <v>12</v>
      </c>
      <c r="L3" s="124" t="s">
        <v>13</v>
      </c>
      <c r="M3" s="125" t="s">
        <v>14</v>
      </c>
    </row>
    <row r="4" spans="1:13" ht="12.75">
      <c r="A4" s="208"/>
      <c r="B4" s="209"/>
      <c r="C4" s="210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ht="12.75">
      <c r="A5" s="208" t="s">
        <v>309</v>
      </c>
      <c r="B5" s="209"/>
      <c r="C5" s="210"/>
      <c r="D5" s="71"/>
      <c r="E5" s="71"/>
      <c r="F5" s="71">
        <v>250</v>
      </c>
      <c r="G5" s="71"/>
      <c r="H5" s="71"/>
      <c r="I5" s="71">
        <v>250</v>
      </c>
      <c r="J5" s="71"/>
      <c r="K5" s="71"/>
      <c r="L5" s="71">
        <v>250</v>
      </c>
      <c r="M5" s="71"/>
    </row>
    <row r="6" spans="1:13" ht="12.75">
      <c r="A6" s="208" t="s">
        <v>308</v>
      </c>
      <c r="B6" s="209"/>
      <c r="C6" s="210"/>
      <c r="D6" s="71"/>
      <c r="E6" s="71"/>
      <c r="F6" s="71">
        <v>300</v>
      </c>
      <c r="G6" s="71"/>
      <c r="H6" s="71"/>
      <c r="I6" s="71">
        <v>300</v>
      </c>
      <c r="J6" s="71"/>
      <c r="K6" s="71"/>
      <c r="L6" s="71">
        <v>300</v>
      </c>
      <c r="M6" s="71"/>
    </row>
    <row r="7" spans="1:13" ht="12.75">
      <c r="A7" s="208" t="s">
        <v>178</v>
      </c>
      <c r="B7" s="209"/>
      <c r="C7" s="210"/>
      <c r="D7" s="71"/>
      <c r="E7" s="71"/>
      <c r="F7" s="71">
        <v>1400</v>
      </c>
      <c r="G7" s="71"/>
      <c r="H7" s="71"/>
      <c r="I7" s="71">
        <v>1400</v>
      </c>
      <c r="J7" s="71"/>
      <c r="K7" s="71"/>
      <c r="L7" s="71">
        <v>1400</v>
      </c>
      <c r="M7" s="71"/>
    </row>
    <row r="8" spans="1:13" ht="12.75">
      <c r="A8" s="208" t="s">
        <v>179</v>
      </c>
      <c r="B8" s="209"/>
      <c r="C8" s="210"/>
      <c r="D8" s="71"/>
      <c r="E8" s="71"/>
      <c r="F8" s="71">
        <v>50</v>
      </c>
      <c r="G8" s="71"/>
      <c r="H8" s="71"/>
      <c r="I8" s="71">
        <v>50</v>
      </c>
      <c r="J8" s="71"/>
      <c r="K8" s="71"/>
      <c r="L8" s="71">
        <v>50</v>
      </c>
      <c r="M8" s="71"/>
    </row>
    <row r="9" spans="1:13" ht="12.75">
      <c r="A9" s="208" t="s">
        <v>244</v>
      </c>
      <c r="B9" s="209"/>
      <c r="C9" s="210"/>
      <c r="D9" s="71"/>
      <c r="E9" s="71"/>
      <c r="F9" s="71"/>
      <c r="G9" s="71"/>
      <c r="H9" s="71">
        <v>135</v>
      </c>
      <c r="I9" s="71"/>
      <c r="J9" s="71"/>
      <c r="K9" s="71"/>
      <c r="L9" s="71"/>
      <c r="M9" s="71"/>
    </row>
    <row r="10" spans="1:13" ht="12.75">
      <c r="A10" s="208" t="s">
        <v>167</v>
      </c>
      <c r="B10" s="209"/>
      <c r="C10" s="210"/>
      <c r="D10" s="71"/>
      <c r="E10" s="71"/>
      <c r="F10" s="71"/>
      <c r="G10" s="71"/>
      <c r="H10" s="71">
        <v>90</v>
      </c>
      <c r="I10" s="71"/>
      <c r="J10" s="71"/>
      <c r="K10" s="71"/>
      <c r="L10" s="71"/>
      <c r="M10" s="71"/>
    </row>
    <row r="11" spans="1:13" ht="12.75">
      <c r="A11" s="208" t="s">
        <v>180</v>
      </c>
      <c r="B11" s="209"/>
      <c r="C11" s="210"/>
      <c r="D11" s="71"/>
      <c r="E11" s="71"/>
      <c r="F11" s="71"/>
      <c r="G11" s="71"/>
      <c r="H11" s="71">
        <v>400</v>
      </c>
      <c r="I11" s="71"/>
      <c r="J11" s="71"/>
      <c r="K11" s="71"/>
      <c r="L11" s="71"/>
      <c r="M11" s="71"/>
    </row>
    <row r="12" spans="1:13" ht="12.75">
      <c r="A12" s="208" t="s">
        <v>181</v>
      </c>
      <c r="B12" s="209"/>
      <c r="C12" s="210"/>
      <c r="D12" s="71"/>
      <c r="E12" s="71"/>
      <c r="F12" s="71"/>
      <c r="G12" s="71"/>
      <c r="H12" s="71">
        <v>160</v>
      </c>
      <c r="I12" s="71"/>
      <c r="J12" s="71"/>
      <c r="K12" s="71"/>
      <c r="L12" s="71"/>
      <c r="M12" s="71"/>
    </row>
    <row r="13" spans="1:13" ht="12.75">
      <c r="A13" s="208" t="s">
        <v>147</v>
      </c>
      <c r="B13" s="209"/>
      <c r="C13" s="210"/>
      <c r="D13" s="71"/>
      <c r="E13" s="71"/>
      <c r="F13" s="71"/>
      <c r="G13" s="71"/>
      <c r="H13" s="71">
        <v>120</v>
      </c>
      <c r="I13" s="71"/>
      <c r="J13" s="71"/>
      <c r="K13" s="71"/>
      <c r="L13" s="71"/>
      <c r="M13" s="71"/>
    </row>
    <row r="14" spans="1:13" ht="12.75">
      <c r="A14" s="208" t="s">
        <v>137</v>
      </c>
      <c r="B14" s="209"/>
      <c r="C14" s="210"/>
      <c r="D14" s="71"/>
      <c r="E14" s="71"/>
      <c r="F14" s="71"/>
      <c r="G14" s="71"/>
      <c r="H14" s="71">
        <v>2000</v>
      </c>
      <c r="I14" s="71"/>
      <c r="J14" s="71"/>
      <c r="K14" s="71"/>
      <c r="L14" s="71"/>
      <c r="M14" s="71"/>
    </row>
    <row r="15" spans="1:13" ht="12.75">
      <c r="A15" s="208" t="s">
        <v>254</v>
      </c>
      <c r="B15" s="209"/>
      <c r="C15" s="210"/>
      <c r="D15" s="71"/>
      <c r="E15" s="71"/>
      <c r="F15" s="71"/>
      <c r="G15" s="71"/>
      <c r="H15" s="71">
        <v>800</v>
      </c>
      <c r="I15" s="71"/>
      <c r="J15" s="71"/>
      <c r="K15" s="71"/>
      <c r="L15" s="71"/>
      <c r="M15" s="71"/>
    </row>
    <row r="16" spans="1:13" ht="12.75">
      <c r="A16" s="208" t="s">
        <v>300</v>
      </c>
      <c r="B16" s="209"/>
      <c r="C16" s="210"/>
      <c r="D16" s="71"/>
      <c r="E16" s="71"/>
      <c r="F16" s="71"/>
      <c r="G16" s="71"/>
      <c r="H16" s="71">
        <v>3000</v>
      </c>
      <c r="I16" s="71"/>
      <c r="J16" s="71"/>
      <c r="K16" s="71"/>
      <c r="L16" s="71"/>
      <c r="M16" s="71"/>
    </row>
    <row r="17" spans="1:13" ht="12.75">
      <c r="A17" s="208" t="s">
        <v>255</v>
      </c>
      <c r="B17" s="209"/>
      <c r="C17" s="210"/>
      <c r="D17" s="71"/>
      <c r="E17" s="71"/>
      <c r="F17" s="71"/>
      <c r="G17" s="71"/>
      <c r="H17" s="71">
        <v>17000</v>
      </c>
      <c r="I17" s="71"/>
      <c r="J17" s="71"/>
      <c r="K17" s="71"/>
      <c r="L17" s="71"/>
      <c r="M17" s="71"/>
    </row>
    <row r="18" spans="1:13" ht="12.75">
      <c r="A18" s="208" t="s">
        <v>310</v>
      </c>
      <c r="B18" s="209"/>
      <c r="C18" s="210"/>
      <c r="D18" s="71"/>
      <c r="E18" s="71"/>
      <c r="F18" s="71"/>
      <c r="G18" s="71"/>
      <c r="H18" s="71">
        <v>10240</v>
      </c>
      <c r="I18" s="71"/>
      <c r="J18" s="71"/>
      <c r="K18" s="71"/>
      <c r="L18" s="71"/>
      <c r="M18" s="71"/>
    </row>
    <row r="19" spans="1:13" ht="12.75">
      <c r="A19" s="208" t="s">
        <v>311</v>
      </c>
      <c r="B19" s="209"/>
      <c r="C19" s="210"/>
      <c r="D19" s="71"/>
      <c r="E19" s="71"/>
      <c r="F19" s="71"/>
      <c r="G19" s="71"/>
      <c r="H19" s="71">
        <v>2000</v>
      </c>
      <c r="I19" s="71"/>
      <c r="J19" s="71"/>
      <c r="K19" s="71"/>
      <c r="L19" s="71"/>
      <c r="M19" s="71"/>
    </row>
    <row r="20" spans="1:13" ht="12.75">
      <c r="A20" s="208" t="s">
        <v>312</v>
      </c>
      <c r="B20" s="209"/>
      <c r="C20" s="210"/>
      <c r="D20" s="71"/>
      <c r="E20" s="71"/>
      <c r="F20" s="71"/>
      <c r="G20" s="71"/>
      <c r="H20" s="71">
        <v>800</v>
      </c>
      <c r="I20" s="71"/>
      <c r="J20" s="71"/>
      <c r="K20" s="71"/>
      <c r="L20" s="71"/>
      <c r="M20" s="71"/>
    </row>
    <row r="21" spans="1:13" ht="12.75">
      <c r="A21" s="208" t="s">
        <v>228</v>
      </c>
      <c r="B21" s="209"/>
      <c r="C21" s="210"/>
      <c r="D21" s="71"/>
      <c r="E21" s="71"/>
      <c r="F21" s="71"/>
      <c r="G21" s="71"/>
      <c r="H21" s="71">
        <v>450</v>
      </c>
      <c r="I21" s="71"/>
      <c r="J21" s="71"/>
      <c r="K21" s="71"/>
      <c r="L21" s="71"/>
      <c r="M21" s="71"/>
    </row>
    <row r="22" spans="1:13" ht="13.5" thickBot="1">
      <c r="A22" s="208" t="s">
        <v>287</v>
      </c>
      <c r="B22" s="209"/>
      <c r="C22" s="210"/>
      <c r="D22" s="71"/>
      <c r="E22" s="71"/>
      <c r="F22" s="71"/>
      <c r="G22" s="71"/>
      <c r="H22" s="71">
        <v>1100</v>
      </c>
      <c r="I22" s="71"/>
      <c r="J22" s="71"/>
      <c r="K22" s="71"/>
      <c r="L22" s="71"/>
      <c r="M22" s="71"/>
    </row>
    <row r="23" spans="1:13" ht="13.5" thickBot="1">
      <c r="A23" s="93" t="s">
        <v>182</v>
      </c>
      <c r="B23" s="207"/>
      <c r="C23" s="206"/>
      <c r="D23" s="204"/>
      <c r="E23" s="204"/>
      <c r="F23" s="203">
        <f>SUM(F4:F22)</f>
        <v>2000</v>
      </c>
      <c r="G23" s="203"/>
      <c r="H23" s="203">
        <f>SUM(H9:H22)</f>
        <v>38295</v>
      </c>
      <c r="I23" s="203">
        <f>SUM(I4:I22)</f>
        <v>2000</v>
      </c>
      <c r="J23" s="203"/>
      <c r="K23" s="203"/>
      <c r="L23" s="203">
        <f>SUM(L4:L22)</f>
        <v>2000</v>
      </c>
      <c r="M23" s="205"/>
    </row>
  </sheetData>
  <printOptions/>
  <pageMargins left="1.68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Junta Parroquial</cp:lastModifiedBy>
  <cp:lastPrinted>2006-08-13T23:37:22Z</cp:lastPrinted>
  <dcterms:created xsi:type="dcterms:W3CDTF">2004-01-21T01:04:24Z</dcterms:created>
  <dcterms:modified xsi:type="dcterms:W3CDTF">2006-08-13T23:40:05Z</dcterms:modified>
  <cp:category/>
  <cp:version/>
  <cp:contentType/>
  <cp:contentStatus/>
</cp:coreProperties>
</file>