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firstSheet="5" activeTab="8"/>
  </bookViews>
  <sheets>
    <sheet name="inversiones" sheetId="1" r:id="rId1"/>
    <sheet name="costos fijos" sheetId="2" r:id="rId2"/>
    <sheet name="depreciacione" sheetId="3" r:id="rId3"/>
    <sheet name="tabla de reposición de Activos" sheetId="4" r:id="rId4"/>
    <sheet name="depreciaciones1" sheetId="5" r:id="rId5"/>
    <sheet name="COSTOS VARIABLES" sheetId="6" r:id="rId6"/>
    <sheet name="FLUJO DEL INVERSIONISTA" sheetId="7" r:id="rId7"/>
    <sheet name="FLUJO DE CAJA" sheetId="8" r:id="rId8"/>
    <sheet name="ingresos" sheetId="9" r:id="rId9"/>
  </sheets>
  <definedNames/>
  <calcPr fullCalcOnLoad="1"/>
</workbook>
</file>

<file path=xl/sharedStrings.xml><?xml version="1.0" encoding="utf-8"?>
<sst xmlns="http://schemas.openxmlformats.org/spreadsheetml/2006/main" count="331" uniqueCount="180">
  <si>
    <t xml:space="preserve">                   INVERSIONES INICIALES DEL PROYECTO</t>
  </si>
  <si>
    <t>Maquinaria y Equipos</t>
  </si>
  <si>
    <t>UNIDAD</t>
  </si>
  <si>
    <t>CANTIDAD</t>
  </si>
  <si>
    <t>VALOR UNI.</t>
  </si>
  <si>
    <t>TOTAL</t>
  </si>
  <si>
    <t>Unidades</t>
  </si>
  <si>
    <t>Subtotal</t>
  </si>
  <si>
    <t>OTROS ACTIVOS FIJOS</t>
  </si>
  <si>
    <t>Equipo de Oficina</t>
  </si>
  <si>
    <t>Computador</t>
  </si>
  <si>
    <t>Muebles de Oficina</t>
  </si>
  <si>
    <t>Escritorios</t>
  </si>
  <si>
    <t>Sillas giratorias</t>
  </si>
  <si>
    <t>Archivador</t>
  </si>
  <si>
    <t>Vehículo</t>
  </si>
  <si>
    <t>ACTIVOS INTANGIBLES</t>
  </si>
  <si>
    <t xml:space="preserve">Subtotal </t>
  </si>
  <si>
    <t>CAPITAL DE TRABAJO</t>
  </si>
  <si>
    <t>Costos Fijos</t>
  </si>
  <si>
    <r>
      <t>Subtotal</t>
    </r>
    <r>
      <rPr>
        <sz val="10"/>
        <color indexed="8"/>
        <rFont val="Arial"/>
        <family val="2"/>
      </rPr>
      <t xml:space="preserve"> </t>
    </r>
  </si>
  <si>
    <t xml:space="preserve">TOTAL INVERSIÓN INICIAL </t>
  </si>
  <si>
    <t>TOTAL INVERSIÓN INICIAL</t>
  </si>
  <si>
    <t xml:space="preserve">                   AMORTIZACIÓN DIFERIDOS</t>
  </si>
  <si>
    <t>Total =</t>
  </si>
  <si>
    <t>Amortización a 5 años =</t>
  </si>
  <si>
    <t xml:space="preserve">COSTOS FIJOS </t>
  </si>
  <si>
    <t>Descripción</t>
  </si>
  <si>
    <t>Cantidad</t>
  </si>
  <si>
    <t xml:space="preserve">Costo </t>
  </si>
  <si>
    <t>Costo Total Anual</t>
  </si>
  <si>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</si>
  <si>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</si>
  <si>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</si>
  <si>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</si>
  <si>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</si>
  <si>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</si>
  <si>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</si>
  <si>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</si>
  <si>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</si>
  <si>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</si>
  <si>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Mano de Obra</t>
  </si>
  <si>
    <t>Gastos Generales</t>
  </si>
  <si>
    <t>Gastos varios</t>
  </si>
  <si>
    <t>Mascarrillas</t>
  </si>
  <si>
    <t>Año 1</t>
  </si>
  <si>
    <t>Año 2</t>
  </si>
  <si>
    <t>Año 3</t>
  </si>
  <si>
    <t>Año 4</t>
  </si>
  <si>
    <t>Año 5</t>
  </si>
  <si>
    <t>Año 6</t>
  </si>
  <si>
    <t>Año 8</t>
  </si>
  <si>
    <t>Año 9</t>
  </si>
  <si>
    <t>Año 10</t>
  </si>
  <si>
    <t xml:space="preserve">TOTAL DE LAS DEPRECIACIONES </t>
  </si>
  <si>
    <t>DEPRECIACIONES</t>
  </si>
  <si>
    <t>VIDA ÚTIL=</t>
  </si>
  <si>
    <t>3 AÑOS</t>
  </si>
  <si>
    <t>Método:</t>
  </si>
  <si>
    <t>Línea Recta</t>
  </si>
  <si>
    <t>AÑO</t>
  </si>
  <si>
    <t>VALOR EN LIBROS</t>
  </si>
  <si>
    <t>DEP. ANUAL</t>
  </si>
  <si>
    <t>DEP. ACUMULADA</t>
  </si>
  <si>
    <r>
      <t xml:space="preserve">TABLA DE DEPRECIACIACIÓN: </t>
    </r>
    <r>
      <rPr>
        <sz val="10"/>
        <color indexed="8"/>
        <rFont val="Arial"/>
        <family val="2"/>
      </rPr>
      <t>Computadoras</t>
    </r>
  </si>
  <si>
    <t>5 AÑOS</t>
  </si>
  <si>
    <r>
      <t>TABLA DE DEPRECIACIACIÓN:</t>
    </r>
    <r>
      <rPr>
        <sz val="10"/>
        <color indexed="8"/>
        <rFont val="Arial"/>
        <family val="2"/>
      </rPr>
      <t xml:space="preserve"> Escritorio</t>
    </r>
  </si>
  <si>
    <r>
      <t xml:space="preserve">TABLA DE DEPRECIACIACIÓN: </t>
    </r>
    <r>
      <rPr>
        <sz val="10"/>
        <color indexed="8"/>
        <rFont val="Arial"/>
        <family val="2"/>
      </rPr>
      <t>Silla giratoria</t>
    </r>
  </si>
  <si>
    <r>
      <t>TABLA DE DEPRECIACIACIÓN:</t>
    </r>
    <r>
      <rPr>
        <sz val="10"/>
        <color indexed="8"/>
        <rFont val="Arial"/>
        <family val="2"/>
      </rPr>
      <t xml:space="preserve"> Archivador</t>
    </r>
  </si>
  <si>
    <t>Año 7</t>
  </si>
  <si>
    <t>CONCEPTO</t>
  </si>
  <si>
    <t>COSTO</t>
  </si>
  <si>
    <t xml:space="preserve">COSTO </t>
  </si>
  <si>
    <t>MEDIDA</t>
  </si>
  <si>
    <t>UNIT USD</t>
  </si>
  <si>
    <t>Edificaciones</t>
  </si>
  <si>
    <t>Guantes de cuero</t>
  </si>
  <si>
    <t>overol</t>
  </si>
  <si>
    <t>INSTALACIÓN DE TUBERIA</t>
  </si>
  <si>
    <t>ARREGLO VIA DE ACCESO</t>
  </si>
  <si>
    <t>LIMPIEZA DEL TERRENO</t>
  </si>
  <si>
    <t>BARRERAS NATURALES</t>
  </si>
  <si>
    <t>(Expresado en dólares americanos)</t>
  </si>
  <si>
    <t>Año 0</t>
  </si>
  <si>
    <t>Ingresos</t>
  </si>
  <si>
    <t>Venta activo</t>
  </si>
  <si>
    <t>(-)Costos Fijos</t>
  </si>
  <si>
    <t>(-)Comisiones en venta</t>
  </si>
  <si>
    <t>(-)Gastos de adm., y venta</t>
  </si>
  <si>
    <t>(-)Interés  préstamo</t>
  </si>
  <si>
    <t>(-)Depreciación</t>
  </si>
  <si>
    <t>(-)Amortización intang.</t>
  </si>
  <si>
    <t>(-)Valor libro</t>
  </si>
  <si>
    <t>Utilidad antes de impto.</t>
  </si>
  <si>
    <t>(-)15% Trabajadores</t>
  </si>
  <si>
    <t>(-)Impuesto a la Renta</t>
  </si>
  <si>
    <t>Utilidad Neta</t>
  </si>
  <si>
    <t>Depreciación</t>
  </si>
  <si>
    <t>Amortización intang.</t>
  </si>
  <si>
    <t>Valor libro</t>
  </si>
  <si>
    <t>(-)Inversión inicial</t>
  </si>
  <si>
    <t>Inversión de remplazo</t>
  </si>
  <si>
    <t>Inversión de ampliación</t>
  </si>
  <si>
    <t>(-)Inversión cap. Trabajo</t>
  </si>
  <si>
    <t>Préstamo</t>
  </si>
  <si>
    <t>(-)Amortización deuda.</t>
  </si>
  <si>
    <t>Valor de desecho</t>
  </si>
  <si>
    <t>Flujo de Caja. 1</t>
  </si>
  <si>
    <t>VAN total =</t>
  </si>
  <si>
    <t>jornaleros</t>
  </si>
  <si>
    <t xml:space="preserve">                                                               PROYECTO: MANEJO INTEGRAL DE DESECHOS SOLIDOS DEL CANTÓN CALUMA</t>
  </si>
  <si>
    <t>INVERSIONES MANEJO INTEGRAL DE RESIDUOS SOLIDOS DE CALUMA</t>
  </si>
  <si>
    <t>recolector</t>
  </si>
  <si>
    <t>gastos de puesta en marcha</t>
  </si>
  <si>
    <t>puesta en marcha  =</t>
  </si>
  <si>
    <t>km</t>
  </si>
  <si>
    <t>Has</t>
  </si>
  <si>
    <t>M3</t>
  </si>
  <si>
    <t>GEOMEMBRANA</t>
  </si>
  <si>
    <t>Mtros</t>
  </si>
  <si>
    <t>días</t>
  </si>
  <si>
    <t>FILTRO PARA LIXIVIADO</t>
  </si>
  <si>
    <t>guardian/operador bacat</t>
  </si>
  <si>
    <t>Plántulas</t>
  </si>
  <si>
    <t>Botas de caucho</t>
  </si>
  <si>
    <t>otros</t>
  </si>
  <si>
    <t>Proyecto: Manejo Integral de Desechos Solidos del cantón Caluma</t>
  </si>
  <si>
    <t>ZANJA LATERAL</t>
  </si>
  <si>
    <t>M</t>
  </si>
  <si>
    <t xml:space="preserve">AREGLO VIA INTERIOR </t>
  </si>
  <si>
    <t>Km</t>
  </si>
  <si>
    <t>Escritorio</t>
  </si>
  <si>
    <t>Silla giratoria</t>
  </si>
  <si>
    <t>casa guardián</t>
  </si>
  <si>
    <t>44m</t>
  </si>
  <si>
    <t>galpón</t>
  </si>
  <si>
    <t>60m</t>
  </si>
  <si>
    <t>20 AÑOS</t>
  </si>
  <si>
    <t>TABLA DE DEPRECIACIACIÓN: Casa de Guardian</t>
  </si>
  <si>
    <t>TABLA DE DEPRECIACIACIÓN:  Galpón</t>
  </si>
  <si>
    <t>computador</t>
  </si>
  <si>
    <t>Acometida de luz eléctrica/postes, transformador</t>
  </si>
  <si>
    <t>NÚMERO DE FAMILIAS</t>
  </si>
  <si>
    <t>COSTOS VARIABLES x 1 AÑO</t>
  </si>
  <si>
    <t>(-)Costos variables</t>
  </si>
  <si>
    <t>TABLA DE REPOSICIÓN DE ACTIVOS</t>
  </si>
  <si>
    <t>COMPUTADORA</t>
  </si>
  <si>
    <t>AÑO 0</t>
  </si>
  <si>
    <t>ESCRITORIO</t>
  </si>
  <si>
    <t>SILLAS GIRATORIAS</t>
  </si>
  <si>
    <t>ARCHIVADOR</t>
  </si>
  <si>
    <t>CASA DE GUARDIAN</t>
  </si>
  <si>
    <t>GALPON</t>
  </si>
  <si>
    <t xml:space="preserve"> ACTIVOS FIJOS</t>
  </si>
  <si>
    <t>TASA DE RECOLECCIÓN MENSUAL</t>
  </si>
  <si>
    <t>TOTAL MENSUAL</t>
  </si>
  <si>
    <t>TOTAL ANUAL</t>
  </si>
  <si>
    <t>0.75</t>
  </si>
  <si>
    <t>Bobcat</t>
  </si>
  <si>
    <t>Costos Variables</t>
  </si>
  <si>
    <t>ML</t>
  </si>
  <si>
    <t>TUBOS PVC 4"</t>
  </si>
  <si>
    <t xml:space="preserve"> EXCAVACIÓN CELDA RELLENO</t>
  </si>
  <si>
    <t>CAMAS LOMBRICULTURA</t>
  </si>
  <si>
    <t>Bomba de agua 1"</t>
  </si>
  <si>
    <t>Bomba de Agua</t>
  </si>
  <si>
    <t>TABLA DE DEPRECIACIACIÓN:  Bomba de agua</t>
  </si>
  <si>
    <t>2 AÑOS</t>
  </si>
  <si>
    <t>BOMBA DE AGUA</t>
  </si>
  <si>
    <t>LOS INGRESOS PARA LOS PRIMEROS DIEZ AÑOS SON CALCULADOS DE LA SIGUIENTE MANERA</t>
  </si>
  <si>
    <t>CAPACITACIÓN</t>
  </si>
  <si>
    <t>Talleres y otros</t>
  </si>
  <si>
    <t xml:space="preserve">FLUJO DE CAJA DEL PROYECTO </t>
  </si>
  <si>
    <t xml:space="preserve">FLUJO DE CAJA DEL INVERSIONISTA </t>
  </si>
  <si>
    <t>INGRESOS POR TASA DE RECOLECCIÓN</t>
  </si>
  <si>
    <t>INGRESOS POR VENTA DE MATERIAL RECICLADO Y ABONO ORGÁNICO</t>
  </si>
  <si>
    <t>INGRESOS TOTALES</t>
  </si>
  <si>
    <t>VAN=-20441,06</t>
  </si>
  <si>
    <t>TIR=-5,29</t>
  </si>
  <si>
    <t>TASA DE DESCUENTO = 9%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</si>
</sst>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$-1009]#,##0"/>
    <numFmt numFmtId="165" formatCode="0.0"/>
    <numFmt numFmtId="166" formatCode="_ * #,##0_ ;_ * \-#,##0_ ;_ * &quot;-&quot;??_ ;_ @_ "/>
    <numFmt numFmtId="167" formatCode="#,##0\ _€"/>
    <numFmt numFmtId="168" formatCode="0.0%"/>
    <numFmt numFmtId="169" formatCode="0.000"/>
    <numFmt numFmtId="170" formatCode="#,##0.0"/>
    <numFmt numFmtId="171" formatCode="0.0000"/>
    <numFmt numFmtId="172" formatCode="0.00000"/>
    <numFmt numFmtId="173" formatCode="0.000000"/>
  </numFmts>
  <fonts count="25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color indexed="9"/>
      <name val="Arial"/>
      <family val="0"/>
    </font>
    <font>
      <sz val="10"/>
      <color indexed="9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color indexed="60"/>
      <name val="Arial"/>
      <family val="2"/>
    </font>
    <font>
      <sz val="10"/>
      <color indexed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7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b/>
      <sz val="7"/>
      <color indexed="9"/>
      <name val="Arial"/>
      <family val="2"/>
    </font>
    <font>
      <sz val="7"/>
      <color indexed="9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2" xfId="0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3" fontId="0" fillId="0" borderId="7" xfId="0" applyNumberFormat="1" applyBorder="1" applyAlignment="1">
      <alignment/>
    </xf>
    <xf numFmtId="0" fontId="1" fillId="0" borderId="1" xfId="0" applyFont="1" applyFill="1" applyBorder="1" applyAlignment="1">
      <alignment/>
    </xf>
    <xf numFmtId="3" fontId="1" fillId="0" borderId="4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3" fontId="0" fillId="0" borderId="4" xfId="0" applyNumberFormat="1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8" xfId="0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3" fontId="0" fillId="2" borderId="4" xfId="0" applyNumberForma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0" fillId="2" borderId="9" xfId="0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5" xfId="0" applyFill="1" applyBorder="1" applyAlignment="1">
      <alignment/>
    </xf>
    <xf numFmtId="3" fontId="0" fillId="0" borderId="9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0" xfId="0" applyNumberFormat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0" fillId="0" borderId="6" xfId="0" applyFill="1" applyBorder="1" applyAlignment="1">
      <alignment/>
    </xf>
    <xf numFmtId="3" fontId="0" fillId="0" borderId="15" xfId="0" applyNumberFormat="1" applyFill="1" applyBorder="1" applyAlignment="1">
      <alignment/>
    </xf>
    <xf numFmtId="0" fontId="0" fillId="0" borderId="0" xfId="0" applyFill="1" applyAlignment="1">
      <alignment/>
    </xf>
    <xf numFmtId="0" fontId="6" fillId="3" borderId="4" xfId="0" applyFont="1" applyFill="1" applyBorder="1" applyAlignment="1">
      <alignment/>
    </xf>
    <xf numFmtId="0" fontId="6" fillId="3" borderId="4" xfId="0" applyFont="1" applyFill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1" fontId="7" fillId="0" borderId="4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4" fontId="7" fillId="0" borderId="4" xfId="0" applyNumberFormat="1" applyFont="1" applyBorder="1" applyAlignment="1">
      <alignment horizontal="center"/>
    </xf>
    <xf numFmtId="0" fontId="6" fillId="4" borderId="16" xfId="0" applyFont="1" applyFill="1" applyBorder="1" applyAlignment="1">
      <alignment/>
    </xf>
    <xf numFmtId="2" fontId="7" fillId="4" borderId="17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2" borderId="18" xfId="0" applyFont="1" applyFill="1" applyBorder="1" applyAlignment="1">
      <alignment/>
    </xf>
    <xf numFmtId="0" fontId="1" fillId="2" borderId="19" xfId="0" applyFont="1" applyFill="1" applyBorder="1" applyAlignment="1">
      <alignment/>
    </xf>
    <xf numFmtId="3" fontId="1" fillId="2" borderId="20" xfId="0" applyNumberFormat="1" applyFont="1" applyFill="1" applyBorder="1" applyAlignment="1">
      <alignment horizontal="center"/>
    </xf>
    <xf numFmtId="3" fontId="1" fillId="2" borderId="21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0" fillId="0" borderId="2" xfId="0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0" fillId="0" borderId="22" xfId="0" applyFill="1" applyBorder="1" applyAlignment="1">
      <alignment horizontal="left"/>
    </xf>
    <xf numFmtId="0" fontId="1" fillId="0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2" borderId="2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/>
    </xf>
    <xf numFmtId="1" fontId="2" fillId="0" borderId="13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65" fontId="2" fillId="0" borderId="0" xfId="0" applyNumberFormat="1" applyFont="1" applyFill="1" applyAlignment="1">
      <alignment horizontal="center"/>
    </xf>
    <xf numFmtId="3" fontId="2" fillId="0" borderId="13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/>
    </xf>
    <xf numFmtId="0" fontId="11" fillId="0" borderId="4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justify" vertical="top" wrapText="1"/>
    </xf>
    <xf numFmtId="0" fontId="10" fillId="0" borderId="25" xfId="0" applyFont="1" applyBorder="1" applyAlignment="1">
      <alignment horizontal="justify" vertical="top" wrapText="1"/>
    </xf>
    <xf numFmtId="0" fontId="11" fillId="0" borderId="26" xfId="0" applyFont="1" applyBorder="1" applyAlignment="1">
      <alignment horizontal="center" vertical="top" wrapText="1"/>
    </xf>
    <xf numFmtId="2" fontId="1" fillId="0" borderId="0" xfId="0" applyNumberFormat="1" applyFont="1" applyAlignment="1">
      <alignment/>
    </xf>
    <xf numFmtId="0" fontId="0" fillId="5" borderId="0" xfId="0" applyFill="1" applyAlignment="1">
      <alignment/>
    </xf>
    <xf numFmtId="0" fontId="6" fillId="6" borderId="16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27" xfId="0" applyFont="1" applyFill="1" applyBorder="1" applyAlignment="1">
      <alignment/>
    </xf>
    <xf numFmtId="0" fontId="1" fillId="3" borderId="3" xfId="0" applyFont="1" applyFill="1" applyBorder="1" applyAlignment="1">
      <alignment horizontal="center"/>
    </xf>
    <xf numFmtId="0" fontId="12" fillId="0" borderId="28" xfId="0" applyFont="1" applyFill="1" applyBorder="1" applyAlignment="1">
      <alignment/>
    </xf>
    <xf numFmtId="0" fontId="12" fillId="2" borderId="29" xfId="0" applyFont="1" applyFill="1" applyBorder="1" applyAlignment="1">
      <alignment horizontal="center"/>
    </xf>
    <xf numFmtId="0" fontId="12" fillId="2" borderId="28" xfId="0" applyFont="1" applyFill="1" applyBorder="1" applyAlignment="1">
      <alignment horizontal="center"/>
    </xf>
    <xf numFmtId="0" fontId="13" fillId="0" borderId="30" xfId="0" applyFont="1" applyBorder="1" applyAlignment="1">
      <alignment/>
    </xf>
    <xf numFmtId="0" fontId="13" fillId="0" borderId="31" xfId="0" applyFont="1" applyBorder="1" applyAlignment="1">
      <alignment/>
    </xf>
    <xf numFmtId="3" fontId="13" fillId="0" borderId="3" xfId="0" applyNumberFormat="1" applyFont="1" applyBorder="1" applyAlignment="1">
      <alignment horizontal="center"/>
    </xf>
    <xf numFmtId="3" fontId="13" fillId="0" borderId="4" xfId="0" applyNumberFormat="1" applyFont="1" applyBorder="1" applyAlignment="1">
      <alignment horizontal="center"/>
    </xf>
    <xf numFmtId="0" fontId="12" fillId="0" borderId="32" xfId="0" applyFont="1" applyFill="1" applyBorder="1" applyAlignment="1">
      <alignment/>
    </xf>
    <xf numFmtId="0" fontId="12" fillId="0" borderId="33" xfId="0" applyFont="1" applyFill="1" applyBorder="1" applyAlignment="1">
      <alignment/>
    </xf>
    <xf numFmtId="3" fontId="12" fillId="0" borderId="3" xfId="0" applyNumberFormat="1" applyFont="1" applyFill="1" applyBorder="1" applyAlignment="1">
      <alignment horizontal="center"/>
    </xf>
    <xf numFmtId="3" fontId="12" fillId="0" borderId="4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3" fontId="12" fillId="7" borderId="4" xfId="0" applyNumberFormat="1" applyFont="1" applyFill="1" applyBorder="1" applyAlignment="1">
      <alignment horizontal="center"/>
    </xf>
    <xf numFmtId="3" fontId="13" fillId="0" borderId="4" xfId="0" applyNumberFormat="1" applyFont="1" applyFill="1" applyBorder="1" applyAlignment="1">
      <alignment horizontal="center"/>
    </xf>
    <xf numFmtId="0" fontId="13" fillId="0" borderId="30" xfId="0" applyFont="1" applyFill="1" applyBorder="1" applyAlignment="1">
      <alignment/>
    </xf>
    <xf numFmtId="0" fontId="13" fillId="0" borderId="31" xfId="0" applyFont="1" applyFill="1" applyBorder="1" applyAlignment="1">
      <alignment/>
    </xf>
    <xf numFmtId="3" fontId="13" fillId="0" borderId="3" xfId="0" applyNumberFormat="1" applyFont="1" applyFill="1" applyBorder="1" applyAlignment="1">
      <alignment horizontal="center"/>
    </xf>
    <xf numFmtId="3" fontId="13" fillId="0" borderId="9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0" fontId="12" fillId="2" borderId="32" xfId="0" applyFont="1" applyFill="1" applyBorder="1" applyAlignment="1">
      <alignment/>
    </xf>
    <xf numFmtId="0" fontId="12" fillId="2" borderId="33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66" fontId="12" fillId="7" borderId="0" xfId="17" applyNumberFormat="1" applyFont="1" applyFill="1" applyAlignment="1">
      <alignment horizontal="center"/>
    </xf>
    <xf numFmtId="0" fontId="13" fillId="0" borderId="0" xfId="0" applyFont="1" applyFill="1" applyBorder="1" applyAlignment="1">
      <alignment/>
    </xf>
    <xf numFmtId="167" fontId="12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3" fontId="17" fillId="0" borderId="0" xfId="0" applyNumberFormat="1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167" fontId="17" fillId="0" borderId="0" xfId="0" applyNumberFormat="1" applyFont="1" applyFill="1" applyBorder="1" applyAlignment="1">
      <alignment horizontal="center"/>
    </xf>
    <xf numFmtId="166" fontId="17" fillId="0" borderId="0" xfId="17" applyNumberFormat="1" applyFont="1" applyFill="1" applyBorder="1" applyAlignment="1">
      <alignment horizontal="right"/>
    </xf>
    <xf numFmtId="9" fontId="17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9" fontId="13" fillId="0" borderId="0" xfId="2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3" fontId="1" fillId="3" borderId="4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/>
    </xf>
    <xf numFmtId="9" fontId="12" fillId="0" borderId="0" xfId="0" applyNumberFormat="1" applyFont="1" applyFill="1" applyBorder="1" applyAlignment="1">
      <alignment horizontal="right"/>
    </xf>
    <xf numFmtId="166" fontId="12" fillId="0" borderId="0" xfId="17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9" fontId="17" fillId="0" borderId="0" xfId="0" applyNumberFormat="1" applyFont="1" applyFill="1" applyBorder="1" applyAlignment="1">
      <alignment/>
    </xf>
    <xf numFmtId="166" fontId="17" fillId="0" borderId="0" xfId="17" applyNumberFormat="1" applyFont="1" applyFill="1" applyBorder="1" applyAlignment="1">
      <alignment horizontal="center"/>
    </xf>
    <xf numFmtId="166" fontId="17" fillId="0" borderId="0" xfId="0" applyNumberFormat="1" applyFont="1" applyFill="1" applyBorder="1" applyAlignment="1">
      <alignment horizontal="center"/>
    </xf>
    <xf numFmtId="9" fontId="17" fillId="0" borderId="0" xfId="0" applyNumberFormat="1" applyFont="1" applyFill="1" applyBorder="1" applyAlignment="1">
      <alignment horizontal="right"/>
    </xf>
    <xf numFmtId="0" fontId="12" fillId="8" borderId="0" xfId="0" applyFont="1" applyFill="1" applyBorder="1" applyAlignment="1">
      <alignment/>
    </xf>
    <xf numFmtId="0" fontId="1" fillId="9" borderId="22" xfId="0" applyFont="1" applyFill="1" applyBorder="1" applyAlignment="1">
      <alignment horizontal="left"/>
    </xf>
    <xf numFmtId="0" fontId="0" fillId="9" borderId="0" xfId="0" applyFill="1" applyAlignment="1">
      <alignment/>
    </xf>
    <xf numFmtId="0" fontId="0" fillId="9" borderId="3" xfId="0" applyFill="1" applyBorder="1" applyAlignment="1">
      <alignment/>
    </xf>
    <xf numFmtId="0" fontId="0" fillId="9" borderId="4" xfId="0" applyFill="1" applyBorder="1" applyAlignment="1">
      <alignment horizontal="center"/>
    </xf>
    <xf numFmtId="3" fontId="0" fillId="9" borderId="4" xfId="0" applyNumberForma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10" fillId="0" borderId="22" xfId="0" applyFont="1" applyFill="1" applyBorder="1" applyAlignment="1">
      <alignment horizontal="justify" vertical="top" wrapText="1"/>
    </xf>
    <xf numFmtId="0" fontId="11" fillId="0" borderId="4" xfId="0" applyNumberFormat="1" applyFont="1" applyFill="1" applyBorder="1" applyAlignment="1">
      <alignment horizontal="center" vertical="top" wrapText="1"/>
    </xf>
    <xf numFmtId="0" fontId="10" fillId="0" borderId="22" xfId="0" applyFont="1" applyFill="1" applyBorder="1" applyAlignment="1">
      <alignment/>
    </xf>
    <xf numFmtId="0" fontId="11" fillId="0" borderId="4" xfId="0" applyFont="1" applyFill="1" applyBorder="1" applyAlignment="1">
      <alignment horizontal="center" vertical="top" wrapText="1"/>
    </xf>
    <xf numFmtId="0" fontId="10" fillId="3" borderId="20" xfId="0" applyFont="1" applyFill="1" applyBorder="1" applyAlignment="1">
      <alignment horizontal="center" vertical="top" wrapText="1"/>
    </xf>
    <xf numFmtId="0" fontId="10" fillId="3" borderId="4" xfId="0" applyFont="1" applyFill="1" applyBorder="1" applyAlignment="1">
      <alignment horizontal="center" vertical="top" wrapText="1"/>
    </xf>
    <xf numFmtId="0" fontId="10" fillId="3" borderId="21" xfId="0" applyFont="1" applyFill="1" applyBorder="1" applyAlignment="1">
      <alignment horizontal="center" vertical="top" wrapText="1"/>
    </xf>
    <xf numFmtId="0" fontId="10" fillId="3" borderId="34" xfId="0" applyFont="1" applyFill="1" applyBorder="1" applyAlignment="1">
      <alignment horizontal="center" vertical="top" wrapText="1"/>
    </xf>
    <xf numFmtId="2" fontId="0" fillId="0" borderId="4" xfId="0" applyNumberFormat="1" applyBorder="1" applyAlignment="1">
      <alignment horizontal="right"/>
    </xf>
    <xf numFmtId="2" fontId="11" fillId="0" borderId="34" xfId="0" applyNumberFormat="1" applyFont="1" applyBorder="1" applyAlignment="1">
      <alignment horizontal="right" vertical="top" wrapText="1"/>
    </xf>
    <xf numFmtId="0" fontId="11" fillId="0" borderId="4" xfId="0" applyFont="1" applyBorder="1" applyAlignment="1">
      <alignment horizontal="right" vertical="top" wrapText="1"/>
    </xf>
    <xf numFmtId="2" fontId="11" fillId="0" borderId="4" xfId="0" applyNumberFormat="1" applyFont="1" applyBorder="1" applyAlignment="1">
      <alignment horizontal="right" vertical="top" wrapText="1"/>
    </xf>
    <xf numFmtId="0" fontId="6" fillId="3" borderId="4" xfId="0" applyFont="1" applyFill="1" applyBorder="1" applyAlignment="1">
      <alignment horizontal="center" vertical="justify"/>
    </xf>
    <xf numFmtId="0" fontId="7" fillId="0" borderId="4" xfId="0" applyFont="1" applyBorder="1" applyAlignment="1">
      <alignment horizontal="justify"/>
    </xf>
    <xf numFmtId="0" fontId="6" fillId="3" borderId="4" xfId="0" applyFont="1" applyFill="1" applyBorder="1" applyAlignment="1">
      <alignment horizontal="justify"/>
    </xf>
    <xf numFmtId="4" fontId="7" fillId="0" borderId="4" xfId="0" applyNumberFormat="1" applyFont="1" applyBorder="1" applyAlignment="1">
      <alignment horizontal="right"/>
    </xf>
    <xf numFmtId="4" fontId="7" fillId="0" borderId="4" xfId="0" applyNumberFormat="1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5" borderId="0" xfId="0" applyFont="1" applyFill="1" applyAlignment="1">
      <alignment/>
    </xf>
    <xf numFmtId="0" fontId="1" fillId="5" borderId="0" xfId="0" applyFont="1" applyFill="1" applyAlignment="1">
      <alignment horizontal="justify"/>
    </xf>
    <xf numFmtId="4" fontId="13" fillId="0" borderId="4" xfId="0" applyNumberFormat="1" applyFont="1" applyBorder="1" applyAlignment="1">
      <alignment horizontal="center"/>
    </xf>
    <xf numFmtId="3" fontId="22" fillId="2" borderId="2" xfId="0" applyNumberFormat="1" applyFont="1" applyFill="1" applyBorder="1" applyAlignment="1">
      <alignment/>
    </xf>
    <xf numFmtId="0" fontId="0" fillId="0" borderId="2" xfId="0" applyFill="1" applyBorder="1" applyAlignment="1">
      <alignment horizontal="left"/>
    </xf>
    <xf numFmtId="3" fontId="0" fillId="0" borderId="7" xfId="0" applyNumberFormat="1" applyFill="1" applyBorder="1" applyAlignment="1">
      <alignment horizontal="center"/>
    </xf>
    <xf numFmtId="0" fontId="5" fillId="5" borderId="0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2" fillId="0" borderId="13" xfId="0" applyFont="1" applyFill="1" applyBorder="1" applyAlignment="1">
      <alignment horizontal="justify"/>
    </xf>
    <xf numFmtId="4" fontId="2" fillId="4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4" fontId="0" fillId="0" borderId="4" xfId="0" applyNumberFormat="1" applyFont="1" applyFill="1" applyBorder="1" applyAlignment="1">
      <alignment horizontal="right"/>
    </xf>
    <xf numFmtId="4" fontId="1" fillId="0" borderId="4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1" fillId="0" borderId="4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4" fontId="0" fillId="0" borderId="34" xfId="0" applyNumberFormat="1" applyFont="1" applyFill="1" applyBorder="1" applyAlignment="1">
      <alignment horizontal="center"/>
    </xf>
    <xf numFmtId="4" fontId="0" fillId="0" borderId="4" xfId="0" applyNumberFormat="1" applyFont="1" applyFill="1" applyBorder="1" applyAlignment="1">
      <alignment horizontal="center"/>
    </xf>
    <xf numFmtId="4" fontId="1" fillId="2" borderId="3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1" fillId="0" borderId="34" xfId="0" applyNumberFormat="1" applyFont="1" applyFill="1" applyBorder="1" applyAlignment="1">
      <alignment horizontal="center"/>
    </xf>
    <xf numFmtId="4" fontId="0" fillId="0" borderId="35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/>
    </xf>
    <xf numFmtId="4" fontId="1" fillId="0" borderId="7" xfId="0" applyNumberFormat="1" applyFont="1" applyFill="1" applyBorder="1" applyAlignment="1">
      <alignment horizontal="right"/>
    </xf>
    <xf numFmtId="4" fontId="1" fillId="0" borderId="37" xfId="0" applyNumberFormat="1" applyFont="1" applyFill="1" applyBorder="1" applyAlignment="1">
      <alignment horizontal="center"/>
    </xf>
    <xf numFmtId="2" fontId="10" fillId="0" borderId="38" xfId="0" applyNumberFormat="1" applyFont="1" applyBorder="1" applyAlignment="1">
      <alignment horizontal="center" vertical="top" wrapText="1"/>
    </xf>
    <xf numFmtId="170" fontId="12" fillId="2" borderId="39" xfId="0" applyNumberFormat="1" applyFont="1" applyFill="1" applyBorder="1" applyAlignment="1">
      <alignment horizontal="center"/>
    </xf>
    <xf numFmtId="170" fontId="12" fillId="2" borderId="40" xfId="0" applyNumberFormat="1" applyFont="1" applyFill="1" applyBorder="1" applyAlignment="1">
      <alignment/>
    </xf>
    <xf numFmtId="170" fontId="12" fillId="2" borderId="41" xfId="0" applyNumberFormat="1" applyFont="1" applyFill="1" applyBorder="1" applyAlignment="1">
      <alignment/>
    </xf>
    <xf numFmtId="0" fontId="0" fillId="10" borderId="0" xfId="0" applyFill="1" applyAlignment="1">
      <alignment/>
    </xf>
    <xf numFmtId="0" fontId="0" fillId="10" borderId="5" xfId="0" applyFill="1" applyBorder="1" applyAlignment="1">
      <alignment/>
    </xf>
    <xf numFmtId="0" fontId="0" fillId="7" borderId="4" xfId="0" applyFont="1" applyFill="1" applyBorder="1" applyAlignment="1">
      <alignment/>
    </xf>
    <xf numFmtId="0" fontId="0" fillId="5" borderId="4" xfId="0" applyFill="1" applyBorder="1" applyAlignment="1">
      <alignment/>
    </xf>
    <xf numFmtId="0" fontId="1" fillId="4" borderId="4" xfId="0" applyFont="1" applyFill="1" applyBorder="1" applyAlignment="1">
      <alignment/>
    </xf>
    <xf numFmtId="0" fontId="13" fillId="8" borderId="0" xfId="0" applyFont="1" applyFill="1" applyBorder="1" applyAlignment="1">
      <alignment/>
    </xf>
    <xf numFmtId="3" fontId="13" fillId="8" borderId="0" xfId="0" applyNumberFormat="1" applyFont="1" applyFill="1" applyBorder="1" applyAlignment="1">
      <alignment horizontal="center"/>
    </xf>
    <xf numFmtId="4" fontId="0" fillId="9" borderId="4" xfId="0" applyNumberFormat="1" applyFont="1" applyFill="1" applyBorder="1" applyAlignment="1">
      <alignment horizontal="center"/>
    </xf>
    <xf numFmtId="4" fontId="19" fillId="0" borderId="4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" fontId="1" fillId="2" borderId="4" xfId="0" applyNumberFormat="1" applyFont="1" applyFill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19" fillId="0" borderId="10" xfId="0" applyNumberFormat="1" applyFont="1" applyBorder="1" applyAlignment="1">
      <alignment horizontal="center"/>
    </xf>
    <xf numFmtId="4" fontId="19" fillId="0" borderId="4" xfId="0" applyNumberFormat="1" applyFont="1" applyFill="1" applyBorder="1" applyAlignment="1">
      <alignment horizontal="center"/>
    </xf>
    <xf numFmtId="4" fontId="1" fillId="7" borderId="4" xfId="0" applyNumberFormat="1" applyFont="1" applyFill="1" applyBorder="1" applyAlignment="1">
      <alignment horizontal="center"/>
    </xf>
    <xf numFmtId="2" fontId="6" fillId="4" borderId="17" xfId="0" applyNumberFormat="1" applyFont="1" applyFill="1" applyBorder="1" applyAlignment="1">
      <alignment horizontal="center"/>
    </xf>
    <xf numFmtId="4" fontId="0" fillId="0" borderId="7" xfId="0" applyNumberFormat="1" applyFont="1" applyFill="1" applyBorder="1" applyAlignment="1">
      <alignment horizontal="right"/>
    </xf>
    <xf numFmtId="2" fontId="0" fillId="0" borderId="4" xfId="0" applyNumberFormat="1" applyBorder="1" applyAlignment="1">
      <alignment/>
    </xf>
    <xf numFmtId="2" fontId="1" fillId="4" borderId="4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3" fillId="0" borderId="3" xfId="0" applyNumberFormat="1" applyFont="1" applyBorder="1" applyAlignment="1">
      <alignment horizontal="center"/>
    </xf>
    <xf numFmtId="4" fontId="0" fillId="0" borderId="13" xfId="0" applyNumberForma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0" fontId="0" fillId="0" borderId="4" xfId="0" applyFill="1" applyBorder="1" applyAlignment="1">
      <alignment/>
    </xf>
    <xf numFmtId="2" fontId="0" fillId="0" borderId="4" xfId="0" applyNumberFormat="1" applyFill="1" applyBorder="1" applyAlignment="1">
      <alignment/>
    </xf>
    <xf numFmtId="0" fontId="0" fillId="7" borderId="4" xfId="0" applyFill="1" applyBorder="1" applyAlignment="1">
      <alignment/>
    </xf>
    <xf numFmtId="0" fontId="0" fillId="0" borderId="6" xfId="0" applyFont="1" applyFill="1" applyBorder="1" applyAlignment="1">
      <alignment horizontal="center"/>
    </xf>
    <xf numFmtId="0" fontId="10" fillId="0" borderId="42" xfId="0" applyFont="1" applyBorder="1" applyAlignment="1">
      <alignment horizontal="justify" vertical="top" wrapText="1"/>
    </xf>
    <xf numFmtId="2" fontId="11" fillId="0" borderId="35" xfId="0" applyNumberFormat="1" applyFont="1" applyBorder="1" applyAlignment="1">
      <alignment horizontal="right" vertical="top" wrapText="1"/>
    </xf>
    <xf numFmtId="0" fontId="11" fillId="0" borderId="10" xfId="0" applyFont="1" applyBorder="1" applyAlignment="1">
      <alignment horizontal="center" vertical="top" wrapText="1"/>
    </xf>
    <xf numFmtId="43" fontId="11" fillId="0" borderId="10" xfId="17" applyFont="1" applyBorder="1" applyAlignment="1">
      <alignment horizontal="right" vertical="top" wrapText="1"/>
    </xf>
    <xf numFmtId="0" fontId="12" fillId="5" borderId="0" xfId="0" applyFont="1" applyFill="1" applyAlignment="1">
      <alignment/>
    </xf>
    <xf numFmtId="0" fontId="13" fillId="5" borderId="0" xfId="0" applyFont="1" applyFill="1" applyAlignment="1">
      <alignment/>
    </xf>
    <xf numFmtId="0" fontId="24" fillId="0" borderId="0" xfId="0" applyFont="1" applyAlignment="1">
      <alignment/>
    </xf>
    <xf numFmtId="2" fontId="0" fillId="0" borderId="13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 vertical="center" wrapText="1"/>
    </xf>
    <xf numFmtId="170" fontId="12" fillId="5" borderId="40" xfId="0" applyNumberFormat="1" applyFont="1" applyFill="1" applyBorder="1" applyAlignment="1">
      <alignment/>
    </xf>
    <xf numFmtId="170" fontId="12" fillId="7" borderId="40" xfId="0" applyNumberFormat="1" applyFont="1" applyFill="1" applyBorder="1" applyAlignment="1">
      <alignment/>
    </xf>
    <xf numFmtId="170" fontId="13" fillId="0" borderId="0" xfId="0" applyNumberFormat="1" applyFont="1" applyAlignment="1">
      <alignment/>
    </xf>
    <xf numFmtId="0" fontId="13" fillId="5" borderId="0" xfId="0" applyFont="1" applyFill="1" applyBorder="1" applyAlignment="1">
      <alignment/>
    </xf>
    <xf numFmtId="0" fontId="12" fillId="5" borderId="0" xfId="0" applyFont="1" applyFill="1" applyBorder="1" applyAlignment="1">
      <alignment/>
    </xf>
    <xf numFmtId="4" fontId="13" fillId="0" borderId="4" xfId="0" applyNumberFormat="1" applyFont="1" applyFill="1" applyBorder="1" applyAlignment="1">
      <alignment horizontal="center"/>
    </xf>
    <xf numFmtId="0" fontId="13" fillId="0" borderId="4" xfId="0" applyFont="1" applyFill="1" applyBorder="1" applyAlignment="1">
      <alignment/>
    </xf>
    <xf numFmtId="0" fontId="12" fillId="0" borderId="4" xfId="0" applyFont="1" applyFill="1" applyBorder="1" applyAlignment="1">
      <alignment/>
    </xf>
    <xf numFmtId="0" fontId="12" fillId="0" borderId="4" xfId="0" applyFont="1" applyFill="1" applyBorder="1" applyAlignment="1">
      <alignment horizontal="center"/>
    </xf>
    <xf numFmtId="3" fontId="13" fillId="0" borderId="4" xfId="0" applyNumberFormat="1" applyFont="1" applyFill="1" applyBorder="1" applyAlignment="1">
      <alignment/>
    </xf>
    <xf numFmtId="170" fontId="12" fillId="0" borderId="4" xfId="0" applyNumberFormat="1" applyFont="1" applyFill="1" applyBorder="1" applyAlignment="1">
      <alignment horizontal="center"/>
    </xf>
    <xf numFmtId="170" fontId="12" fillId="0" borderId="4" xfId="0" applyNumberFormat="1" applyFont="1" applyFill="1" applyBorder="1" applyAlignment="1">
      <alignment/>
    </xf>
    <xf numFmtId="166" fontId="12" fillId="0" borderId="4" xfId="17" applyNumberFormat="1" applyFont="1" applyFill="1" applyBorder="1" applyAlignment="1">
      <alignment horizontal="center"/>
    </xf>
    <xf numFmtId="0" fontId="23" fillId="4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1" fillId="0" borderId="43" xfId="0" applyFont="1" applyBorder="1" applyAlignment="1">
      <alignment horizontal="center"/>
    </xf>
    <xf numFmtId="0" fontId="10" fillId="3" borderId="44" xfId="0" applyFont="1" applyFill="1" applyBorder="1" applyAlignment="1">
      <alignment horizontal="center" vertical="top" wrapText="1"/>
    </xf>
    <xf numFmtId="0" fontId="10" fillId="3" borderId="22" xfId="0" applyFont="1" applyFill="1" applyBorder="1" applyAlignment="1">
      <alignment horizontal="center" vertical="top" wrapText="1"/>
    </xf>
    <xf numFmtId="0" fontId="10" fillId="3" borderId="20" xfId="0" applyFont="1" applyFill="1" applyBorder="1" applyAlignment="1">
      <alignment horizontal="center" vertical="top" wrapText="1"/>
    </xf>
    <xf numFmtId="0" fontId="10" fillId="3" borderId="4" xfId="0" applyFont="1" applyFill="1" applyBorder="1" applyAlignment="1">
      <alignment horizontal="center" vertical="top" wrapText="1"/>
    </xf>
    <xf numFmtId="4" fontId="1" fillId="0" borderId="6" xfId="0" applyNumberFormat="1" applyFont="1" applyFill="1" applyBorder="1" applyAlignment="1">
      <alignment/>
    </xf>
    <xf numFmtId="0" fontId="1" fillId="8" borderId="4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  <protection locked="0"/>
    </xf>
    <xf numFmtId="3" fontId="1" fillId="0" borderId="6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 vertical="center" wrapText="1"/>
    </xf>
    <xf numFmtId="0" fontId="0" fillId="10" borderId="0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G30" sqref="G30"/>
    </sheetView>
  </sheetViews>
  <sheetFormatPr defaultColWidth="11.421875" defaultRowHeight="12.75"/>
  <cols>
    <col min="7" max="7" width="13.8515625" style="0" customWidth="1"/>
  </cols>
  <sheetData>
    <row r="1" spans="1:7" ht="18">
      <c r="A1" s="331" t="s">
        <v>0</v>
      </c>
      <c r="B1" s="331"/>
      <c r="C1" s="331"/>
      <c r="D1" s="331"/>
      <c r="E1" s="331"/>
      <c r="F1" s="331"/>
      <c r="G1" s="331"/>
    </row>
    <row r="2" spans="1:4" ht="12.75">
      <c r="A2" s="1"/>
      <c r="B2" s="1"/>
      <c r="C2" s="1"/>
      <c r="D2" s="1"/>
    </row>
    <row r="3" spans="1:4" ht="12.75">
      <c r="A3" s="1" t="s">
        <v>111</v>
      </c>
      <c r="B3" s="1"/>
      <c r="C3" s="1"/>
      <c r="D3" s="1"/>
    </row>
    <row r="4" spans="1:4" ht="12.75">
      <c r="A4" s="1"/>
      <c r="B4" s="1"/>
      <c r="C4" s="1"/>
      <c r="D4" s="1"/>
    </row>
    <row r="5" spans="1:7" ht="12.75">
      <c r="A5" s="180" t="s">
        <v>1</v>
      </c>
      <c r="B5" s="178"/>
      <c r="C5" s="179"/>
      <c r="D5" s="138" t="s">
        <v>2</v>
      </c>
      <c r="E5" s="181" t="s">
        <v>3</v>
      </c>
      <c r="F5" s="181" t="s">
        <v>4</v>
      </c>
      <c r="G5" s="181" t="s">
        <v>5</v>
      </c>
    </row>
    <row r="6" spans="1:7" ht="12.75">
      <c r="A6" s="211" t="s">
        <v>158</v>
      </c>
      <c r="B6" s="13"/>
      <c r="C6" s="14"/>
      <c r="D6" s="182" t="s">
        <v>6</v>
      </c>
      <c r="E6" s="22">
        <v>1</v>
      </c>
      <c r="F6" s="22">
        <v>45500</v>
      </c>
      <c r="G6" s="265">
        <f>+F6</f>
        <v>45500</v>
      </c>
    </row>
    <row r="7" spans="1:7" ht="12.75">
      <c r="A7" s="206" t="s">
        <v>75</v>
      </c>
      <c r="B7" s="207"/>
      <c r="C7" s="208"/>
      <c r="D7" s="209"/>
      <c r="E7" s="209"/>
      <c r="F7" s="210"/>
      <c r="G7" s="280"/>
    </row>
    <row r="8" spans="1:7" ht="12.75">
      <c r="A8" s="91" t="s">
        <v>133</v>
      </c>
      <c r="B8" s="89"/>
      <c r="C8" s="12"/>
      <c r="D8" s="182" t="s">
        <v>6</v>
      </c>
      <c r="E8" s="182" t="s">
        <v>134</v>
      </c>
      <c r="F8" s="183">
        <v>120</v>
      </c>
      <c r="G8" s="253">
        <v>8800</v>
      </c>
    </row>
    <row r="9" spans="1:7" ht="12.75">
      <c r="A9" s="235" t="s">
        <v>164</v>
      </c>
      <c r="B9" s="65"/>
      <c r="C9" s="12"/>
      <c r="D9" s="182" t="s">
        <v>6</v>
      </c>
      <c r="E9" s="182">
        <v>1</v>
      </c>
      <c r="F9" s="236">
        <v>135</v>
      </c>
      <c r="G9" s="253">
        <v>135</v>
      </c>
    </row>
    <row r="11" spans="1:7" ht="12.75">
      <c r="A11" s="235" t="s">
        <v>135</v>
      </c>
      <c r="B11" s="65"/>
      <c r="C11" s="12"/>
      <c r="D11" s="182" t="s">
        <v>6</v>
      </c>
      <c r="E11" s="182" t="s">
        <v>136</v>
      </c>
      <c r="F11" s="236">
        <v>100</v>
      </c>
      <c r="G11" s="253">
        <v>6000</v>
      </c>
    </row>
    <row r="12" spans="1:7" ht="12.75">
      <c r="A12" s="16"/>
      <c r="B12" s="17" t="s">
        <v>7</v>
      </c>
      <c r="C12" s="7"/>
      <c r="D12" s="18"/>
      <c r="E12" s="19"/>
      <c r="F12" s="20"/>
      <c r="G12" s="281">
        <f>SUM(G6:G11)</f>
        <v>60435</v>
      </c>
    </row>
    <row r="13" spans="1:7" ht="12.75">
      <c r="A13" s="1"/>
      <c r="B13" s="1"/>
      <c r="C13" s="1"/>
      <c r="D13" s="1"/>
      <c r="G13" s="282"/>
    </row>
    <row r="14" spans="1:7" ht="12.75">
      <c r="A14" s="1"/>
      <c r="B14" s="1"/>
      <c r="C14" s="1"/>
      <c r="D14" s="1"/>
      <c r="G14" s="282"/>
    </row>
    <row r="15" spans="1:7" ht="12.75">
      <c r="A15" s="2" t="s">
        <v>8</v>
      </c>
      <c r="B15" s="3"/>
      <c r="C15" s="4"/>
      <c r="D15" s="5" t="s">
        <v>2</v>
      </c>
      <c r="E15" s="6" t="s">
        <v>3</v>
      </c>
      <c r="F15" s="6" t="s">
        <v>4</v>
      </c>
      <c r="G15" s="283" t="s">
        <v>5</v>
      </c>
    </row>
    <row r="16" spans="1:7" ht="12.75">
      <c r="A16" s="21" t="s">
        <v>9</v>
      </c>
      <c r="B16" s="13"/>
      <c r="C16" s="14"/>
      <c r="D16" s="8"/>
      <c r="E16" s="24"/>
      <c r="F16" s="22"/>
      <c r="G16" s="265"/>
    </row>
    <row r="17" spans="1:7" ht="12.75">
      <c r="A17" s="23" t="s">
        <v>140</v>
      </c>
      <c r="B17" s="211"/>
      <c r="C17" s="14"/>
      <c r="D17" s="8" t="s">
        <v>6</v>
      </c>
      <c r="E17" s="24">
        <v>1</v>
      </c>
      <c r="F17" s="22">
        <v>800</v>
      </c>
      <c r="G17" s="265">
        <v>800</v>
      </c>
    </row>
    <row r="18" spans="1:7" ht="12.75">
      <c r="A18" s="21" t="s">
        <v>11</v>
      </c>
      <c r="B18" s="13"/>
      <c r="C18" s="14"/>
      <c r="D18" s="8"/>
      <c r="E18" s="24"/>
      <c r="F18" s="22"/>
      <c r="G18" s="265"/>
    </row>
    <row r="19" spans="1:7" ht="12.75">
      <c r="A19" s="23" t="s">
        <v>12</v>
      </c>
      <c r="B19" s="13"/>
      <c r="C19" s="14"/>
      <c r="D19" s="8" t="s">
        <v>6</v>
      </c>
      <c r="E19" s="24">
        <v>1</v>
      </c>
      <c r="F19" s="24">
        <v>80</v>
      </c>
      <c r="G19" s="253">
        <f>E19*F19</f>
        <v>80</v>
      </c>
    </row>
    <row r="20" spans="1:7" ht="12.75">
      <c r="A20" s="23" t="s">
        <v>13</v>
      </c>
      <c r="B20" s="13"/>
      <c r="C20" s="14"/>
      <c r="D20" s="8" t="s">
        <v>6</v>
      </c>
      <c r="E20" s="24">
        <v>1</v>
      </c>
      <c r="F20" s="24">
        <v>30</v>
      </c>
      <c r="G20" s="253">
        <f>E20*F20</f>
        <v>30</v>
      </c>
    </row>
    <row r="21" spans="1:7" ht="12.75">
      <c r="A21" s="23" t="s">
        <v>14</v>
      </c>
      <c r="B21" s="13"/>
      <c r="C21" s="14"/>
      <c r="D21" s="8" t="s">
        <v>6</v>
      </c>
      <c r="E21" s="24">
        <v>1</v>
      </c>
      <c r="F21" s="24">
        <v>70</v>
      </c>
      <c r="G21" s="253">
        <f>E21*F21</f>
        <v>70</v>
      </c>
    </row>
    <row r="22" spans="1:7" ht="12.75">
      <c r="A22" s="16"/>
      <c r="B22" s="26" t="s">
        <v>7</v>
      </c>
      <c r="C22" s="7"/>
      <c r="D22" s="7"/>
      <c r="E22" s="9"/>
      <c r="F22" s="9"/>
      <c r="G22" s="281">
        <f>+G17+G18+G19+G20+G21</f>
        <v>980</v>
      </c>
    </row>
    <row r="23" spans="1:7" ht="12.75">
      <c r="A23" s="2" t="s">
        <v>16</v>
      </c>
      <c r="B23" s="3"/>
      <c r="C23" s="4"/>
      <c r="D23" s="5" t="s">
        <v>2</v>
      </c>
      <c r="E23" s="6" t="s">
        <v>3</v>
      </c>
      <c r="F23" s="6" t="s">
        <v>4</v>
      </c>
      <c r="G23" s="283" t="s">
        <v>5</v>
      </c>
    </row>
    <row r="24" spans="1:7" ht="12.75">
      <c r="A24" s="16" t="s">
        <v>113</v>
      </c>
      <c r="B24" s="10"/>
      <c r="C24" s="7"/>
      <c r="D24" s="7"/>
      <c r="E24" s="19"/>
      <c r="F24" s="19"/>
      <c r="G24" s="284">
        <v>1500</v>
      </c>
    </row>
    <row r="25" spans="1:7" ht="12.75">
      <c r="A25" s="27"/>
      <c r="B25" s="28" t="s">
        <v>17</v>
      </c>
      <c r="C25" s="29"/>
      <c r="D25" s="30"/>
      <c r="E25" s="31"/>
      <c r="F25" s="32"/>
      <c r="G25" s="285">
        <f>SUM(G24:G24)</f>
        <v>1500</v>
      </c>
    </row>
    <row r="26" spans="1:7" ht="12.75">
      <c r="A26" s="33" t="s">
        <v>18</v>
      </c>
      <c r="B26" s="34"/>
      <c r="C26" s="35"/>
      <c r="D26" s="36"/>
      <c r="E26" s="37"/>
      <c r="F26" s="37"/>
      <c r="G26" s="283" t="s">
        <v>5</v>
      </c>
    </row>
    <row r="27" spans="1:7" ht="12.75">
      <c r="A27" s="38" t="s">
        <v>19</v>
      </c>
      <c r="B27" s="39"/>
      <c r="C27" s="40"/>
      <c r="D27" s="41"/>
      <c r="E27" s="42"/>
      <c r="F27" s="42"/>
      <c r="G27" s="253">
        <f>+'costos fijos'!C19</f>
        <v>2956</v>
      </c>
    </row>
    <row r="28" spans="1:7" ht="12.75">
      <c r="A28" s="38" t="s">
        <v>159</v>
      </c>
      <c r="B28" s="39"/>
      <c r="C28" s="40"/>
      <c r="D28" s="41"/>
      <c r="E28" s="42"/>
      <c r="F28" s="42"/>
      <c r="G28" s="253">
        <f>+'COSTOS VARIABLES'!E18</f>
        <v>59025</v>
      </c>
    </row>
    <row r="29" spans="1:7" ht="12.75">
      <c r="A29" s="38"/>
      <c r="B29" s="43" t="s">
        <v>20</v>
      </c>
      <c r="C29" s="40"/>
      <c r="D29" s="41"/>
      <c r="E29" s="42"/>
      <c r="F29" s="42"/>
      <c r="G29" s="286">
        <f>SUM(G27:G28)</f>
        <v>61981</v>
      </c>
    </row>
    <row r="30" spans="1:7" ht="12.75">
      <c r="A30" s="44" t="s">
        <v>21</v>
      </c>
      <c r="B30" s="45"/>
      <c r="C30" s="44"/>
      <c r="D30" s="18"/>
      <c r="E30" s="19"/>
      <c r="F30" s="19"/>
      <c r="G30" s="287">
        <f>(G12+G22+G25+G29)</f>
        <v>124896</v>
      </c>
    </row>
    <row r="31" spans="1:7" ht="12.75">
      <c r="A31" s="46" t="s">
        <v>22</v>
      </c>
      <c r="B31" s="46"/>
      <c r="C31" s="47"/>
      <c r="D31" s="47"/>
      <c r="E31" s="48"/>
      <c r="F31" s="48"/>
      <c r="G31" s="49">
        <f>G12+G22+G25</f>
        <v>62915</v>
      </c>
    </row>
    <row r="34" spans="1:4" ht="12.75">
      <c r="A34" s="50" t="s">
        <v>23</v>
      </c>
      <c r="B34" s="51"/>
      <c r="C34" s="51"/>
      <c r="D34" s="52"/>
    </row>
    <row r="35" spans="1:4" ht="12.75">
      <c r="A35" s="53"/>
      <c r="B35" s="54"/>
      <c r="C35" s="55"/>
      <c r="D35" s="56"/>
    </row>
    <row r="36" spans="1:7" ht="12.75">
      <c r="A36" s="57"/>
      <c r="B36" s="58"/>
      <c r="C36" s="58"/>
      <c r="D36" s="59"/>
      <c r="G36" s="60"/>
    </row>
    <row r="37" spans="1:4" ht="12.75">
      <c r="A37" s="61"/>
      <c r="B37" s="62"/>
      <c r="C37" s="62"/>
      <c r="D37" s="59"/>
    </row>
    <row r="38" spans="1:4" ht="12.75">
      <c r="A38" s="57"/>
      <c r="B38" s="58"/>
      <c r="C38" s="58"/>
      <c r="D38" s="59"/>
    </row>
    <row r="39" spans="1:4" ht="12.75">
      <c r="A39" s="61" t="s">
        <v>114</v>
      </c>
      <c r="B39" s="62"/>
      <c r="C39" s="58"/>
      <c r="D39" s="294">
        <v>2000</v>
      </c>
    </row>
    <row r="40" spans="1:4" ht="12.75">
      <c r="A40" s="57"/>
      <c r="B40" s="58"/>
      <c r="C40" s="58"/>
      <c r="D40" s="59"/>
    </row>
    <row r="41" spans="1:4" ht="12.75">
      <c r="A41" s="61" t="s">
        <v>24</v>
      </c>
      <c r="B41" s="58"/>
      <c r="C41" s="58"/>
      <c r="D41" s="295">
        <f>SUM(D35:D40)</f>
        <v>2000</v>
      </c>
    </row>
    <row r="42" spans="1:4" ht="12.75">
      <c r="A42" s="57"/>
      <c r="B42" s="58"/>
      <c r="C42" s="58"/>
      <c r="D42" s="59"/>
    </row>
    <row r="43" spans="1:4" ht="12.75">
      <c r="A43" s="63" t="s">
        <v>25</v>
      </c>
      <c r="B43" s="64"/>
      <c r="C43" s="65"/>
      <c r="D43" s="66">
        <f>D41/5</f>
        <v>400</v>
      </c>
    </row>
    <row r="44" spans="1:4" ht="12.75">
      <c r="A44" s="67"/>
      <c r="B44" s="67"/>
      <c r="C44" s="67"/>
      <c r="D44" s="67"/>
    </row>
  </sheetData>
  <mergeCells count="1">
    <mergeCell ref="A1:G1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workbookViewId="0" topLeftCell="A1">
      <selection activeCell="D25" sqref="D25"/>
    </sheetView>
  </sheetViews>
  <sheetFormatPr defaultColWidth="11.421875" defaultRowHeight="12.75"/>
  <cols>
    <col min="1" max="1" width="20.421875" style="0" customWidth="1"/>
    <col min="2" max="2" width="5.00390625" style="0" customWidth="1"/>
    <col min="3" max="3" width="8.8515625" style="0" customWidth="1"/>
    <col min="4" max="4" width="8.57421875" style="0" customWidth="1"/>
    <col min="5" max="5" width="8.7109375" style="0" customWidth="1"/>
    <col min="6" max="6" width="8.00390625" style="0" customWidth="1"/>
    <col min="7" max="7" width="8.421875" style="0" customWidth="1"/>
    <col min="8" max="8" width="8.7109375" style="0" customWidth="1"/>
    <col min="9" max="10" width="8.140625" style="0" customWidth="1"/>
    <col min="11" max="11" width="8.421875" style="0" customWidth="1"/>
    <col min="12" max="12" width="6.57421875" style="0" customWidth="1"/>
    <col min="13" max="13" width="6.8515625" style="0" customWidth="1"/>
    <col min="14" max="14" width="7.00390625" style="0" customWidth="1"/>
  </cols>
  <sheetData>
    <row r="1" spans="1:3" ht="12.75">
      <c r="A1" s="1"/>
      <c r="B1" s="1" t="s">
        <v>26</v>
      </c>
      <c r="C1" s="1"/>
    </row>
    <row r="2" ht="12.75">
      <c r="A2" s="1"/>
    </row>
    <row r="3" spans="1:14" ht="33.75" customHeight="1">
      <c r="A3" s="68" t="s">
        <v>27</v>
      </c>
      <c r="B3" s="226" t="s">
        <v>28</v>
      </c>
      <c r="C3" s="69" t="s">
        <v>29</v>
      </c>
      <c r="D3" s="224" t="s">
        <v>30</v>
      </c>
      <c r="E3" s="69" t="s">
        <v>31</v>
      </c>
      <c r="F3" s="69" t="s">
        <v>32</v>
      </c>
      <c r="G3" s="69" t="s">
        <v>33</v>
      </c>
      <c r="H3" s="69" t="s">
        <v>34</v>
      </c>
      <c r="I3" s="69" t="s">
        <v>35</v>
      </c>
      <c r="J3" s="69" t="s">
        <v>36</v>
      </c>
      <c r="K3" s="69" t="s">
        <v>37</v>
      </c>
      <c r="L3" s="69" t="s">
        <v>38</v>
      </c>
      <c r="M3" s="69" t="s">
        <v>39</v>
      </c>
      <c r="N3" s="69" t="s">
        <v>40</v>
      </c>
    </row>
    <row r="4" spans="1:14" ht="12.75">
      <c r="A4" s="68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4" ht="12.75">
      <c r="A5" s="72" t="s">
        <v>41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4" ht="12.75">
      <c r="A6" s="73" t="s">
        <v>122</v>
      </c>
      <c r="B6" s="76">
        <v>1</v>
      </c>
      <c r="C6" s="227">
        <v>250</v>
      </c>
      <c r="D6" s="75">
        <f>C6*12</f>
        <v>3000</v>
      </c>
      <c r="E6" s="75">
        <f>D6</f>
        <v>3000</v>
      </c>
      <c r="F6" s="75">
        <f aca="true" t="shared" si="0" ref="F6:N6">E6</f>
        <v>3000</v>
      </c>
      <c r="G6" s="75">
        <f t="shared" si="0"/>
        <v>3000</v>
      </c>
      <c r="H6" s="75">
        <f t="shared" si="0"/>
        <v>3000</v>
      </c>
      <c r="I6" s="75">
        <f t="shared" si="0"/>
        <v>3000</v>
      </c>
      <c r="J6" s="75">
        <f t="shared" si="0"/>
        <v>3000</v>
      </c>
      <c r="K6" s="75">
        <f t="shared" si="0"/>
        <v>3000</v>
      </c>
      <c r="L6" s="75">
        <f t="shared" si="0"/>
        <v>3000</v>
      </c>
      <c r="M6" s="75">
        <f t="shared" si="0"/>
        <v>3000</v>
      </c>
      <c r="N6" s="75">
        <f t="shared" si="0"/>
        <v>3000</v>
      </c>
    </row>
    <row r="7" spans="1:14" ht="12.75">
      <c r="A7" s="73" t="s">
        <v>109</v>
      </c>
      <c r="B7" s="76">
        <v>2</v>
      </c>
      <c r="C7" s="227">
        <v>150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</row>
    <row r="8" spans="1:14" ht="12.75">
      <c r="A8" s="70" t="s">
        <v>17</v>
      </c>
      <c r="B8" s="77"/>
      <c r="C8" s="227">
        <f>SUM(C6:C7)</f>
        <v>400</v>
      </c>
      <c r="D8" s="78">
        <f aca="true" t="shared" si="1" ref="D8:N8">SUM(D6:D6)</f>
        <v>3000</v>
      </c>
      <c r="E8" s="78">
        <f t="shared" si="1"/>
        <v>3000</v>
      </c>
      <c r="F8" s="78">
        <f t="shared" si="1"/>
        <v>3000</v>
      </c>
      <c r="G8" s="78">
        <f t="shared" si="1"/>
        <v>3000</v>
      </c>
      <c r="H8" s="78">
        <f t="shared" si="1"/>
        <v>3000</v>
      </c>
      <c r="I8" s="78">
        <f t="shared" si="1"/>
        <v>3000</v>
      </c>
      <c r="J8" s="78">
        <f t="shared" si="1"/>
        <v>3000</v>
      </c>
      <c r="K8" s="78">
        <f t="shared" si="1"/>
        <v>3000</v>
      </c>
      <c r="L8" s="78">
        <f t="shared" si="1"/>
        <v>3000</v>
      </c>
      <c r="M8" s="78">
        <f t="shared" si="1"/>
        <v>3000</v>
      </c>
      <c r="N8" s="78">
        <f t="shared" si="1"/>
        <v>3000</v>
      </c>
    </row>
    <row r="9" spans="1:14" ht="12.75">
      <c r="A9" s="70" t="s">
        <v>42</v>
      </c>
      <c r="B9" s="77"/>
      <c r="C9" s="227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4" ht="33.75">
      <c r="A10" s="225" t="s">
        <v>141</v>
      </c>
      <c r="B10" s="77"/>
      <c r="C10" s="227">
        <v>2500</v>
      </c>
      <c r="D10" s="75">
        <v>1250</v>
      </c>
      <c r="E10" s="75">
        <v>1250</v>
      </c>
      <c r="F10" s="75">
        <v>1250</v>
      </c>
      <c r="G10" s="75">
        <v>300</v>
      </c>
      <c r="H10" s="75">
        <f aca="true" t="shared" si="2" ref="H10:N10">G10</f>
        <v>300</v>
      </c>
      <c r="I10" s="75">
        <f t="shared" si="2"/>
        <v>300</v>
      </c>
      <c r="J10" s="75">
        <f t="shared" si="2"/>
        <v>300</v>
      </c>
      <c r="K10" s="75">
        <f t="shared" si="2"/>
        <v>300</v>
      </c>
      <c r="L10" s="75">
        <f t="shared" si="2"/>
        <v>300</v>
      </c>
      <c r="M10" s="75">
        <f t="shared" si="2"/>
        <v>300</v>
      </c>
      <c r="N10" s="75">
        <f t="shared" si="2"/>
        <v>300</v>
      </c>
    </row>
    <row r="11" spans="1:14" ht="12.75">
      <c r="A11" s="70" t="s">
        <v>17</v>
      </c>
      <c r="B11" s="77"/>
      <c r="C11" s="227">
        <f>SUM(C10)</f>
        <v>2500</v>
      </c>
      <c r="D11" s="78">
        <f aca="true" t="shared" si="3" ref="D11:N11">SUM(D10:D10)</f>
        <v>1250</v>
      </c>
      <c r="E11" s="78">
        <f t="shared" si="3"/>
        <v>1250</v>
      </c>
      <c r="F11" s="78">
        <f>SUM(F10)</f>
        <v>1250</v>
      </c>
      <c r="G11" s="78">
        <f t="shared" si="3"/>
        <v>300</v>
      </c>
      <c r="H11" s="78">
        <f t="shared" si="3"/>
        <v>300</v>
      </c>
      <c r="I11" s="78">
        <f t="shared" si="3"/>
        <v>300</v>
      </c>
      <c r="J11" s="78">
        <f t="shared" si="3"/>
        <v>300</v>
      </c>
      <c r="K11" s="78">
        <f t="shared" si="3"/>
        <v>300</v>
      </c>
      <c r="L11" s="78">
        <f t="shared" si="3"/>
        <v>300</v>
      </c>
      <c r="M11" s="78">
        <f t="shared" si="3"/>
        <v>300</v>
      </c>
      <c r="N11" s="78">
        <f t="shared" si="3"/>
        <v>300</v>
      </c>
    </row>
    <row r="12" spans="1:14" ht="12.75">
      <c r="A12" s="70" t="s">
        <v>43</v>
      </c>
      <c r="B12" s="77"/>
      <c r="C12" s="227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14" ht="12.75">
      <c r="A13" s="73" t="s">
        <v>76</v>
      </c>
      <c r="B13" s="76">
        <v>12</v>
      </c>
      <c r="C13" s="228">
        <v>2</v>
      </c>
      <c r="D13" s="79">
        <f>(B13*C13)</f>
        <v>24</v>
      </c>
      <c r="E13" s="79">
        <f>D13</f>
        <v>24</v>
      </c>
      <c r="F13" s="79">
        <f aca="true" t="shared" si="4" ref="F13:N19">E13</f>
        <v>24</v>
      </c>
      <c r="G13" s="79">
        <f t="shared" si="4"/>
        <v>24</v>
      </c>
      <c r="H13" s="79">
        <f t="shared" si="4"/>
        <v>24</v>
      </c>
      <c r="I13" s="79">
        <f t="shared" si="4"/>
        <v>24</v>
      </c>
      <c r="J13" s="79">
        <f t="shared" si="4"/>
        <v>24</v>
      </c>
      <c r="K13" s="79">
        <f t="shared" si="4"/>
        <v>24</v>
      </c>
      <c r="L13" s="79">
        <f t="shared" si="4"/>
        <v>24</v>
      </c>
      <c r="M13" s="79">
        <f t="shared" si="4"/>
        <v>24</v>
      </c>
      <c r="N13" s="79">
        <f t="shared" si="4"/>
        <v>24</v>
      </c>
    </row>
    <row r="14" spans="1:14" ht="12.75">
      <c r="A14" s="73" t="s">
        <v>44</v>
      </c>
      <c r="B14" s="76">
        <v>3</v>
      </c>
      <c r="C14" s="228">
        <v>30</v>
      </c>
      <c r="D14" s="79">
        <f>(B14*C14)</f>
        <v>90</v>
      </c>
      <c r="E14" s="79">
        <f>D14</f>
        <v>90</v>
      </c>
      <c r="F14" s="79">
        <f t="shared" si="4"/>
        <v>90</v>
      </c>
      <c r="G14" s="79">
        <f t="shared" si="4"/>
        <v>90</v>
      </c>
      <c r="H14" s="79">
        <f t="shared" si="4"/>
        <v>90</v>
      </c>
      <c r="I14" s="79">
        <f t="shared" si="4"/>
        <v>90</v>
      </c>
      <c r="J14" s="79">
        <f t="shared" si="4"/>
        <v>90</v>
      </c>
      <c r="K14" s="79">
        <f t="shared" si="4"/>
        <v>90</v>
      </c>
      <c r="L14" s="79">
        <f t="shared" si="4"/>
        <v>90</v>
      </c>
      <c r="M14" s="79">
        <f t="shared" si="4"/>
        <v>90</v>
      </c>
      <c r="N14" s="79">
        <f t="shared" si="4"/>
        <v>90</v>
      </c>
    </row>
    <row r="15" spans="1:14" ht="12.75">
      <c r="A15" s="73" t="s">
        <v>124</v>
      </c>
      <c r="B15" s="76">
        <v>6</v>
      </c>
      <c r="C15" s="228">
        <v>10</v>
      </c>
      <c r="D15" s="79">
        <v>60</v>
      </c>
      <c r="E15" s="79">
        <v>60</v>
      </c>
      <c r="F15" s="79">
        <v>60</v>
      </c>
      <c r="G15" s="79">
        <v>60</v>
      </c>
      <c r="H15" s="79">
        <v>60</v>
      </c>
      <c r="I15" s="79">
        <v>60</v>
      </c>
      <c r="J15" s="79">
        <v>60</v>
      </c>
      <c r="K15" s="79">
        <v>60</v>
      </c>
      <c r="L15" s="79">
        <v>60</v>
      </c>
      <c r="M15" s="79">
        <v>60</v>
      </c>
      <c r="N15" s="79">
        <v>60</v>
      </c>
    </row>
    <row r="16" spans="1:14" ht="12.75">
      <c r="A16" s="73" t="s">
        <v>77</v>
      </c>
      <c r="B16" s="74">
        <v>6</v>
      </c>
      <c r="C16" s="228">
        <v>14</v>
      </c>
      <c r="D16" s="79">
        <f>(B16*C16)</f>
        <v>84</v>
      </c>
      <c r="E16" s="79">
        <f>D16</f>
        <v>84</v>
      </c>
      <c r="F16" s="79">
        <f t="shared" si="4"/>
        <v>84</v>
      </c>
      <c r="G16" s="79">
        <f t="shared" si="4"/>
        <v>84</v>
      </c>
      <c r="H16" s="79">
        <f t="shared" si="4"/>
        <v>84</v>
      </c>
      <c r="I16" s="79">
        <f t="shared" si="4"/>
        <v>84</v>
      </c>
      <c r="J16" s="79">
        <f t="shared" si="4"/>
        <v>84</v>
      </c>
      <c r="K16" s="79">
        <f t="shared" si="4"/>
        <v>84</v>
      </c>
      <c r="L16" s="79">
        <f t="shared" si="4"/>
        <v>84</v>
      </c>
      <c r="M16" s="79">
        <f t="shared" si="4"/>
        <v>84</v>
      </c>
      <c r="N16" s="79">
        <f t="shared" si="4"/>
        <v>84</v>
      </c>
    </row>
    <row r="17" spans="1:14" ht="12.75">
      <c r="A17" s="73" t="s">
        <v>125</v>
      </c>
      <c r="B17" s="74"/>
      <c r="C17" s="228"/>
      <c r="D17" s="79">
        <v>30</v>
      </c>
      <c r="E17" s="79">
        <f>D17</f>
        <v>30</v>
      </c>
      <c r="F17" s="79">
        <f t="shared" si="4"/>
        <v>30</v>
      </c>
      <c r="G17" s="79">
        <f t="shared" si="4"/>
        <v>30</v>
      </c>
      <c r="H17" s="79">
        <f t="shared" si="4"/>
        <v>30</v>
      </c>
      <c r="I17" s="79">
        <f t="shared" si="4"/>
        <v>30</v>
      </c>
      <c r="J17" s="79">
        <f t="shared" si="4"/>
        <v>30</v>
      </c>
      <c r="K17" s="79">
        <f t="shared" si="4"/>
        <v>30</v>
      </c>
      <c r="L17" s="79">
        <f t="shared" si="4"/>
        <v>30</v>
      </c>
      <c r="M17" s="79">
        <f t="shared" si="4"/>
        <v>30</v>
      </c>
      <c r="N17" s="79">
        <f t="shared" si="4"/>
        <v>30</v>
      </c>
    </row>
    <row r="18" spans="1:14" ht="12.75">
      <c r="A18" s="70" t="s">
        <v>17</v>
      </c>
      <c r="B18" s="76"/>
      <c r="C18" s="227">
        <f>SUM(C13:C17)</f>
        <v>56</v>
      </c>
      <c r="D18" s="78">
        <f>SUM(D13:D17)</f>
        <v>288</v>
      </c>
      <c r="E18" s="78">
        <f>D18</f>
        <v>288</v>
      </c>
      <c r="F18" s="78">
        <f t="shared" si="4"/>
        <v>288</v>
      </c>
      <c r="G18" s="78">
        <f t="shared" si="4"/>
        <v>288</v>
      </c>
      <c r="H18" s="78">
        <f t="shared" si="4"/>
        <v>288</v>
      </c>
      <c r="I18" s="78">
        <f t="shared" si="4"/>
        <v>288</v>
      </c>
      <c r="J18" s="78">
        <f t="shared" si="4"/>
        <v>288</v>
      </c>
      <c r="K18" s="78">
        <f t="shared" si="4"/>
        <v>288</v>
      </c>
      <c r="L18" s="78">
        <f t="shared" si="4"/>
        <v>288</v>
      </c>
      <c r="M18" s="78">
        <f t="shared" si="4"/>
        <v>288</v>
      </c>
      <c r="N18" s="78">
        <f t="shared" si="4"/>
        <v>288</v>
      </c>
    </row>
    <row r="19" spans="1:14" ht="13.5" thickBot="1">
      <c r="A19" s="80" t="s">
        <v>5</v>
      </c>
      <c r="B19" s="81"/>
      <c r="C19" s="81">
        <f aca="true" t="shared" si="5" ref="C19:I19">+C8+C11+C18</f>
        <v>2956</v>
      </c>
      <c r="D19" s="288">
        <f t="shared" si="5"/>
        <v>4538</v>
      </c>
      <c r="E19" s="288">
        <f t="shared" si="5"/>
        <v>4538</v>
      </c>
      <c r="F19" s="288">
        <f t="shared" si="5"/>
        <v>4538</v>
      </c>
      <c r="G19" s="288">
        <f t="shared" si="5"/>
        <v>3588</v>
      </c>
      <c r="H19" s="288">
        <f t="shared" si="5"/>
        <v>3588</v>
      </c>
      <c r="I19" s="288">
        <f t="shared" si="5"/>
        <v>3588</v>
      </c>
      <c r="J19" s="288">
        <f t="shared" si="4"/>
        <v>3588</v>
      </c>
      <c r="K19" s="288">
        <f t="shared" si="4"/>
        <v>3588</v>
      </c>
      <c r="L19" s="288">
        <f t="shared" si="4"/>
        <v>3588</v>
      </c>
      <c r="M19" s="288">
        <f t="shared" si="4"/>
        <v>3588</v>
      </c>
      <c r="N19" s="288">
        <f t="shared" si="4"/>
        <v>3588</v>
      </c>
    </row>
    <row r="21" ht="12.75">
      <c r="A21" s="62"/>
    </row>
    <row r="22" spans="1:14" ht="12.75">
      <c r="A22" s="188"/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</row>
    <row r="23" spans="1:14" ht="12.75">
      <c r="A23" s="189"/>
      <c r="B23" s="184"/>
      <c r="C23" s="184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</row>
    <row r="24" spans="1:14" ht="12.75">
      <c r="A24" s="188"/>
      <c r="B24" s="186"/>
      <c r="C24" s="186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</row>
    <row r="25" spans="1:14" ht="12.75">
      <c r="A25" s="188"/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</row>
    <row r="26" spans="1:14" ht="12.75">
      <c r="A26" s="189"/>
      <c r="B26" s="184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</row>
    <row r="27" spans="1:14" ht="12.75">
      <c r="A27" s="189"/>
      <c r="B27" s="190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</row>
    <row r="28" spans="1:14" ht="12.75">
      <c r="A28" s="188"/>
      <c r="B28" s="191"/>
      <c r="C28" s="185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</row>
    <row r="29" spans="1:14" ht="12.75">
      <c r="A29" s="188"/>
      <c r="B29" s="191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</row>
    <row r="30" spans="1:14" ht="12.75">
      <c r="A30" s="189"/>
      <c r="B30" s="191"/>
      <c r="C30" s="192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</row>
    <row r="31" spans="1:14" ht="12.75">
      <c r="A31" s="189"/>
      <c r="B31" s="191"/>
      <c r="C31" s="192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</row>
    <row r="32" spans="1:14" ht="12.75">
      <c r="A32" s="188"/>
      <c r="B32" s="191"/>
      <c r="C32" s="185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</row>
    <row r="33" spans="1:14" ht="12.75">
      <c r="A33" s="188"/>
      <c r="B33" s="191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</row>
    <row r="34" spans="1:14" ht="12.75">
      <c r="A34" s="189"/>
      <c r="B34" s="190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</row>
    <row r="35" spans="1:14" ht="12.75">
      <c r="A35" s="189"/>
      <c r="B35" s="190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</row>
    <row r="36" spans="1:14" ht="12.75">
      <c r="A36" s="189"/>
      <c r="B36" s="184"/>
      <c r="C36" s="190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</row>
    <row r="37" spans="1:14" ht="12.75">
      <c r="A37" s="189"/>
      <c r="B37" s="184"/>
      <c r="C37" s="184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</row>
    <row r="38" spans="1:14" ht="12.75">
      <c r="A38" s="188"/>
      <c r="B38" s="190"/>
      <c r="C38" s="190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</row>
    <row r="39" spans="1:14" ht="12.75">
      <c r="A39" s="188"/>
      <c r="B39" s="191"/>
      <c r="C39" s="191"/>
      <c r="D39" s="185"/>
      <c r="E39" s="187"/>
      <c r="F39" s="187"/>
      <c r="G39" s="187"/>
      <c r="H39" s="187"/>
      <c r="I39" s="187"/>
      <c r="J39" s="187"/>
      <c r="K39" s="187"/>
      <c r="L39" s="187"/>
      <c r="M39" s="187"/>
      <c r="N39" s="187"/>
    </row>
    <row r="40" spans="1:14" ht="12.75">
      <c r="A40" s="58"/>
      <c r="B40" s="58"/>
      <c r="C40" s="58"/>
      <c r="D40" s="185"/>
      <c r="E40" s="185"/>
      <c r="F40" s="58"/>
      <c r="G40" s="58"/>
      <c r="H40" s="58"/>
      <c r="I40" s="58"/>
      <c r="J40" s="58"/>
      <c r="K40" s="58"/>
      <c r="L40" s="58"/>
      <c r="M40" s="58"/>
      <c r="N40" s="58"/>
    </row>
    <row r="41" spans="1:14" ht="12.75">
      <c r="A41" s="62"/>
      <c r="B41" s="58"/>
      <c r="C41" s="58"/>
      <c r="D41" s="185"/>
      <c r="E41" s="185"/>
      <c r="F41" s="58"/>
      <c r="G41" s="58"/>
      <c r="H41" s="58"/>
      <c r="I41" s="58"/>
      <c r="J41" s="58"/>
      <c r="K41" s="58"/>
      <c r="L41" s="58"/>
      <c r="M41" s="58"/>
      <c r="N41" s="58"/>
    </row>
    <row r="42" spans="1:14" ht="12.75">
      <c r="A42" s="188"/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</row>
    <row r="43" spans="1:14" ht="12.75">
      <c r="A43" s="189"/>
      <c r="B43" s="184"/>
      <c r="C43" s="184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</row>
    <row r="44" spans="1:14" ht="12.75">
      <c r="A44" s="188"/>
      <c r="B44" s="186"/>
      <c r="C44" s="186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</row>
    <row r="45" spans="1:14" ht="12.75">
      <c r="A45" s="188"/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</row>
    <row r="46" spans="1:14" ht="12.75">
      <c r="A46" s="189"/>
      <c r="B46" s="184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</row>
    <row r="47" spans="1:14" ht="12.75">
      <c r="A47" s="189"/>
      <c r="B47" s="190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</row>
    <row r="48" spans="1:14" ht="12.75">
      <c r="A48" s="188"/>
      <c r="B48" s="191"/>
      <c r="C48" s="185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</row>
    <row r="49" spans="1:14" ht="12.75">
      <c r="A49" s="188"/>
      <c r="B49" s="191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</row>
    <row r="50" spans="1:14" ht="12.75">
      <c r="A50" s="189"/>
      <c r="B50" s="191"/>
      <c r="C50" s="192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</row>
    <row r="51" spans="1:14" ht="12.75">
      <c r="A51" s="189"/>
      <c r="B51" s="191"/>
      <c r="C51" s="192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</row>
    <row r="52" spans="1:14" ht="12.75">
      <c r="A52" s="188"/>
      <c r="B52" s="191"/>
      <c r="C52" s="185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</row>
    <row r="53" spans="1:14" ht="12.75">
      <c r="A53" s="188"/>
      <c r="B53" s="191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</row>
    <row r="54" spans="1:14" ht="12.75">
      <c r="A54" s="189"/>
      <c r="B54" s="190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</row>
    <row r="55" spans="1:14" ht="12.75">
      <c r="A55" s="189"/>
      <c r="B55" s="190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</row>
    <row r="56" spans="1:14" ht="12.75">
      <c r="A56" s="189"/>
      <c r="B56" s="184"/>
      <c r="C56" s="190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</row>
    <row r="57" spans="1:14" ht="12.75">
      <c r="A57" s="189"/>
      <c r="B57" s="184"/>
      <c r="C57" s="184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</row>
    <row r="58" spans="1:14" ht="12.75">
      <c r="A58" s="188"/>
      <c r="B58" s="190"/>
      <c r="C58" s="190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</row>
    <row r="59" spans="1:14" ht="13.5" thickBot="1">
      <c r="A59" s="126" t="s">
        <v>5</v>
      </c>
      <c r="B59" s="191"/>
      <c r="C59" s="191"/>
      <c r="D59" s="185"/>
      <c r="E59" s="187"/>
      <c r="F59" s="187"/>
      <c r="G59" s="187"/>
      <c r="H59" s="187"/>
      <c r="I59" s="187"/>
      <c r="J59" s="187"/>
      <c r="K59" s="187"/>
      <c r="L59" s="187"/>
      <c r="M59" s="187"/>
      <c r="N59" s="187"/>
    </row>
    <row r="60" ht="12.75">
      <c r="D60" s="185"/>
    </row>
    <row r="61" ht="12.75">
      <c r="D61" s="60"/>
    </row>
    <row r="66" ht="12.75">
      <c r="E66" s="60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E20" sqref="E20"/>
    </sheetView>
  </sheetViews>
  <sheetFormatPr defaultColWidth="11.421875" defaultRowHeight="12.75"/>
  <cols>
    <col min="4" max="4" width="17.421875" style="0" customWidth="1"/>
    <col min="5" max="5" width="16.421875" style="0" customWidth="1"/>
  </cols>
  <sheetData>
    <row r="1" spans="1:6" ht="12.75">
      <c r="A1" s="231" t="s">
        <v>126</v>
      </c>
      <c r="B1" s="232"/>
      <c r="C1" s="125"/>
      <c r="D1" s="237"/>
      <c r="E1" s="237"/>
      <c r="F1" s="82"/>
    </row>
    <row r="2" spans="1:4" ht="12.75">
      <c r="A2" s="83" t="s">
        <v>54</v>
      </c>
      <c r="B2" s="83"/>
      <c r="C2" s="83"/>
      <c r="D2" s="83"/>
    </row>
    <row r="3" spans="1:4" ht="13.5" thickBot="1">
      <c r="A3" s="83"/>
      <c r="B3" s="83"/>
      <c r="C3" s="83"/>
      <c r="D3" s="83"/>
    </row>
    <row r="4" spans="1:6" ht="12.75">
      <c r="A4" s="84" t="s">
        <v>1</v>
      </c>
      <c r="B4" s="85"/>
      <c r="C4" s="85"/>
      <c r="D4" s="86" t="s">
        <v>5</v>
      </c>
      <c r="E4" s="87" t="s">
        <v>55</v>
      </c>
      <c r="F4" s="88"/>
    </row>
    <row r="5" spans="1:6" ht="12.75">
      <c r="A5" s="266" t="s">
        <v>165</v>
      </c>
      <c r="B5" s="64"/>
      <c r="C5" s="64"/>
      <c r="D5" s="289">
        <v>135</v>
      </c>
      <c r="E5" s="268">
        <v>135</v>
      </c>
      <c r="F5" s="88"/>
    </row>
    <row r="6" spans="1:6" ht="12.75">
      <c r="A6" s="266" t="s">
        <v>153</v>
      </c>
      <c r="B6" s="64"/>
      <c r="C6" s="64"/>
      <c r="D6" s="267"/>
      <c r="E6" s="268"/>
      <c r="F6" s="88"/>
    </row>
    <row r="7" spans="1:6" ht="12.75">
      <c r="A7" s="92" t="s">
        <v>9</v>
      </c>
      <c r="B7" s="13"/>
      <c r="C7" s="13"/>
      <c r="D7" s="248"/>
      <c r="E7" s="263"/>
      <c r="F7" s="88"/>
    </row>
    <row r="8" spans="1:6" ht="12.75">
      <c r="A8" s="93" t="s">
        <v>10</v>
      </c>
      <c r="B8" s="13"/>
      <c r="C8" s="13"/>
      <c r="D8" s="247">
        <v>800</v>
      </c>
      <c r="E8" s="252">
        <f>+depreciaciones1!D11</f>
        <v>266.6666666666667</v>
      </c>
      <c r="F8" s="94"/>
    </row>
    <row r="9" spans="1:6" ht="12.75">
      <c r="A9" s="92" t="s">
        <v>11</v>
      </c>
      <c r="B9" s="13"/>
      <c r="C9" s="13"/>
      <c r="D9" s="247"/>
      <c r="E9" s="263"/>
      <c r="F9" s="88"/>
    </row>
    <row r="10" spans="1:6" ht="12.75">
      <c r="A10" s="93" t="s">
        <v>131</v>
      </c>
      <c r="B10" s="13"/>
      <c r="C10" s="13"/>
      <c r="D10" s="247">
        <v>160</v>
      </c>
      <c r="E10" s="252">
        <f>+depreciaciones1!D25</f>
        <v>32</v>
      </c>
      <c r="F10" s="94"/>
    </row>
    <row r="11" spans="1:6" ht="12.75">
      <c r="A11" s="93" t="s">
        <v>132</v>
      </c>
      <c r="B11" s="13"/>
      <c r="C11" s="13"/>
      <c r="D11" s="247">
        <v>36</v>
      </c>
      <c r="E11" s="252">
        <f>+depreciaciones1!D37</f>
        <v>7.2</v>
      </c>
      <c r="F11" s="94"/>
    </row>
    <row r="12" spans="1:6" ht="12.75">
      <c r="A12" s="93" t="s">
        <v>14</v>
      </c>
      <c r="B12" s="13"/>
      <c r="C12" s="13"/>
      <c r="D12" s="247">
        <v>80</v>
      </c>
      <c r="E12" s="252">
        <f>+depreciaciones1!D50</f>
        <v>16</v>
      </c>
      <c r="F12" s="94"/>
    </row>
    <row r="13" spans="1:6" ht="12.75">
      <c r="A13" s="95" t="s">
        <v>15</v>
      </c>
      <c r="B13" s="55"/>
      <c r="C13" s="55"/>
      <c r="D13" s="249"/>
      <c r="E13" s="264">
        <f>$E$72</f>
        <v>0</v>
      </c>
      <c r="F13" s="90"/>
    </row>
    <row r="14" spans="1:5" ht="12.75">
      <c r="A14" s="96" t="s">
        <v>112</v>
      </c>
      <c r="B14" s="15"/>
      <c r="C14" s="15"/>
      <c r="D14" s="247">
        <v>0</v>
      </c>
      <c r="E14" s="253"/>
    </row>
    <row r="15" spans="1:5" ht="12.75">
      <c r="A15" s="25" t="s">
        <v>7</v>
      </c>
      <c r="B15" s="10"/>
      <c r="C15" s="10"/>
      <c r="D15" s="250">
        <f>SUM(D8:D14)</f>
        <v>1076</v>
      </c>
      <c r="E15" s="253"/>
    </row>
    <row r="16" spans="1:5" ht="12.75">
      <c r="A16" s="25" t="s">
        <v>75</v>
      </c>
      <c r="B16" s="10"/>
      <c r="C16" s="10"/>
      <c r="D16" s="250"/>
      <c r="E16" s="253"/>
    </row>
    <row r="17" spans="1:5" ht="12.75">
      <c r="A17" s="238" t="s">
        <v>133</v>
      </c>
      <c r="B17" s="10"/>
      <c r="C17" s="10"/>
      <c r="D17" s="251">
        <v>8800</v>
      </c>
      <c r="E17" s="253">
        <f>+depreciaciones1!D63</f>
        <v>440</v>
      </c>
    </row>
    <row r="18" spans="1:5" ht="12.75">
      <c r="A18" s="238" t="s">
        <v>135</v>
      </c>
      <c r="B18" s="10"/>
      <c r="C18" s="10"/>
      <c r="D18" s="251">
        <v>6000</v>
      </c>
      <c r="E18" s="253">
        <f>+depreciaciones1!D91</f>
        <v>300</v>
      </c>
    </row>
    <row r="19" spans="1:5" ht="12.75">
      <c r="A19" s="25" t="s">
        <v>7</v>
      </c>
      <c r="B19" s="10"/>
      <c r="C19" s="10"/>
      <c r="D19" s="250">
        <f>SUM(D17:D18)</f>
        <v>14800</v>
      </c>
      <c r="E19" s="265"/>
    </row>
    <row r="20" spans="1:6" ht="15">
      <c r="A20" s="2" t="s">
        <v>5</v>
      </c>
      <c r="B20" s="97"/>
      <c r="C20" s="97"/>
      <c r="D20" s="234"/>
      <c r="E20" s="254">
        <f>SUM(E5:E19)</f>
        <v>1196.8666666666668</v>
      </c>
      <c r="F20" s="60"/>
    </row>
    <row r="24" spans="1:7" ht="12.75">
      <c r="A24" s="129"/>
      <c r="B24" s="133"/>
      <c r="C24" s="133"/>
      <c r="D24" s="130"/>
      <c r="E24" s="130"/>
      <c r="F24" s="94"/>
      <c r="G24" s="94"/>
    </row>
    <row r="25" spans="1:7" ht="12.75">
      <c r="A25" s="239"/>
      <c r="B25" s="58"/>
      <c r="C25" s="58"/>
      <c r="D25" s="240"/>
      <c r="E25" s="240"/>
      <c r="F25" s="90"/>
      <c r="G25" s="94"/>
    </row>
    <row r="26" spans="1:7" ht="12.75">
      <c r="A26" s="239"/>
      <c r="B26" s="58"/>
      <c r="C26" s="58"/>
      <c r="D26" s="240"/>
      <c r="E26" s="240"/>
      <c r="F26" s="90"/>
      <c r="G26" s="94"/>
    </row>
    <row r="27" spans="1:7" ht="12.75">
      <c r="A27" s="128"/>
      <c r="B27" s="241"/>
      <c r="C27" s="128"/>
      <c r="D27" s="128"/>
      <c r="E27" s="127"/>
      <c r="F27" s="127"/>
      <c r="G27" s="242"/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D4" sqref="D4"/>
    </sheetView>
  </sheetViews>
  <sheetFormatPr defaultColWidth="11.421875" defaultRowHeight="12.75"/>
  <cols>
    <col min="1" max="1" width="22.8515625" style="0" customWidth="1"/>
    <col min="2" max="2" width="4.57421875" style="0" customWidth="1"/>
    <col min="3" max="3" width="6.28125" style="0" customWidth="1"/>
    <col min="4" max="5" width="6.8515625" style="0" customWidth="1"/>
    <col min="6" max="6" width="7.28125" style="0" customWidth="1"/>
    <col min="7" max="7" width="8.140625" style="0" customWidth="1"/>
    <col min="8" max="8" width="6.7109375" style="0" customWidth="1"/>
    <col min="9" max="9" width="6.00390625" style="0" customWidth="1"/>
    <col min="10" max="11" width="6.7109375" style="0" customWidth="1"/>
    <col min="12" max="12" width="7.7109375" style="0" customWidth="1"/>
  </cols>
  <sheetData>
    <row r="1" spans="1:3" ht="12.75">
      <c r="A1" s="332" t="s">
        <v>145</v>
      </c>
      <c r="B1" s="332"/>
      <c r="C1" s="332"/>
    </row>
    <row r="2" spans="1:12" ht="12.75">
      <c r="A2" s="18"/>
      <c r="B2" s="276" t="s">
        <v>147</v>
      </c>
      <c r="C2" s="276" t="s">
        <v>31</v>
      </c>
      <c r="D2" s="276" t="s">
        <v>32</v>
      </c>
      <c r="E2" s="276" t="s">
        <v>33</v>
      </c>
      <c r="F2" s="276" t="s">
        <v>34</v>
      </c>
      <c r="G2" s="276" t="s">
        <v>35</v>
      </c>
      <c r="H2" s="276" t="s">
        <v>36</v>
      </c>
      <c r="I2" s="276" t="s">
        <v>37</v>
      </c>
      <c r="J2" s="276" t="s">
        <v>38</v>
      </c>
      <c r="K2" s="276" t="s">
        <v>39</v>
      </c>
      <c r="L2" s="276" t="s">
        <v>40</v>
      </c>
    </row>
    <row r="3" spans="1:12" ht="12.75">
      <c r="A3" s="298" t="s">
        <v>168</v>
      </c>
      <c r="B3" s="296"/>
      <c r="C3" s="296"/>
      <c r="D3" s="297">
        <v>-135</v>
      </c>
      <c r="E3" s="296"/>
      <c r="F3" s="296"/>
      <c r="G3" s="296"/>
      <c r="H3" s="296"/>
      <c r="I3" s="296"/>
      <c r="J3" s="296"/>
      <c r="K3" s="296"/>
      <c r="L3" s="296"/>
    </row>
    <row r="4" spans="1:12" ht="12.75">
      <c r="A4" s="275" t="s">
        <v>146</v>
      </c>
      <c r="B4" s="18"/>
      <c r="C4" s="18"/>
      <c r="D4" s="290"/>
      <c r="E4" s="290">
        <v>-800</v>
      </c>
      <c r="F4" s="18"/>
      <c r="G4" s="18"/>
      <c r="H4" s="18"/>
      <c r="I4" s="18"/>
      <c r="J4" s="18"/>
      <c r="K4" s="18"/>
      <c r="L4" s="18"/>
    </row>
    <row r="5" spans="1:12" ht="12.75">
      <c r="A5" s="275" t="s">
        <v>148</v>
      </c>
      <c r="B5" s="18"/>
      <c r="C5" s="18"/>
      <c r="D5" s="290"/>
      <c r="E5" s="18"/>
      <c r="F5" s="18"/>
      <c r="G5" s="290">
        <v>-160</v>
      </c>
      <c r="H5" s="18"/>
      <c r="I5" s="18"/>
      <c r="J5" s="18"/>
      <c r="K5" s="18"/>
      <c r="L5" s="18"/>
    </row>
    <row r="6" spans="1:12" ht="12.75">
      <c r="A6" s="275" t="s">
        <v>149</v>
      </c>
      <c r="B6" s="18"/>
      <c r="C6" s="18"/>
      <c r="D6" s="290"/>
      <c r="E6" s="18"/>
      <c r="F6" s="18"/>
      <c r="G6" s="290">
        <v>-36</v>
      </c>
      <c r="H6" s="18"/>
      <c r="I6" s="18"/>
      <c r="J6" s="18"/>
      <c r="K6" s="18"/>
      <c r="L6" s="18"/>
    </row>
    <row r="7" spans="1:12" ht="12.75">
      <c r="A7" s="275" t="s">
        <v>150</v>
      </c>
      <c r="B7" s="18"/>
      <c r="C7" s="18"/>
      <c r="D7" s="290"/>
      <c r="E7" s="18"/>
      <c r="F7" s="18"/>
      <c r="G7" s="290">
        <v>-80</v>
      </c>
      <c r="H7" s="18"/>
      <c r="I7" s="18"/>
      <c r="J7" s="18"/>
      <c r="K7" s="18"/>
      <c r="L7" s="18"/>
    </row>
    <row r="8" spans="1:12" ht="12.75">
      <c r="A8" s="275" t="s">
        <v>151</v>
      </c>
      <c r="B8" s="18"/>
      <c r="C8" s="18"/>
      <c r="D8" s="290"/>
      <c r="E8" s="18"/>
      <c r="F8" s="18"/>
      <c r="G8" s="290"/>
      <c r="H8" s="18"/>
      <c r="I8" s="18"/>
      <c r="J8" s="18"/>
      <c r="K8" s="18"/>
      <c r="L8" s="290">
        <v>4400</v>
      </c>
    </row>
    <row r="9" spans="1:12" ht="12.75">
      <c r="A9" s="275" t="s">
        <v>152</v>
      </c>
      <c r="B9" s="18"/>
      <c r="C9" s="18"/>
      <c r="D9" s="290"/>
      <c r="E9" s="18"/>
      <c r="F9" s="18"/>
      <c r="G9" s="290"/>
      <c r="H9" s="18"/>
      <c r="I9" s="18"/>
      <c r="J9" s="18"/>
      <c r="K9" s="18"/>
      <c r="L9" s="290">
        <v>3000</v>
      </c>
    </row>
    <row r="10" spans="1:12" ht="12.75">
      <c r="A10" s="277" t="s">
        <v>5</v>
      </c>
      <c r="B10" s="277"/>
      <c r="C10" s="277"/>
      <c r="D10" s="291">
        <f>SUM(D3:D9)</f>
        <v>-135</v>
      </c>
      <c r="E10" s="291">
        <f>SUM(E4:E9)</f>
        <v>-800</v>
      </c>
      <c r="F10" s="277"/>
      <c r="G10" s="291">
        <f>SUM(G4:G9)</f>
        <v>-276</v>
      </c>
      <c r="H10" s="277"/>
      <c r="I10" s="277"/>
      <c r="J10" s="277"/>
      <c r="K10" s="277"/>
      <c r="L10" s="291">
        <f>SUM(L4:L9)</f>
        <v>7400</v>
      </c>
    </row>
    <row r="19" spans="1:5" ht="12.75">
      <c r="A19" s="114"/>
      <c r="B19" s="114"/>
      <c r="C19" s="114"/>
      <c r="D19" s="114"/>
      <c r="E19" s="114"/>
    </row>
    <row r="20" spans="1:5" ht="12.75">
      <c r="A20" s="114"/>
      <c r="B20" s="114"/>
      <c r="C20" s="114"/>
      <c r="D20" s="114"/>
      <c r="E20" s="114"/>
    </row>
    <row r="21" spans="1:5" ht="12.75">
      <c r="A21" s="114"/>
      <c r="B21" s="114"/>
      <c r="C21" s="114"/>
      <c r="D21" s="114"/>
      <c r="E21" s="114"/>
    </row>
    <row r="22" spans="1:5" ht="12.75">
      <c r="A22" s="114"/>
      <c r="B22" s="114"/>
      <c r="C22" s="114"/>
      <c r="D22" s="114"/>
      <c r="E22" s="114"/>
    </row>
    <row r="23" spans="1:5" ht="12.75">
      <c r="A23" s="114"/>
      <c r="B23" s="114"/>
      <c r="C23" s="114"/>
      <c r="D23" s="114"/>
      <c r="E23" s="114"/>
    </row>
    <row r="24" spans="1:5" ht="12.75">
      <c r="A24" s="99"/>
      <c r="B24" s="11"/>
      <c r="C24" s="100"/>
      <c r="D24" s="11"/>
      <c r="E24" s="11"/>
    </row>
    <row r="25" spans="1:5" ht="12.75">
      <c r="A25" s="99"/>
      <c r="B25" s="11"/>
      <c r="C25" s="100"/>
      <c r="D25" s="11"/>
      <c r="E25" s="11"/>
    </row>
    <row r="26" spans="1:5" ht="12.75">
      <c r="A26" s="99"/>
      <c r="B26" s="11"/>
      <c r="C26" s="100"/>
      <c r="D26" s="11"/>
      <c r="E26" s="11"/>
    </row>
    <row r="27" spans="1:5" ht="12.75">
      <c r="A27" s="99"/>
      <c r="B27" s="11"/>
      <c r="C27" s="100"/>
      <c r="D27" s="11"/>
      <c r="E27" s="11"/>
    </row>
  </sheetData>
  <mergeCells count="1">
    <mergeCell ref="A1:C1"/>
  </mergeCells>
  <printOptions/>
  <pageMargins left="0.75" right="0.75" top="1" bottom="1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2"/>
  <sheetViews>
    <sheetView workbookViewId="0" topLeftCell="A103">
      <selection activeCell="E125" sqref="E125"/>
    </sheetView>
  </sheetViews>
  <sheetFormatPr defaultColWidth="11.421875" defaultRowHeight="12.75"/>
  <cols>
    <col min="5" max="5" width="12.421875" style="0" customWidth="1"/>
  </cols>
  <sheetData>
    <row r="1" spans="1:5" ht="12.75">
      <c r="A1" s="98"/>
      <c r="B1" s="98"/>
      <c r="C1" s="99"/>
      <c r="D1" s="11"/>
      <c r="E1" s="100"/>
    </row>
    <row r="2" spans="1:11" ht="12.75">
      <c r="A2" s="114"/>
      <c r="B2" s="115"/>
      <c r="C2" s="114"/>
      <c r="D2" s="115"/>
      <c r="E2" s="115"/>
      <c r="G2" s="62"/>
      <c r="H2" s="62"/>
      <c r="I2" s="62"/>
      <c r="J2" s="94"/>
      <c r="K2" s="88"/>
    </row>
    <row r="3" spans="1:11" ht="12.75">
      <c r="A3" s="114"/>
      <c r="B3" s="114"/>
      <c r="C3" s="114"/>
      <c r="D3" s="114"/>
      <c r="E3" s="114"/>
      <c r="G3" s="133"/>
      <c r="H3" s="62"/>
      <c r="I3" s="62"/>
      <c r="J3" s="94"/>
      <c r="K3" s="94"/>
    </row>
    <row r="4" spans="1:11" ht="12.75">
      <c r="A4" s="114"/>
      <c r="B4" s="114"/>
      <c r="C4" s="114"/>
      <c r="D4" s="114"/>
      <c r="E4" s="114"/>
      <c r="G4" s="133"/>
      <c r="H4" s="62"/>
      <c r="I4" s="62"/>
      <c r="J4" s="94"/>
      <c r="K4" s="94"/>
    </row>
    <row r="5" spans="1:11" ht="12.75">
      <c r="A5" s="101" t="s">
        <v>64</v>
      </c>
      <c r="B5" s="102"/>
      <c r="C5" s="102"/>
      <c r="D5" s="102"/>
      <c r="E5" s="103"/>
      <c r="G5" s="133"/>
      <c r="H5" s="62"/>
      <c r="I5" s="62"/>
      <c r="J5" s="94"/>
      <c r="K5" s="94"/>
    </row>
    <row r="6" spans="1:11" ht="12.75">
      <c r="A6" s="104" t="s">
        <v>56</v>
      </c>
      <c r="B6" s="105" t="s">
        <v>57</v>
      </c>
      <c r="C6" s="105"/>
      <c r="D6" s="105"/>
      <c r="E6" s="106"/>
      <c r="G6" s="62"/>
      <c r="H6" s="58"/>
      <c r="I6" s="58"/>
      <c r="J6" s="94"/>
      <c r="K6" s="94"/>
    </row>
    <row r="7" spans="1:11" ht="12.75">
      <c r="A7" s="104" t="s">
        <v>58</v>
      </c>
      <c r="B7" s="105" t="s">
        <v>59</v>
      </c>
      <c r="C7" s="105"/>
      <c r="D7" s="105"/>
      <c r="E7" s="106"/>
      <c r="G7" s="58"/>
      <c r="H7" s="58"/>
      <c r="I7" s="58"/>
      <c r="J7" s="94"/>
      <c r="K7" s="94"/>
    </row>
    <row r="8" spans="1:11" ht="38.25">
      <c r="A8" s="107" t="s">
        <v>60</v>
      </c>
      <c r="B8" s="98" t="s">
        <v>61</v>
      </c>
      <c r="C8" s="98"/>
      <c r="D8" s="98" t="s">
        <v>62</v>
      </c>
      <c r="E8" s="243" t="s">
        <v>63</v>
      </c>
      <c r="G8" s="62"/>
      <c r="H8" s="58"/>
      <c r="I8" s="58"/>
      <c r="J8" s="131"/>
      <c r="K8" s="94"/>
    </row>
    <row r="9" spans="1:11" ht="12.75">
      <c r="A9" s="107"/>
      <c r="B9" s="98"/>
      <c r="C9" s="98"/>
      <c r="D9" s="98"/>
      <c r="E9" s="106"/>
      <c r="G9" s="62"/>
      <c r="H9" s="58"/>
      <c r="I9" s="58"/>
      <c r="J9" s="131"/>
      <c r="K9" s="94"/>
    </row>
    <row r="10" spans="1:11" ht="12.75">
      <c r="A10" s="107">
        <v>0</v>
      </c>
      <c r="B10" s="108">
        <v>800</v>
      </c>
      <c r="C10" s="109"/>
      <c r="D10" s="108"/>
      <c r="E10" s="110"/>
      <c r="G10" s="133"/>
      <c r="H10" s="58"/>
      <c r="I10" s="58"/>
      <c r="J10" s="245"/>
      <c r="K10" s="94"/>
    </row>
    <row r="11" spans="1:11" ht="12.75">
      <c r="A11" s="107">
        <v>1</v>
      </c>
      <c r="B11" s="108">
        <f>B10-D11</f>
        <v>533.3333333333333</v>
      </c>
      <c r="C11" s="109"/>
      <c r="D11" s="255">
        <f>(B10/3)</f>
        <v>266.6666666666667</v>
      </c>
      <c r="E11" s="257">
        <f>D11</f>
        <v>266.6666666666667</v>
      </c>
      <c r="G11" s="133"/>
      <c r="H11" s="58"/>
      <c r="I11" s="58"/>
      <c r="J11" s="245"/>
      <c r="K11" s="94"/>
    </row>
    <row r="12" spans="1:11" ht="12.75">
      <c r="A12" s="107">
        <v>2</v>
      </c>
      <c r="B12" s="108">
        <f>B11-D12</f>
        <v>266.6666666666666</v>
      </c>
      <c r="C12" s="109"/>
      <c r="D12" s="255">
        <f>(B10/3)</f>
        <v>266.6666666666667</v>
      </c>
      <c r="E12" s="257">
        <f>E11+D12</f>
        <v>533.3333333333334</v>
      </c>
      <c r="G12" s="62"/>
      <c r="H12" s="58"/>
      <c r="I12" s="58"/>
      <c r="J12" s="131"/>
      <c r="K12" s="88"/>
    </row>
    <row r="13" spans="1:11" ht="15">
      <c r="A13" s="111">
        <v>3</v>
      </c>
      <c r="B13" s="112">
        <f>B12-D13</f>
        <v>0</v>
      </c>
      <c r="C13" s="113"/>
      <c r="D13" s="256">
        <f>(B10/3)</f>
        <v>266.6666666666667</v>
      </c>
      <c r="E13" s="258">
        <f>E12+D13</f>
        <v>800</v>
      </c>
      <c r="G13" s="62"/>
      <c r="H13" s="58"/>
      <c r="I13" s="58"/>
      <c r="J13" s="246"/>
      <c r="K13" s="88"/>
    </row>
    <row r="14" spans="1:5" ht="12.75">
      <c r="A14" s="99"/>
      <c r="B14" s="108"/>
      <c r="C14" s="109"/>
      <c r="D14" s="108"/>
      <c r="E14" s="108"/>
    </row>
    <row r="15" spans="1:5" ht="12.75">
      <c r="A15" s="114"/>
      <c r="B15" s="114"/>
      <c r="C15" s="114"/>
      <c r="D15" s="114"/>
      <c r="E15" s="114"/>
    </row>
    <row r="16" spans="1:5" ht="12.75">
      <c r="A16" s="114"/>
      <c r="B16" s="114"/>
      <c r="C16" s="114"/>
      <c r="D16" s="114"/>
      <c r="E16" s="114"/>
    </row>
    <row r="17" spans="1:5" ht="12.75">
      <c r="A17" s="114"/>
      <c r="B17" s="114"/>
      <c r="C17" s="114"/>
      <c r="D17" s="114"/>
      <c r="E17" s="114"/>
    </row>
    <row r="18" spans="1:5" ht="12.75">
      <c r="A18" s="114"/>
      <c r="B18" s="114"/>
      <c r="C18" s="114"/>
      <c r="D18" s="114"/>
      <c r="E18" s="114"/>
    </row>
    <row r="19" spans="1:5" ht="12.75">
      <c r="A19" s="101" t="s">
        <v>66</v>
      </c>
      <c r="B19" s="102"/>
      <c r="C19" s="102"/>
      <c r="D19" s="102"/>
      <c r="E19" s="103"/>
    </row>
    <row r="20" spans="1:5" ht="12.75">
      <c r="A20" s="104" t="s">
        <v>56</v>
      </c>
      <c r="B20" s="105" t="s">
        <v>65</v>
      </c>
      <c r="C20" s="105"/>
      <c r="D20" s="105"/>
      <c r="E20" s="106"/>
    </row>
    <row r="21" spans="1:5" ht="12.75">
      <c r="A21" s="104" t="s">
        <v>58</v>
      </c>
      <c r="B21" s="105" t="s">
        <v>59</v>
      </c>
      <c r="C21" s="105"/>
      <c r="D21" s="105"/>
      <c r="E21" s="106"/>
    </row>
    <row r="22" spans="1:5" ht="38.25">
      <c r="A22" s="107" t="s">
        <v>60</v>
      </c>
      <c r="B22" s="98" t="s">
        <v>61</v>
      </c>
      <c r="C22" s="98"/>
      <c r="D22" s="98" t="s">
        <v>62</v>
      </c>
      <c r="E22" s="243" t="s">
        <v>63</v>
      </c>
    </row>
    <row r="23" spans="1:5" ht="12.75">
      <c r="A23" s="107"/>
      <c r="B23" s="98"/>
      <c r="C23" s="98"/>
      <c r="D23" s="98"/>
      <c r="E23" s="106"/>
    </row>
    <row r="24" spans="1:5" ht="12.75">
      <c r="A24" s="107">
        <v>0</v>
      </c>
      <c r="B24" s="108">
        <v>160</v>
      </c>
      <c r="C24" s="109"/>
      <c r="D24" s="108"/>
      <c r="E24" s="110"/>
    </row>
    <row r="25" spans="1:5" ht="12.75">
      <c r="A25" s="107">
        <v>1</v>
      </c>
      <c r="B25" s="108">
        <f>B24-D25</f>
        <v>128</v>
      </c>
      <c r="C25" s="109"/>
      <c r="D25" s="255">
        <f>(B24/5)</f>
        <v>32</v>
      </c>
      <c r="E25" s="257">
        <f>D25</f>
        <v>32</v>
      </c>
    </row>
    <row r="26" spans="1:5" ht="12.75">
      <c r="A26" s="107">
        <v>2</v>
      </c>
      <c r="B26" s="108">
        <f>B25-D26</f>
        <v>96</v>
      </c>
      <c r="C26" s="109"/>
      <c r="D26" s="255">
        <f>D25</f>
        <v>32</v>
      </c>
      <c r="E26" s="257">
        <f>E25+D26</f>
        <v>64</v>
      </c>
    </row>
    <row r="27" spans="1:5" ht="12.75">
      <c r="A27" s="107">
        <v>3</v>
      </c>
      <c r="B27" s="108">
        <f>B26-D27</f>
        <v>64</v>
      </c>
      <c r="C27" s="109"/>
      <c r="D27" s="255">
        <f>D26</f>
        <v>32</v>
      </c>
      <c r="E27" s="257">
        <f>E26+D27</f>
        <v>96</v>
      </c>
    </row>
    <row r="28" spans="1:5" ht="12.75">
      <c r="A28" s="107">
        <v>4</v>
      </c>
      <c r="B28" s="108">
        <f>B27-D28</f>
        <v>32</v>
      </c>
      <c r="C28" s="109"/>
      <c r="D28" s="255">
        <f>D27</f>
        <v>32</v>
      </c>
      <c r="E28" s="257">
        <f>E27+D28</f>
        <v>128</v>
      </c>
    </row>
    <row r="29" spans="1:5" ht="12.75">
      <c r="A29" s="111">
        <v>5</v>
      </c>
      <c r="B29" s="112">
        <f>B28-D29</f>
        <v>0</v>
      </c>
      <c r="C29" s="113"/>
      <c r="D29" s="256">
        <f>D28</f>
        <v>32</v>
      </c>
      <c r="E29" s="258">
        <f>E28+D29</f>
        <v>160</v>
      </c>
    </row>
    <row r="30" spans="1:5" ht="12.75">
      <c r="A30" s="114"/>
      <c r="B30" s="114"/>
      <c r="C30" s="114"/>
      <c r="D30" s="114"/>
      <c r="E30" s="114"/>
    </row>
    <row r="31" spans="1:5" ht="12.75">
      <c r="A31" s="101" t="s">
        <v>67</v>
      </c>
      <c r="B31" s="102"/>
      <c r="C31" s="102"/>
      <c r="D31" s="102"/>
      <c r="E31" s="103"/>
    </row>
    <row r="32" spans="1:5" ht="12.75">
      <c r="A32" s="104" t="s">
        <v>56</v>
      </c>
      <c r="B32" s="105" t="s">
        <v>65</v>
      </c>
      <c r="C32" s="105"/>
      <c r="D32" s="105"/>
      <c r="E32" s="106"/>
    </row>
    <row r="33" spans="1:5" ht="12.75">
      <c r="A33" s="104" t="s">
        <v>58</v>
      </c>
      <c r="B33" s="105" t="s">
        <v>59</v>
      </c>
      <c r="C33" s="105"/>
      <c r="D33" s="105"/>
      <c r="E33" s="106"/>
    </row>
    <row r="34" spans="1:5" ht="38.25">
      <c r="A34" s="107" t="s">
        <v>60</v>
      </c>
      <c r="B34" s="98" t="s">
        <v>61</v>
      </c>
      <c r="C34" s="98"/>
      <c r="D34" s="98" t="s">
        <v>62</v>
      </c>
      <c r="E34" s="243" t="s">
        <v>63</v>
      </c>
    </row>
    <row r="35" spans="1:5" ht="12.75">
      <c r="A35" s="107"/>
      <c r="B35" s="98"/>
      <c r="C35" s="98"/>
      <c r="D35" s="98"/>
      <c r="E35" s="106"/>
    </row>
    <row r="36" spans="1:5" ht="12.75">
      <c r="A36" s="107">
        <v>0</v>
      </c>
      <c r="B36" s="108">
        <v>36</v>
      </c>
      <c r="C36" s="109"/>
      <c r="D36" s="108"/>
      <c r="E36" s="110"/>
    </row>
    <row r="37" spans="1:5" ht="12.75">
      <c r="A37" s="107">
        <v>1</v>
      </c>
      <c r="B37" s="108">
        <f>B36-D37</f>
        <v>28.8</v>
      </c>
      <c r="C37" s="109"/>
      <c r="D37" s="255">
        <f>(B36/5)</f>
        <v>7.2</v>
      </c>
      <c r="E37" s="257">
        <f>D37</f>
        <v>7.2</v>
      </c>
    </row>
    <row r="38" spans="1:5" ht="12.75">
      <c r="A38" s="107">
        <v>2</v>
      </c>
      <c r="B38" s="108">
        <f>B37-D38</f>
        <v>21.6</v>
      </c>
      <c r="C38" s="109"/>
      <c r="D38" s="255">
        <f>D37</f>
        <v>7.2</v>
      </c>
      <c r="E38" s="257">
        <f>E37+D38</f>
        <v>14.4</v>
      </c>
    </row>
    <row r="39" spans="1:5" ht="12.75">
      <c r="A39" s="107">
        <v>3</v>
      </c>
      <c r="B39" s="108">
        <f>B38-D39</f>
        <v>14.400000000000002</v>
      </c>
      <c r="C39" s="109"/>
      <c r="D39" s="255">
        <f>D38</f>
        <v>7.2</v>
      </c>
      <c r="E39" s="257">
        <f>E38+D39</f>
        <v>21.6</v>
      </c>
    </row>
    <row r="40" spans="1:5" ht="12.75">
      <c r="A40" s="107">
        <v>4</v>
      </c>
      <c r="B40" s="108">
        <f>B39-D40</f>
        <v>7.200000000000002</v>
      </c>
      <c r="C40" s="109"/>
      <c r="D40" s="255">
        <f>D39</f>
        <v>7.2</v>
      </c>
      <c r="E40" s="257">
        <f>E39+D40</f>
        <v>28.8</v>
      </c>
    </row>
    <row r="41" spans="1:5" ht="12.75">
      <c r="A41" s="111">
        <v>5</v>
      </c>
      <c r="B41" s="112">
        <f>B40-D41</f>
        <v>0</v>
      </c>
      <c r="C41" s="113"/>
      <c r="D41" s="256">
        <f>D40</f>
        <v>7.2</v>
      </c>
      <c r="E41" s="258">
        <f>E40+D41</f>
        <v>36</v>
      </c>
    </row>
    <row r="42" spans="1:5" ht="12.75">
      <c r="A42" s="99"/>
      <c r="B42" s="108"/>
      <c r="C42" s="109"/>
      <c r="D42" s="108"/>
      <c r="E42" s="108"/>
    </row>
    <row r="43" spans="1:5" ht="12.75">
      <c r="A43" s="99"/>
      <c r="B43" s="108"/>
      <c r="C43" s="109"/>
      <c r="D43" s="108"/>
      <c r="E43" s="108"/>
    </row>
    <row r="44" spans="1:5" ht="12.75">
      <c r="A44" s="101" t="s">
        <v>68</v>
      </c>
      <c r="B44" s="102"/>
      <c r="C44" s="102"/>
      <c r="D44" s="102"/>
      <c r="E44" s="103"/>
    </row>
    <row r="45" spans="1:5" ht="12.75">
      <c r="A45" s="104" t="s">
        <v>56</v>
      </c>
      <c r="B45" s="105" t="s">
        <v>65</v>
      </c>
      <c r="C45" s="105"/>
      <c r="D45" s="105"/>
      <c r="E45" s="106"/>
    </row>
    <row r="46" spans="1:5" ht="12.75">
      <c r="A46" s="104" t="s">
        <v>58</v>
      </c>
      <c r="B46" s="105" t="s">
        <v>59</v>
      </c>
      <c r="C46" s="105"/>
      <c r="D46" s="105"/>
      <c r="E46" s="106"/>
    </row>
    <row r="47" spans="1:5" ht="38.25">
      <c r="A47" s="107" t="s">
        <v>60</v>
      </c>
      <c r="B47" s="98" t="s">
        <v>61</v>
      </c>
      <c r="C47" s="98"/>
      <c r="D47" s="98" t="s">
        <v>62</v>
      </c>
      <c r="E47" s="243" t="s">
        <v>63</v>
      </c>
    </row>
    <row r="48" spans="1:5" ht="12.75">
      <c r="A48" s="107"/>
      <c r="B48" s="98"/>
      <c r="C48" s="98"/>
      <c r="D48" s="98"/>
      <c r="E48" s="106"/>
    </row>
    <row r="49" spans="1:5" ht="12.75">
      <c r="A49" s="107">
        <v>0</v>
      </c>
      <c r="B49" s="108">
        <v>80</v>
      </c>
      <c r="C49" s="109"/>
      <c r="D49" s="108"/>
      <c r="E49" s="110"/>
    </row>
    <row r="50" spans="1:5" ht="12.75">
      <c r="A50" s="107">
        <v>1</v>
      </c>
      <c r="B50" s="108">
        <f>B49-D50</f>
        <v>64</v>
      </c>
      <c r="C50" s="109"/>
      <c r="D50" s="255">
        <f>(B49/5)</f>
        <v>16</v>
      </c>
      <c r="E50" s="257">
        <f>D50</f>
        <v>16</v>
      </c>
    </row>
    <row r="51" spans="1:5" ht="12.75">
      <c r="A51" s="107">
        <v>2</v>
      </c>
      <c r="B51" s="108">
        <f>B50-D51</f>
        <v>48</v>
      </c>
      <c r="C51" s="109"/>
      <c r="D51" s="255">
        <f>D50</f>
        <v>16</v>
      </c>
      <c r="E51" s="257">
        <f>E50+D51</f>
        <v>32</v>
      </c>
    </row>
    <row r="52" spans="1:5" ht="12.75">
      <c r="A52" s="107">
        <v>3</v>
      </c>
      <c r="B52" s="108">
        <f>B51-D52</f>
        <v>32</v>
      </c>
      <c r="C52" s="109"/>
      <c r="D52" s="255">
        <f>D51</f>
        <v>16</v>
      </c>
      <c r="E52" s="257">
        <f>E51+D52</f>
        <v>48</v>
      </c>
    </row>
    <row r="53" spans="1:5" ht="12.75">
      <c r="A53" s="107">
        <v>4</v>
      </c>
      <c r="B53" s="108">
        <f>B52-D53</f>
        <v>16</v>
      </c>
      <c r="C53" s="109"/>
      <c r="D53" s="255">
        <f>D52</f>
        <v>16</v>
      </c>
      <c r="E53" s="257">
        <f>E52+D53</f>
        <v>64</v>
      </c>
    </row>
    <row r="54" spans="1:5" ht="12.75">
      <c r="A54" s="111">
        <v>5</v>
      </c>
      <c r="B54" s="112">
        <f>B53-D54</f>
        <v>0</v>
      </c>
      <c r="C54" s="113"/>
      <c r="D54" s="256">
        <f>D53</f>
        <v>16</v>
      </c>
      <c r="E54" s="258">
        <f>E53+D54</f>
        <v>80</v>
      </c>
    </row>
    <row r="55" spans="1:5" ht="12.75">
      <c r="A55" s="114"/>
      <c r="B55" s="114"/>
      <c r="C55" s="114"/>
      <c r="D55" s="114"/>
      <c r="E55" s="114"/>
    </row>
    <row r="56" spans="1:5" ht="12.75">
      <c r="A56" s="114"/>
      <c r="B56" s="114"/>
      <c r="C56" s="114"/>
      <c r="D56" s="114"/>
      <c r="E56" s="114"/>
    </row>
    <row r="57" spans="1:5" ht="12.75">
      <c r="A57" s="101" t="s">
        <v>138</v>
      </c>
      <c r="B57" s="102"/>
      <c r="C57" s="102"/>
      <c r="D57" s="102"/>
      <c r="E57" s="103"/>
    </row>
    <row r="58" spans="1:5" ht="12.75">
      <c r="A58" s="104" t="s">
        <v>56</v>
      </c>
      <c r="B58" s="105" t="s">
        <v>137</v>
      </c>
      <c r="C58" s="105"/>
      <c r="D58" s="105"/>
      <c r="E58" s="106"/>
    </row>
    <row r="59" spans="1:5" ht="12.75">
      <c r="A59" s="104" t="s">
        <v>58</v>
      </c>
      <c r="B59" s="105" t="s">
        <v>59</v>
      </c>
      <c r="C59" s="105"/>
      <c r="D59" s="105"/>
      <c r="E59" s="106"/>
    </row>
    <row r="60" spans="1:5" ht="38.25">
      <c r="A60" s="107" t="s">
        <v>60</v>
      </c>
      <c r="B60" s="98" t="s">
        <v>61</v>
      </c>
      <c r="C60" s="98"/>
      <c r="D60" s="98" t="s">
        <v>62</v>
      </c>
      <c r="E60" s="243" t="s">
        <v>63</v>
      </c>
    </row>
    <row r="61" spans="1:5" ht="12.75">
      <c r="A61" s="107"/>
      <c r="B61" s="98"/>
      <c r="C61" s="98"/>
      <c r="D61" s="98"/>
      <c r="E61" s="106"/>
    </row>
    <row r="62" spans="1:5" ht="12.75">
      <c r="A62" s="107">
        <v>0</v>
      </c>
      <c r="B62" s="11">
        <v>8800</v>
      </c>
      <c r="C62" s="100"/>
      <c r="D62" s="11"/>
      <c r="E62" s="116"/>
    </row>
    <row r="63" spans="1:5" ht="12.75">
      <c r="A63" s="107">
        <v>1</v>
      </c>
      <c r="B63" s="117">
        <f>B62-D63</f>
        <v>8360</v>
      </c>
      <c r="C63" s="100"/>
      <c r="D63" s="259">
        <f>(B62/20)</f>
        <v>440</v>
      </c>
      <c r="E63" s="260">
        <f>D63</f>
        <v>440</v>
      </c>
    </row>
    <row r="64" spans="1:5" ht="12.75">
      <c r="A64" s="107">
        <v>2</v>
      </c>
      <c r="B64" s="11">
        <f>B63-D64</f>
        <v>7920</v>
      </c>
      <c r="C64" s="100"/>
      <c r="D64" s="259">
        <f>D63</f>
        <v>440</v>
      </c>
      <c r="E64" s="260">
        <f>E63+D64</f>
        <v>880</v>
      </c>
    </row>
    <row r="65" spans="1:5" ht="12.75">
      <c r="A65" s="107">
        <v>3</v>
      </c>
      <c r="B65" s="11">
        <f>B64-D65</f>
        <v>7480</v>
      </c>
      <c r="C65" s="100"/>
      <c r="D65" s="259">
        <f>D64</f>
        <v>440</v>
      </c>
      <c r="E65" s="260">
        <f>E64+D65</f>
        <v>1320</v>
      </c>
    </row>
    <row r="66" spans="1:5" ht="12.75">
      <c r="A66" s="107">
        <v>4</v>
      </c>
      <c r="B66" s="11">
        <f>B65-D66</f>
        <v>7040</v>
      </c>
      <c r="C66" s="100"/>
      <c r="D66" s="259">
        <f>D65</f>
        <v>440</v>
      </c>
      <c r="E66" s="260">
        <f>E65+D66</f>
        <v>1760</v>
      </c>
    </row>
    <row r="67" spans="1:5" ht="12.75">
      <c r="A67" s="107">
        <v>5</v>
      </c>
      <c r="B67" s="11">
        <f aca="true" t="shared" si="0" ref="B67:B82">+B66-D67</f>
        <v>6600</v>
      </c>
      <c r="C67" s="100"/>
      <c r="D67" s="259">
        <f aca="true" t="shared" si="1" ref="D67:D82">D66</f>
        <v>440</v>
      </c>
      <c r="E67" s="260">
        <f aca="true" t="shared" si="2" ref="E67:E82">+E66+D67</f>
        <v>2200</v>
      </c>
    </row>
    <row r="68" spans="1:5" ht="12.75">
      <c r="A68" s="107">
        <v>6</v>
      </c>
      <c r="B68" s="11">
        <f t="shared" si="0"/>
        <v>6160</v>
      </c>
      <c r="C68" s="100"/>
      <c r="D68" s="259">
        <f t="shared" si="1"/>
        <v>440</v>
      </c>
      <c r="E68" s="260">
        <f t="shared" si="2"/>
        <v>2640</v>
      </c>
    </row>
    <row r="69" spans="1:5" ht="12.75">
      <c r="A69" s="107">
        <v>7</v>
      </c>
      <c r="B69" s="11">
        <f t="shared" si="0"/>
        <v>5720</v>
      </c>
      <c r="C69" s="100"/>
      <c r="D69" s="259">
        <f t="shared" si="1"/>
        <v>440</v>
      </c>
      <c r="E69" s="260">
        <f t="shared" si="2"/>
        <v>3080</v>
      </c>
    </row>
    <row r="70" spans="1:5" ht="12.75">
      <c r="A70" s="107">
        <v>8</v>
      </c>
      <c r="B70" s="11">
        <f t="shared" si="0"/>
        <v>5280</v>
      </c>
      <c r="C70" s="100"/>
      <c r="D70" s="259">
        <f t="shared" si="1"/>
        <v>440</v>
      </c>
      <c r="E70" s="260">
        <f t="shared" si="2"/>
        <v>3520</v>
      </c>
    </row>
    <row r="71" spans="1:5" ht="12.75">
      <c r="A71" s="107">
        <v>9</v>
      </c>
      <c r="B71" s="11">
        <f t="shared" si="0"/>
        <v>4840</v>
      </c>
      <c r="C71" s="100"/>
      <c r="D71" s="259">
        <f t="shared" si="1"/>
        <v>440</v>
      </c>
      <c r="E71" s="260">
        <f t="shared" si="2"/>
        <v>3960</v>
      </c>
    </row>
    <row r="72" spans="1:5" ht="12.75">
      <c r="A72" s="107">
        <v>10</v>
      </c>
      <c r="B72" s="11">
        <f t="shared" si="0"/>
        <v>4400</v>
      </c>
      <c r="C72" s="100"/>
      <c r="D72" s="259">
        <f t="shared" si="1"/>
        <v>440</v>
      </c>
      <c r="E72" s="260">
        <f t="shared" si="2"/>
        <v>4400</v>
      </c>
    </row>
    <row r="73" spans="1:5" ht="12.75">
      <c r="A73" s="107">
        <v>11</v>
      </c>
      <c r="B73" s="11">
        <f t="shared" si="0"/>
        <v>3960</v>
      </c>
      <c r="C73" s="100"/>
      <c r="D73" s="259">
        <f t="shared" si="1"/>
        <v>440</v>
      </c>
      <c r="E73" s="260">
        <f t="shared" si="2"/>
        <v>4840</v>
      </c>
    </row>
    <row r="74" spans="1:5" ht="12.75">
      <c r="A74" s="107">
        <v>12</v>
      </c>
      <c r="B74" s="11">
        <f t="shared" si="0"/>
        <v>3520</v>
      </c>
      <c r="C74" s="100"/>
      <c r="D74" s="259">
        <f t="shared" si="1"/>
        <v>440</v>
      </c>
      <c r="E74" s="260">
        <f t="shared" si="2"/>
        <v>5280</v>
      </c>
    </row>
    <row r="75" spans="1:5" ht="12.75">
      <c r="A75" s="107">
        <v>13</v>
      </c>
      <c r="B75" s="11">
        <f t="shared" si="0"/>
        <v>3080</v>
      </c>
      <c r="C75" s="100"/>
      <c r="D75" s="259">
        <f t="shared" si="1"/>
        <v>440</v>
      </c>
      <c r="E75" s="260">
        <f t="shared" si="2"/>
        <v>5720</v>
      </c>
    </row>
    <row r="76" spans="1:5" ht="12.75">
      <c r="A76" s="107">
        <v>14</v>
      </c>
      <c r="B76" s="11">
        <f t="shared" si="0"/>
        <v>2640</v>
      </c>
      <c r="C76" s="100"/>
      <c r="D76" s="259">
        <f t="shared" si="1"/>
        <v>440</v>
      </c>
      <c r="E76" s="260">
        <f t="shared" si="2"/>
        <v>6160</v>
      </c>
    </row>
    <row r="77" spans="1:5" ht="12.75">
      <c r="A77" s="107">
        <v>15</v>
      </c>
      <c r="B77" s="11">
        <f t="shared" si="0"/>
        <v>2200</v>
      </c>
      <c r="C77" s="100"/>
      <c r="D77" s="259">
        <f t="shared" si="1"/>
        <v>440</v>
      </c>
      <c r="E77" s="260">
        <f t="shared" si="2"/>
        <v>6600</v>
      </c>
    </row>
    <row r="78" spans="1:5" ht="12.75">
      <c r="A78" s="107">
        <v>16</v>
      </c>
      <c r="B78" s="11">
        <f t="shared" si="0"/>
        <v>1760</v>
      </c>
      <c r="C78" s="100"/>
      <c r="D78" s="259">
        <f t="shared" si="1"/>
        <v>440</v>
      </c>
      <c r="E78" s="260">
        <f t="shared" si="2"/>
        <v>7040</v>
      </c>
    </row>
    <row r="79" spans="1:5" ht="12.75">
      <c r="A79" s="107">
        <v>17</v>
      </c>
      <c r="B79" s="11">
        <f t="shared" si="0"/>
        <v>1320</v>
      </c>
      <c r="C79" s="100"/>
      <c r="D79" s="259">
        <f t="shared" si="1"/>
        <v>440</v>
      </c>
      <c r="E79" s="260">
        <f t="shared" si="2"/>
        <v>7480</v>
      </c>
    </row>
    <row r="80" spans="1:5" ht="12.75">
      <c r="A80" s="107">
        <v>18</v>
      </c>
      <c r="B80" s="11">
        <f t="shared" si="0"/>
        <v>880</v>
      </c>
      <c r="C80" s="100"/>
      <c r="D80" s="259">
        <f t="shared" si="1"/>
        <v>440</v>
      </c>
      <c r="E80" s="260">
        <f t="shared" si="2"/>
        <v>7920</v>
      </c>
    </row>
    <row r="81" spans="1:5" ht="12.75">
      <c r="A81" s="107">
        <v>19</v>
      </c>
      <c r="B81" s="11">
        <f t="shared" si="0"/>
        <v>440</v>
      </c>
      <c r="C81" s="100"/>
      <c r="D81" s="259">
        <f t="shared" si="1"/>
        <v>440</v>
      </c>
      <c r="E81" s="260">
        <f t="shared" si="2"/>
        <v>8360</v>
      </c>
    </row>
    <row r="82" spans="1:5" ht="12.75">
      <c r="A82" s="111">
        <v>20</v>
      </c>
      <c r="B82" s="118">
        <f t="shared" si="0"/>
        <v>0</v>
      </c>
      <c r="C82" s="119"/>
      <c r="D82" s="261">
        <f t="shared" si="1"/>
        <v>440</v>
      </c>
      <c r="E82" s="262">
        <f t="shared" si="2"/>
        <v>8800</v>
      </c>
    </row>
    <row r="83" spans="1:5" ht="12.75">
      <c r="A83" s="99"/>
      <c r="B83" s="11"/>
      <c r="C83" s="100"/>
      <c r="D83" s="11"/>
      <c r="E83" s="11"/>
    </row>
    <row r="84" spans="1:5" ht="12.75">
      <c r="A84" s="99"/>
      <c r="B84" s="11"/>
      <c r="C84" s="100"/>
      <c r="D84" s="11"/>
      <c r="E84" s="11"/>
    </row>
    <row r="85" spans="1:5" ht="12.75">
      <c r="A85" s="101" t="s">
        <v>139</v>
      </c>
      <c r="B85" s="102"/>
      <c r="C85" s="102"/>
      <c r="D85" s="102"/>
      <c r="E85" s="103"/>
    </row>
    <row r="86" spans="1:5" ht="12.75">
      <c r="A86" s="104" t="s">
        <v>56</v>
      </c>
      <c r="B86" s="105" t="s">
        <v>137</v>
      </c>
      <c r="C86" s="105"/>
      <c r="D86" s="105"/>
      <c r="E86" s="106"/>
    </row>
    <row r="87" spans="1:5" ht="12.75">
      <c r="A87" s="104" t="s">
        <v>58</v>
      </c>
      <c r="B87" s="105" t="s">
        <v>59</v>
      </c>
      <c r="C87" s="105"/>
      <c r="D87" s="105"/>
      <c r="E87" s="106"/>
    </row>
    <row r="88" spans="1:5" ht="38.25">
      <c r="A88" s="107" t="s">
        <v>60</v>
      </c>
      <c r="B88" s="98" t="s">
        <v>61</v>
      </c>
      <c r="C88" s="98"/>
      <c r="D88" s="98" t="s">
        <v>62</v>
      </c>
      <c r="E88" s="243" t="s">
        <v>63</v>
      </c>
    </row>
    <row r="89" spans="1:5" ht="12.75">
      <c r="A89" s="107"/>
      <c r="B89" s="98"/>
      <c r="C89" s="98"/>
      <c r="D89" s="98"/>
      <c r="E89" s="106"/>
    </row>
    <row r="90" spans="1:5" ht="12.75">
      <c r="A90" s="107">
        <v>0</v>
      </c>
      <c r="B90" s="244">
        <v>6000</v>
      </c>
      <c r="C90" s="100"/>
      <c r="D90" s="11"/>
      <c r="E90" s="116"/>
    </row>
    <row r="91" spans="1:5" ht="12.75">
      <c r="A91" s="107">
        <v>1</v>
      </c>
      <c r="B91" s="11">
        <f>B90-D91</f>
        <v>5700</v>
      </c>
      <c r="C91" s="100"/>
      <c r="D91" s="259">
        <f>(B90/20)</f>
        <v>300</v>
      </c>
      <c r="E91" s="260">
        <f>D91</f>
        <v>300</v>
      </c>
    </row>
    <row r="92" spans="1:5" ht="12.75">
      <c r="A92" s="107">
        <v>2</v>
      </c>
      <c r="B92" s="11">
        <f>B91-D92</f>
        <v>5400</v>
      </c>
      <c r="C92" s="100"/>
      <c r="D92" s="259">
        <f>D91</f>
        <v>300</v>
      </c>
      <c r="E92" s="260">
        <f>E91+D92</f>
        <v>600</v>
      </c>
    </row>
    <row r="93" spans="1:5" ht="12.75">
      <c r="A93" s="107">
        <v>3</v>
      </c>
      <c r="B93" s="11">
        <f>B92-D93</f>
        <v>5100</v>
      </c>
      <c r="C93" s="100"/>
      <c r="D93" s="259">
        <f>D92</f>
        <v>300</v>
      </c>
      <c r="E93" s="260">
        <f>E92+D93</f>
        <v>900</v>
      </c>
    </row>
    <row r="94" spans="1:5" ht="12.75">
      <c r="A94" s="107">
        <v>4</v>
      </c>
      <c r="B94" s="11">
        <f>B93-D94</f>
        <v>4800</v>
      </c>
      <c r="C94" s="100"/>
      <c r="D94" s="259">
        <f>D93</f>
        <v>300</v>
      </c>
      <c r="E94" s="260">
        <f>E93+D94</f>
        <v>1200</v>
      </c>
    </row>
    <row r="95" spans="1:5" ht="12.75">
      <c r="A95" s="107">
        <v>5</v>
      </c>
      <c r="B95" s="11"/>
      <c r="C95" s="100"/>
      <c r="D95" s="259">
        <f aca="true" t="shared" si="3" ref="D95:D110">D94</f>
        <v>300</v>
      </c>
      <c r="E95" s="260">
        <f aca="true" t="shared" si="4" ref="E95:E110">+E94+D95</f>
        <v>1500</v>
      </c>
    </row>
    <row r="96" spans="1:5" ht="12.75">
      <c r="A96" s="107">
        <v>6</v>
      </c>
      <c r="B96" s="11"/>
      <c r="C96" s="100"/>
      <c r="D96" s="259">
        <f t="shared" si="3"/>
        <v>300</v>
      </c>
      <c r="E96" s="260">
        <f t="shared" si="4"/>
        <v>1800</v>
      </c>
    </row>
    <row r="97" spans="1:5" ht="12.75">
      <c r="A97" s="107">
        <v>7</v>
      </c>
      <c r="B97" s="11"/>
      <c r="C97" s="100"/>
      <c r="D97" s="259">
        <f t="shared" si="3"/>
        <v>300</v>
      </c>
      <c r="E97" s="260">
        <f t="shared" si="4"/>
        <v>2100</v>
      </c>
    </row>
    <row r="98" spans="1:5" ht="12.75">
      <c r="A98" s="107">
        <v>8</v>
      </c>
      <c r="B98" s="11"/>
      <c r="C98" s="100"/>
      <c r="D98" s="259">
        <f t="shared" si="3"/>
        <v>300</v>
      </c>
      <c r="E98" s="260">
        <f t="shared" si="4"/>
        <v>2400</v>
      </c>
    </row>
    <row r="99" spans="1:5" ht="12.75">
      <c r="A99" s="107">
        <v>9</v>
      </c>
      <c r="B99" s="11"/>
      <c r="C99" s="100"/>
      <c r="D99" s="259">
        <f t="shared" si="3"/>
        <v>300</v>
      </c>
      <c r="E99" s="260">
        <f t="shared" si="4"/>
        <v>2700</v>
      </c>
    </row>
    <row r="100" spans="1:5" ht="12.75">
      <c r="A100" s="107">
        <v>10</v>
      </c>
      <c r="B100" s="11"/>
      <c r="C100" s="100"/>
      <c r="D100" s="259">
        <f t="shared" si="3"/>
        <v>300</v>
      </c>
      <c r="E100" s="260">
        <f t="shared" si="4"/>
        <v>3000</v>
      </c>
    </row>
    <row r="101" spans="1:5" ht="12.75">
      <c r="A101" s="107">
        <v>11</v>
      </c>
      <c r="B101" s="11"/>
      <c r="C101" s="100"/>
      <c r="D101" s="259">
        <f t="shared" si="3"/>
        <v>300</v>
      </c>
      <c r="E101" s="260">
        <f t="shared" si="4"/>
        <v>3300</v>
      </c>
    </row>
    <row r="102" spans="1:5" ht="12.75">
      <c r="A102" s="107">
        <v>12</v>
      </c>
      <c r="B102" s="11"/>
      <c r="C102" s="100"/>
      <c r="D102" s="259">
        <f t="shared" si="3"/>
        <v>300</v>
      </c>
      <c r="E102" s="260">
        <f t="shared" si="4"/>
        <v>3600</v>
      </c>
    </row>
    <row r="103" spans="1:5" ht="12.75">
      <c r="A103" s="107">
        <v>13</v>
      </c>
      <c r="B103" s="11"/>
      <c r="C103" s="100"/>
      <c r="D103" s="259">
        <f t="shared" si="3"/>
        <v>300</v>
      </c>
      <c r="E103" s="260">
        <f t="shared" si="4"/>
        <v>3900</v>
      </c>
    </row>
    <row r="104" spans="1:5" ht="12.75">
      <c r="A104" s="107">
        <v>14</v>
      </c>
      <c r="B104" s="11"/>
      <c r="C104" s="100"/>
      <c r="D104" s="259">
        <f t="shared" si="3"/>
        <v>300</v>
      </c>
      <c r="E104" s="260">
        <f t="shared" si="4"/>
        <v>4200</v>
      </c>
    </row>
    <row r="105" spans="1:5" ht="12.75">
      <c r="A105" s="107">
        <v>15</v>
      </c>
      <c r="B105" s="11"/>
      <c r="C105" s="100"/>
      <c r="D105" s="259">
        <f t="shared" si="3"/>
        <v>300</v>
      </c>
      <c r="E105" s="260">
        <f t="shared" si="4"/>
        <v>4500</v>
      </c>
    </row>
    <row r="106" spans="1:5" ht="12.75">
      <c r="A106" s="107">
        <v>16</v>
      </c>
      <c r="B106" s="11"/>
      <c r="C106" s="100"/>
      <c r="D106" s="259">
        <f t="shared" si="3"/>
        <v>300</v>
      </c>
      <c r="E106" s="260">
        <f t="shared" si="4"/>
        <v>4800</v>
      </c>
    </row>
    <row r="107" spans="1:5" ht="12.75">
      <c r="A107" s="107">
        <v>17</v>
      </c>
      <c r="B107" s="11"/>
      <c r="C107" s="100"/>
      <c r="D107" s="259">
        <f t="shared" si="3"/>
        <v>300</v>
      </c>
      <c r="E107" s="260">
        <f t="shared" si="4"/>
        <v>5100</v>
      </c>
    </row>
    <row r="108" spans="1:5" ht="12.75">
      <c r="A108" s="107">
        <v>18</v>
      </c>
      <c r="B108" s="11"/>
      <c r="C108" s="100"/>
      <c r="D108" s="259">
        <f t="shared" si="3"/>
        <v>300</v>
      </c>
      <c r="E108" s="260">
        <f t="shared" si="4"/>
        <v>5400</v>
      </c>
    </row>
    <row r="109" spans="1:5" ht="12.75">
      <c r="A109" s="107">
        <v>19</v>
      </c>
      <c r="B109" s="11"/>
      <c r="C109" s="100"/>
      <c r="D109" s="259">
        <f t="shared" si="3"/>
        <v>300</v>
      </c>
      <c r="E109" s="260">
        <f t="shared" si="4"/>
        <v>5700</v>
      </c>
    </row>
    <row r="110" spans="1:5" ht="12.75">
      <c r="A110" s="111">
        <v>20</v>
      </c>
      <c r="B110" s="118"/>
      <c r="C110" s="119"/>
      <c r="D110" s="261">
        <f t="shared" si="3"/>
        <v>300</v>
      </c>
      <c r="E110" s="262">
        <f t="shared" si="4"/>
        <v>6000</v>
      </c>
    </row>
    <row r="111" spans="1:5" ht="12.75">
      <c r="A111" s="99"/>
      <c r="B111" s="11"/>
      <c r="C111" s="100"/>
      <c r="D111" s="11"/>
      <c r="E111" s="11"/>
    </row>
    <row r="112" spans="1:5" ht="12.75">
      <c r="A112" s="99"/>
      <c r="B112" s="11"/>
      <c r="C112" s="100"/>
      <c r="D112" s="11"/>
      <c r="E112" s="11"/>
    </row>
    <row r="113" spans="1:5" ht="12.75">
      <c r="A113" s="99"/>
      <c r="B113" s="11"/>
      <c r="C113" s="100"/>
      <c r="D113" s="11"/>
      <c r="E113" s="11"/>
    </row>
    <row r="115" spans="1:5" ht="12.75">
      <c r="A115" s="101" t="s">
        <v>166</v>
      </c>
      <c r="B115" s="102"/>
      <c r="C115" s="102"/>
      <c r="D115" s="102"/>
      <c r="E115" s="103"/>
    </row>
    <row r="116" spans="1:5" ht="12.75">
      <c r="A116" s="104" t="s">
        <v>56</v>
      </c>
      <c r="B116" s="105" t="s">
        <v>167</v>
      </c>
      <c r="C116" s="105"/>
      <c r="D116" s="105"/>
      <c r="E116" s="106"/>
    </row>
    <row r="117" spans="1:5" ht="12.75">
      <c r="A117" s="104" t="s">
        <v>58</v>
      </c>
      <c r="B117" s="105" t="s">
        <v>59</v>
      </c>
      <c r="C117" s="105"/>
      <c r="D117" s="105"/>
      <c r="E117" s="106"/>
    </row>
    <row r="118" spans="1:5" ht="38.25">
      <c r="A118" s="107" t="s">
        <v>60</v>
      </c>
      <c r="B118" s="98" t="s">
        <v>61</v>
      </c>
      <c r="C118" s="98"/>
      <c r="D118" s="98" t="s">
        <v>62</v>
      </c>
      <c r="E118" s="243" t="s">
        <v>63</v>
      </c>
    </row>
    <row r="119" spans="1:5" ht="12.75">
      <c r="A119" s="107"/>
      <c r="B119" s="98"/>
      <c r="C119" s="98"/>
      <c r="D119" s="98"/>
      <c r="E119" s="106"/>
    </row>
    <row r="120" spans="1:5" ht="12.75">
      <c r="A120" s="107">
        <v>0</v>
      </c>
      <c r="B120" s="244">
        <v>135</v>
      </c>
      <c r="C120" s="100"/>
      <c r="D120" s="11"/>
      <c r="E120" s="116"/>
    </row>
    <row r="121" spans="1:5" ht="12.75">
      <c r="A121" s="107">
        <v>1</v>
      </c>
      <c r="B121" s="259">
        <v>67.5</v>
      </c>
      <c r="C121" s="100"/>
      <c r="D121" s="259">
        <v>67.5</v>
      </c>
      <c r="E121" s="260">
        <f>D121</f>
        <v>67.5</v>
      </c>
    </row>
    <row r="122" spans="1:5" ht="12.75">
      <c r="A122" s="111">
        <v>2</v>
      </c>
      <c r="B122" s="118">
        <f>B121-D122</f>
        <v>0</v>
      </c>
      <c r="C122" s="119"/>
      <c r="D122" s="261">
        <f>D121</f>
        <v>67.5</v>
      </c>
      <c r="E122" s="262">
        <f>E121+D122</f>
        <v>135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E19" sqref="E19"/>
    </sheetView>
  </sheetViews>
  <sheetFormatPr defaultColWidth="11.421875" defaultRowHeight="12.75"/>
  <cols>
    <col min="1" max="1" width="27.421875" style="0" customWidth="1"/>
    <col min="2" max="2" width="23.00390625" style="0" customWidth="1"/>
    <col min="3" max="3" width="15.7109375" style="0" customWidth="1"/>
  </cols>
  <sheetData>
    <row r="1" spans="1:3" ht="12.75">
      <c r="A1" s="231" t="s">
        <v>126</v>
      </c>
      <c r="B1" s="232"/>
      <c r="C1" s="125"/>
    </row>
    <row r="2" spans="1:3" ht="12.75">
      <c r="A2" s="229"/>
      <c r="B2" s="1" t="s">
        <v>143</v>
      </c>
      <c r="C2" s="230"/>
    </row>
    <row r="3" spans="2:5" ht="13.5" thickBot="1">
      <c r="B3" s="333"/>
      <c r="C3" s="333"/>
      <c r="D3" s="333"/>
      <c r="E3" s="333"/>
    </row>
    <row r="4" spans="1:5" ht="12.75">
      <c r="A4" s="334" t="s">
        <v>70</v>
      </c>
      <c r="B4" s="336" t="s">
        <v>3</v>
      </c>
      <c r="C4" s="216" t="s">
        <v>2</v>
      </c>
      <c r="D4" s="216" t="s">
        <v>71</v>
      </c>
      <c r="E4" s="218" t="s">
        <v>72</v>
      </c>
    </row>
    <row r="5" spans="1:5" ht="12.75">
      <c r="A5" s="335"/>
      <c r="B5" s="337"/>
      <c r="C5" s="217" t="s">
        <v>73</v>
      </c>
      <c r="D5" s="217" t="s">
        <v>74</v>
      </c>
      <c r="E5" s="219" t="s">
        <v>5</v>
      </c>
    </row>
    <row r="6" spans="1:5" ht="15" customHeight="1">
      <c r="A6" s="212" t="s">
        <v>79</v>
      </c>
      <c r="B6" s="182">
        <v>7</v>
      </c>
      <c r="C6" s="8" t="s">
        <v>115</v>
      </c>
      <c r="D6" s="220">
        <v>500</v>
      </c>
      <c r="E6" s="220">
        <f>+D6*B6</f>
        <v>3500</v>
      </c>
    </row>
    <row r="7" spans="1:5" ht="15" customHeight="1">
      <c r="A7" s="212" t="s">
        <v>129</v>
      </c>
      <c r="B7" s="182">
        <v>2.4</v>
      </c>
      <c r="C7" s="8" t="s">
        <v>130</v>
      </c>
      <c r="D7" s="220">
        <v>500</v>
      </c>
      <c r="E7" s="220">
        <f>+D7*B7</f>
        <v>1200</v>
      </c>
    </row>
    <row r="8" spans="1:5" ht="15" customHeight="1">
      <c r="A8" s="212" t="s">
        <v>80</v>
      </c>
      <c r="B8" s="182">
        <v>2</v>
      </c>
      <c r="C8" s="8" t="s">
        <v>116</v>
      </c>
      <c r="D8" s="220">
        <v>240</v>
      </c>
      <c r="E8" s="220">
        <v>480</v>
      </c>
    </row>
    <row r="9" spans="1:5" ht="15" customHeight="1">
      <c r="A9" s="212" t="s">
        <v>162</v>
      </c>
      <c r="B9" s="213">
        <v>270</v>
      </c>
      <c r="C9" s="120" t="s">
        <v>117</v>
      </c>
      <c r="D9" s="223">
        <v>8.5</v>
      </c>
      <c r="E9" s="221">
        <f>+D9*B9</f>
        <v>2295</v>
      </c>
    </row>
    <row r="10" spans="1:5" ht="15" customHeight="1">
      <c r="A10" s="212" t="s">
        <v>163</v>
      </c>
      <c r="B10" s="213">
        <v>120</v>
      </c>
      <c r="C10" s="120" t="s">
        <v>117</v>
      </c>
      <c r="D10" s="223">
        <v>2.2</v>
      </c>
      <c r="E10" s="221">
        <f>+D10*B10</f>
        <v>264</v>
      </c>
    </row>
    <row r="11" spans="1:5" ht="15" customHeight="1">
      <c r="A11" s="212" t="s">
        <v>118</v>
      </c>
      <c r="B11" s="213">
        <v>720</v>
      </c>
      <c r="C11" s="120" t="s">
        <v>119</v>
      </c>
      <c r="D11" s="223">
        <v>20</v>
      </c>
      <c r="E11" s="221">
        <f>+D11*B11</f>
        <v>14400</v>
      </c>
    </row>
    <row r="12" spans="1:5" ht="15" customHeight="1">
      <c r="A12" s="212" t="s">
        <v>161</v>
      </c>
      <c r="B12" s="213">
        <v>120</v>
      </c>
      <c r="C12" s="120" t="s">
        <v>160</v>
      </c>
      <c r="D12" s="223">
        <v>8.8</v>
      </c>
      <c r="E12" s="221">
        <f>+D12*B12</f>
        <v>1056</v>
      </c>
    </row>
    <row r="13" spans="1:5" ht="15" customHeight="1">
      <c r="A13" s="212" t="s">
        <v>81</v>
      </c>
      <c r="B13" s="213">
        <v>84000</v>
      </c>
      <c r="C13" s="120" t="s">
        <v>123</v>
      </c>
      <c r="D13" s="223">
        <v>0.1</v>
      </c>
      <c r="E13" s="221">
        <f>+D13*B13</f>
        <v>8400</v>
      </c>
    </row>
    <row r="14" spans="1:5" ht="15" customHeight="1">
      <c r="A14" s="214" t="s">
        <v>78</v>
      </c>
      <c r="B14" s="215">
        <v>6</v>
      </c>
      <c r="C14" s="120" t="s">
        <v>120</v>
      </c>
      <c r="D14" s="223">
        <v>15</v>
      </c>
      <c r="E14" s="221">
        <f>15*6</f>
        <v>90</v>
      </c>
    </row>
    <row r="15" spans="1:5" ht="15" customHeight="1">
      <c r="A15" s="212" t="s">
        <v>121</v>
      </c>
      <c r="B15" s="215">
        <v>72</v>
      </c>
      <c r="C15" s="120" t="s">
        <v>117</v>
      </c>
      <c r="D15" s="223">
        <v>320</v>
      </c>
      <c r="E15" s="221">
        <f>+D15*B15</f>
        <v>23040</v>
      </c>
    </row>
    <row r="16" spans="1:5" ht="15" customHeight="1">
      <c r="A16" s="121" t="s">
        <v>127</v>
      </c>
      <c r="B16" s="120">
        <v>600</v>
      </c>
      <c r="C16" s="222" t="s">
        <v>128</v>
      </c>
      <c r="D16" s="222">
        <v>0.5</v>
      </c>
      <c r="E16" s="221">
        <f>600*0.5</f>
        <v>300</v>
      </c>
    </row>
    <row r="17" spans="1:5" ht="15" customHeight="1">
      <c r="A17" s="300" t="s">
        <v>170</v>
      </c>
      <c r="B17" s="302">
        <v>10</v>
      </c>
      <c r="C17" s="302" t="s">
        <v>171</v>
      </c>
      <c r="D17" s="303">
        <v>400</v>
      </c>
      <c r="E17" s="301">
        <f>+D17*B17</f>
        <v>4000</v>
      </c>
    </row>
    <row r="18" spans="1:5" ht="13.5" thickBot="1">
      <c r="A18" s="122" t="s">
        <v>5</v>
      </c>
      <c r="B18" s="123"/>
      <c r="C18" s="123"/>
      <c r="D18" s="123"/>
      <c r="E18" s="269">
        <f>SUM(E6:E17)</f>
        <v>59025</v>
      </c>
    </row>
    <row r="19" ht="12.75">
      <c r="C19" s="124"/>
    </row>
  </sheetData>
  <mergeCells count="3">
    <mergeCell ref="B3:E3"/>
    <mergeCell ref="A4:A5"/>
    <mergeCell ref="B4:B5"/>
  </mergeCells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3">
      <selection activeCell="C9" sqref="C9"/>
    </sheetView>
  </sheetViews>
  <sheetFormatPr defaultColWidth="11.421875" defaultRowHeight="12.75"/>
  <cols>
    <col min="3" max="3" width="8.140625" style="0" customWidth="1"/>
    <col min="4" max="4" width="9.421875" style="0" customWidth="1"/>
    <col min="5" max="5" width="7.7109375" style="0" customWidth="1"/>
    <col min="6" max="7" width="7.421875" style="0" customWidth="1"/>
    <col min="8" max="8" width="7.28125" style="0" customWidth="1"/>
    <col min="9" max="9" width="6.57421875" style="0" customWidth="1"/>
    <col min="10" max="10" width="7.28125" style="0" customWidth="1"/>
    <col min="11" max="12" width="6.57421875" style="0" customWidth="1"/>
    <col min="13" max="13" width="6.8515625" style="0" customWidth="1"/>
  </cols>
  <sheetData>
    <row r="1" spans="1:13" ht="15.75">
      <c r="A1" s="306" t="s">
        <v>173</v>
      </c>
      <c r="B1" s="135"/>
      <c r="C1" s="135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4" ht="12.75">
      <c r="A2" s="160" t="s">
        <v>110</v>
      </c>
      <c r="B2" s="160"/>
      <c r="C2" s="322"/>
      <c r="D2" s="322"/>
      <c r="E2" s="322"/>
      <c r="F2" s="322"/>
      <c r="G2" s="322"/>
      <c r="H2" s="322"/>
      <c r="I2" s="321"/>
      <c r="J2" s="321"/>
      <c r="K2" s="321"/>
      <c r="L2" s="162"/>
      <c r="M2" s="162"/>
      <c r="N2" s="58"/>
    </row>
    <row r="3" spans="1:14" ht="12.75">
      <c r="A3" s="324" t="s">
        <v>82</v>
      </c>
      <c r="B3" s="325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58"/>
    </row>
    <row r="4" spans="1:14" ht="12.75">
      <c r="A4" s="324"/>
      <c r="B4" s="324"/>
      <c r="C4" s="152" t="s">
        <v>83</v>
      </c>
      <c r="D4" s="323" t="s">
        <v>45</v>
      </c>
      <c r="E4" s="323" t="s">
        <v>46</v>
      </c>
      <c r="F4" s="323" t="s">
        <v>47</v>
      </c>
      <c r="G4" s="323" t="s">
        <v>48</v>
      </c>
      <c r="H4" s="323" t="s">
        <v>49</v>
      </c>
      <c r="I4" s="323" t="s">
        <v>50</v>
      </c>
      <c r="J4" s="323" t="s">
        <v>69</v>
      </c>
      <c r="K4" s="323" t="s">
        <v>51</v>
      </c>
      <c r="L4" s="323" t="s">
        <v>52</v>
      </c>
      <c r="M4" s="323" t="s">
        <v>53</v>
      </c>
      <c r="N4" s="58"/>
    </row>
    <row r="5" spans="1:14" ht="12.75">
      <c r="A5" s="324" t="s">
        <v>84</v>
      </c>
      <c r="B5" s="324"/>
      <c r="C5" s="152"/>
      <c r="D5" s="152">
        <v>20625</v>
      </c>
      <c r="E5" s="152">
        <v>20625</v>
      </c>
      <c r="F5" s="152">
        <v>20625</v>
      </c>
      <c r="G5" s="152">
        <v>20625</v>
      </c>
      <c r="H5" s="152">
        <v>20625</v>
      </c>
      <c r="I5" s="152">
        <v>20625</v>
      </c>
      <c r="J5" s="152">
        <v>20625</v>
      </c>
      <c r="K5" s="152">
        <v>20625</v>
      </c>
      <c r="L5" s="152">
        <v>20625</v>
      </c>
      <c r="M5" s="152">
        <v>20625</v>
      </c>
      <c r="N5" s="58"/>
    </row>
    <row r="6" spans="1:14" ht="12.75">
      <c r="A6" s="324" t="s">
        <v>85</v>
      </c>
      <c r="B6" s="324"/>
      <c r="C6" s="152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58"/>
    </row>
    <row r="7" spans="1:14" ht="12.75">
      <c r="A7" s="324" t="s">
        <v>144</v>
      </c>
      <c r="B7" s="324"/>
      <c r="C7" s="152"/>
      <c r="D7" s="323">
        <v>-800</v>
      </c>
      <c r="E7" s="323">
        <v>-800</v>
      </c>
      <c r="F7" s="323">
        <v>-800</v>
      </c>
      <c r="G7" s="323">
        <v>-800</v>
      </c>
      <c r="H7" s="323">
        <v>-800</v>
      </c>
      <c r="I7" s="323">
        <v>-800</v>
      </c>
      <c r="J7" s="323">
        <v>-800</v>
      </c>
      <c r="K7" s="323">
        <v>-800</v>
      </c>
      <c r="L7" s="323">
        <v>-800</v>
      </c>
      <c r="M7" s="323">
        <v>-800</v>
      </c>
      <c r="N7" s="58"/>
    </row>
    <row r="8" spans="1:14" ht="12.75">
      <c r="A8" s="324" t="s">
        <v>86</v>
      </c>
      <c r="B8" s="324"/>
      <c r="C8" s="152"/>
      <c r="D8" s="152">
        <v>-4538</v>
      </c>
      <c r="E8" s="152">
        <v>-4538</v>
      </c>
      <c r="F8" s="152">
        <v>-3588</v>
      </c>
      <c r="G8" s="152">
        <v>-3588</v>
      </c>
      <c r="H8" s="152">
        <v>-3588</v>
      </c>
      <c r="I8" s="152">
        <v>-3588</v>
      </c>
      <c r="J8" s="152">
        <v>-3588</v>
      </c>
      <c r="K8" s="152">
        <v>-3588</v>
      </c>
      <c r="L8" s="152">
        <v>-3588</v>
      </c>
      <c r="M8" s="152">
        <v>-3588</v>
      </c>
      <c r="N8" s="58"/>
    </row>
    <row r="9" spans="1:14" ht="12.75">
      <c r="A9" s="324" t="s">
        <v>87</v>
      </c>
      <c r="B9" s="324"/>
      <c r="C9" s="152"/>
      <c r="D9" s="152">
        <v>0</v>
      </c>
      <c r="E9" s="152">
        <v>0</v>
      </c>
      <c r="F9" s="152">
        <v>0</v>
      </c>
      <c r="G9" s="152">
        <v>0</v>
      </c>
      <c r="H9" s="152">
        <v>0</v>
      </c>
      <c r="I9" s="152">
        <v>0</v>
      </c>
      <c r="J9" s="152">
        <v>0</v>
      </c>
      <c r="K9" s="152">
        <v>0</v>
      </c>
      <c r="L9" s="152">
        <v>0</v>
      </c>
      <c r="M9" s="152">
        <v>0</v>
      </c>
      <c r="N9" s="58"/>
    </row>
    <row r="10" spans="1:14" ht="12.75">
      <c r="A10" s="324" t="s">
        <v>88</v>
      </c>
      <c r="B10" s="324"/>
      <c r="C10" s="152"/>
      <c r="D10" s="152">
        <v>0</v>
      </c>
      <c r="E10" s="152">
        <v>0</v>
      </c>
      <c r="F10" s="152">
        <v>0</v>
      </c>
      <c r="G10" s="152">
        <v>0</v>
      </c>
      <c r="H10" s="152">
        <v>0</v>
      </c>
      <c r="I10" s="152">
        <v>0</v>
      </c>
      <c r="J10" s="152">
        <v>0</v>
      </c>
      <c r="K10" s="152">
        <v>0</v>
      </c>
      <c r="L10" s="152">
        <v>0</v>
      </c>
      <c r="M10" s="152">
        <v>0</v>
      </c>
      <c r="N10" s="58"/>
    </row>
    <row r="11" spans="1:14" ht="12.75">
      <c r="A11" s="324" t="s">
        <v>89</v>
      </c>
      <c r="B11" s="324"/>
      <c r="C11" s="152"/>
      <c r="D11" s="323">
        <v>0</v>
      </c>
      <c r="E11" s="323">
        <v>0</v>
      </c>
      <c r="F11" s="323">
        <v>0</v>
      </c>
      <c r="G11" s="323">
        <v>0</v>
      </c>
      <c r="H11" s="323">
        <v>0</v>
      </c>
      <c r="I11" s="323">
        <v>0</v>
      </c>
      <c r="J11" s="323">
        <v>0</v>
      </c>
      <c r="K11" s="323">
        <v>0</v>
      </c>
      <c r="L11" s="323">
        <v>0</v>
      </c>
      <c r="M11" s="323">
        <v>0</v>
      </c>
      <c r="N11" s="58"/>
    </row>
    <row r="12" spans="1:14" ht="12.75">
      <c r="A12" s="324" t="s">
        <v>90</v>
      </c>
      <c r="B12" s="324"/>
      <c r="C12" s="152"/>
      <c r="D12" s="323">
        <v>-1196.8666666666668</v>
      </c>
      <c r="E12" s="323">
        <v>-1061.87</v>
      </c>
      <c r="F12" s="323">
        <v>-1061.87</v>
      </c>
      <c r="G12" s="323">
        <v>-1061.87</v>
      </c>
      <c r="H12" s="323">
        <v>-1061.87</v>
      </c>
      <c r="I12" s="323">
        <v>-1061.87</v>
      </c>
      <c r="J12" s="323">
        <v>-1061.87</v>
      </c>
      <c r="K12" s="323">
        <v>-1061.87</v>
      </c>
      <c r="L12" s="323">
        <v>-1061.87</v>
      </c>
      <c r="M12" s="323">
        <v>-1061.87</v>
      </c>
      <c r="N12" s="58"/>
    </row>
    <row r="13" spans="1:14" ht="12.75">
      <c r="A13" s="324" t="s">
        <v>91</v>
      </c>
      <c r="B13" s="324"/>
      <c r="C13" s="152"/>
      <c r="D13" s="152">
        <v>-400</v>
      </c>
      <c r="E13" s="152">
        <v>-400</v>
      </c>
      <c r="F13" s="152">
        <v>-400</v>
      </c>
      <c r="G13" s="152">
        <v>-400</v>
      </c>
      <c r="H13" s="152">
        <v>-400</v>
      </c>
      <c r="I13" s="152"/>
      <c r="J13" s="152"/>
      <c r="K13" s="152"/>
      <c r="L13" s="152"/>
      <c r="M13" s="152"/>
      <c r="N13" s="58"/>
    </row>
    <row r="14" spans="1:14" ht="12.75">
      <c r="A14" s="325" t="s">
        <v>92</v>
      </c>
      <c r="B14" s="325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58"/>
    </row>
    <row r="15" spans="1:14" ht="12.75">
      <c r="A15" s="324" t="s">
        <v>93</v>
      </c>
      <c r="B15" s="324"/>
      <c r="C15" s="152"/>
      <c r="D15" s="152">
        <v>13690.133333333333</v>
      </c>
      <c r="E15" s="152">
        <v>13825.13</v>
      </c>
      <c r="F15" s="152">
        <v>14775.13</v>
      </c>
      <c r="G15" s="152">
        <v>14775.13</v>
      </c>
      <c r="H15" s="152">
        <v>14775.13</v>
      </c>
      <c r="I15" s="152">
        <v>15175.13</v>
      </c>
      <c r="J15" s="152">
        <v>15175.13</v>
      </c>
      <c r="K15" s="152">
        <v>15175.13</v>
      </c>
      <c r="L15" s="152">
        <v>15175.13</v>
      </c>
      <c r="M15" s="152">
        <v>15175.13</v>
      </c>
      <c r="N15" s="58"/>
    </row>
    <row r="16" spans="1:14" ht="12.75">
      <c r="A16" s="324" t="s">
        <v>94</v>
      </c>
      <c r="B16" s="324"/>
      <c r="C16" s="152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58"/>
    </row>
    <row r="17" spans="1:14" ht="12.75">
      <c r="A17" s="324"/>
      <c r="B17" s="324"/>
      <c r="C17" s="152"/>
      <c r="D17" s="152">
        <v>13690.133333333333</v>
      </c>
      <c r="E17" s="152">
        <v>13825.13</v>
      </c>
      <c r="F17" s="152">
        <v>14775.13</v>
      </c>
      <c r="G17" s="152">
        <v>14775.13</v>
      </c>
      <c r="H17" s="152">
        <v>14775.13</v>
      </c>
      <c r="I17" s="152">
        <v>15175.13</v>
      </c>
      <c r="J17" s="152">
        <v>15175.13</v>
      </c>
      <c r="K17" s="152">
        <v>15175.13</v>
      </c>
      <c r="L17" s="152">
        <v>15175.13</v>
      </c>
      <c r="M17" s="152">
        <v>15175.13</v>
      </c>
      <c r="N17" s="58"/>
    </row>
    <row r="18" spans="1:14" ht="12.75">
      <c r="A18" s="325" t="s">
        <v>95</v>
      </c>
      <c r="B18" s="325"/>
      <c r="C18" s="149"/>
      <c r="D18" s="149">
        <v>0</v>
      </c>
      <c r="E18" s="149">
        <v>0</v>
      </c>
      <c r="F18" s="149">
        <v>0</v>
      </c>
      <c r="G18" s="149">
        <v>0</v>
      </c>
      <c r="H18" s="149">
        <v>0</v>
      </c>
      <c r="I18" s="149">
        <v>0</v>
      </c>
      <c r="J18" s="149">
        <v>0</v>
      </c>
      <c r="K18" s="149">
        <v>0</v>
      </c>
      <c r="L18" s="149">
        <v>0</v>
      </c>
      <c r="M18" s="149">
        <v>0</v>
      </c>
      <c r="N18" s="58"/>
    </row>
    <row r="19" spans="1:14" ht="12.75">
      <c r="A19" s="324" t="s">
        <v>96</v>
      </c>
      <c r="B19" s="324"/>
      <c r="C19" s="152"/>
      <c r="D19" s="323">
        <v>13690.133333333333</v>
      </c>
      <c r="E19" s="323">
        <v>13825.13</v>
      </c>
      <c r="F19" s="323">
        <v>14775.13</v>
      </c>
      <c r="G19" s="323">
        <v>14775.13</v>
      </c>
      <c r="H19" s="323">
        <v>14775.13</v>
      </c>
      <c r="I19" s="323">
        <v>15175.13</v>
      </c>
      <c r="J19" s="323">
        <v>15175.13</v>
      </c>
      <c r="K19" s="323">
        <v>15175.13</v>
      </c>
      <c r="L19" s="323">
        <v>15175.13</v>
      </c>
      <c r="M19" s="323">
        <v>15175.13</v>
      </c>
      <c r="N19" s="58"/>
    </row>
    <row r="20" spans="1:14" ht="12.75">
      <c r="A20" s="324" t="s">
        <v>97</v>
      </c>
      <c r="B20" s="324"/>
      <c r="C20" s="152"/>
      <c r="D20" s="323">
        <v>1196.8666666666668</v>
      </c>
      <c r="E20" s="323">
        <v>1061.87</v>
      </c>
      <c r="F20" s="323">
        <v>1061.87</v>
      </c>
      <c r="G20" s="323">
        <v>1061.87</v>
      </c>
      <c r="H20" s="323">
        <v>1061.87</v>
      </c>
      <c r="I20" s="152">
        <v>1061.87</v>
      </c>
      <c r="J20" s="152">
        <v>1061.87</v>
      </c>
      <c r="K20" s="152">
        <v>1061.87</v>
      </c>
      <c r="L20" s="152">
        <v>1061.87</v>
      </c>
      <c r="M20" s="152">
        <v>1061.87</v>
      </c>
      <c r="N20" s="58"/>
    </row>
    <row r="21" spans="1:14" ht="12.75">
      <c r="A21" s="324" t="s">
        <v>98</v>
      </c>
      <c r="B21" s="324"/>
      <c r="C21" s="152"/>
      <c r="D21" s="152">
        <v>400</v>
      </c>
      <c r="E21" s="152">
        <v>400</v>
      </c>
      <c r="F21" s="152">
        <v>400</v>
      </c>
      <c r="G21" s="152">
        <v>400</v>
      </c>
      <c r="H21" s="152">
        <v>400</v>
      </c>
      <c r="I21" s="152"/>
      <c r="J21" s="152"/>
      <c r="K21" s="152"/>
      <c r="L21" s="152"/>
      <c r="M21" s="152"/>
      <c r="N21" s="58"/>
    </row>
    <row r="22" spans="1:14" ht="12.75">
      <c r="A22" s="324" t="s">
        <v>99</v>
      </c>
      <c r="B22" s="324"/>
      <c r="C22" s="323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58"/>
    </row>
    <row r="23" spans="1:14" ht="12.75">
      <c r="A23" s="324" t="s">
        <v>100</v>
      </c>
      <c r="B23" s="324"/>
      <c r="C23" s="152">
        <v>-124896</v>
      </c>
      <c r="D23" s="152"/>
      <c r="E23" s="323"/>
      <c r="F23" s="323"/>
      <c r="G23" s="323"/>
      <c r="H23" s="323"/>
      <c r="I23" s="323"/>
      <c r="J23" s="152"/>
      <c r="K23" s="323"/>
      <c r="L23" s="152"/>
      <c r="M23" s="323"/>
      <c r="N23" s="58"/>
    </row>
    <row r="24" spans="1:14" ht="12.75">
      <c r="A24" s="324" t="s">
        <v>101</v>
      </c>
      <c r="B24" s="324"/>
      <c r="C24" s="152"/>
      <c r="D24" s="152"/>
      <c r="E24" s="152">
        <v>-135</v>
      </c>
      <c r="F24" s="152">
        <v>-800</v>
      </c>
      <c r="G24" s="152">
        <v>-135</v>
      </c>
      <c r="H24" s="152">
        <v>-276</v>
      </c>
      <c r="I24" s="152">
        <v>-135</v>
      </c>
      <c r="J24" s="152"/>
      <c r="K24" s="152">
        <v>-135</v>
      </c>
      <c r="L24" s="152"/>
      <c r="M24" s="152">
        <v>7265</v>
      </c>
      <c r="N24" s="58"/>
    </row>
    <row r="25" spans="1:14" ht="12.75">
      <c r="A25" s="324" t="s">
        <v>102</v>
      </c>
      <c r="B25" s="324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58"/>
    </row>
    <row r="26" spans="1:14" ht="12.75">
      <c r="A26" s="324" t="s">
        <v>103</v>
      </c>
      <c r="B26" s="324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58"/>
    </row>
    <row r="27" spans="1:14" ht="12.75">
      <c r="A27" s="324" t="s">
        <v>104</v>
      </c>
      <c r="B27" s="324"/>
      <c r="C27" s="323">
        <v>74937.6</v>
      </c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58"/>
    </row>
    <row r="28" spans="1:14" ht="12.75">
      <c r="A28" s="324" t="s">
        <v>105</v>
      </c>
      <c r="B28" s="324"/>
      <c r="C28" s="327"/>
      <c r="D28" s="327"/>
      <c r="E28" s="327"/>
      <c r="F28" s="327"/>
      <c r="G28" s="327"/>
      <c r="H28" s="327"/>
      <c r="I28" s="327"/>
      <c r="J28" s="327"/>
      <c r="K28" s="327"/>
      <c r="L28" s="327"/>
      <c r="M28" s="327"/>
      <c r="N28" s="58"/>
    </row>
    <row r="29" spans="1:14" ht="12.75">
      <c r="A29" s="325" t="s">
        <v>106</v>
      </c>
      <c r="B29" s="325"/>
      <c r="C29" s="328"/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N29" s="58"/>
    </row>
    <row r="30" spans="1:14" ht="12.75">
      <c r="A30" s="325" t="s">
        <v>107</v>
      </c>
      <c r="B30" s="330"/>
      <c r="C30" s="324">
        <v>-49958.4</v>
      </c>
      <c r="D30" s="324">
        <v>15287</v>
      </c>
      <c r="E30" s="324">
        <v>15152</v>
      </c>
      <c r="F30" s="324">
        <v>15437</v>
      </c>
      <c r="G30" s="324">
        <v>16102</v>
      </c>
      <c r="H30" s="324">
        <v>15961</v>
      </c>
      <c r="I30" s="324">
        <v>16102</v>
      </c>
      <c r="J30" s="324">
        <v>16237</v>
      </c>
      <c r="K30" s="324">
        <v>16102</v>
      </c>
      <c r="L30" s="324">
        <v>16237</v>
      </c>
      <c r="M30" s="324">
        <v>23502</v>
      </c>
      <c r="N30" s="58"/>
    </row>
    <row r="31" spans="1:14" ht="12.75">
      <c r="A31" s="325" t="s">
        <v>108</v>
      </c>
      <c r="B31" s="325"/>
      <c r="C31" s="325"/>
      <c r="D31" s="325"/>
      <c r="E31" s="325"/>
      <c r="F31" s="325"/>
      <c r="G31" s="325"/>
      <c r="H31" s="325"/>
      <c r="I31" s="324"/>
      <c r="J31" s="324"/>
      <c r="K31" s="324"/>
      <c r="L31" s="324"/>
      <c r="M31" s="324"/>
      <c r="N31" s="58"/>
    </row>
    <row r="32" spans="1:14" ht="12.75">
      <c r="A32" s="160"/>
      <c r="B32" s="160"/>
      <c r="C32" s="160" t="s">
        <v>177</v>
      </c>
      <c r="D32" s="160"/>
      <c r="E32" s="160"/>
      <c r="F32" s="160"/>
      <c r="G32" s="160"/>
      <c r="H32" s="160"/>
      <c r="I32" s="162"/>
      <c r="J32" s="162"/>
      <c r="K32" s="162"/>
      <c r="L32" s="162"/>
      <c r="M32" s="162"/>
      <c r="N32" s="58"/>
    </row>
    <row r="33" spans="1:14" ht="12.75">
      <c r="A33" s="162"/>
      <c r="B33" s="160"/>
      <c r="C33" s="196" t="s">
        <v>178</v>
      </c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58"/>
    </row>
    <row r="34" spans="1:14" ht="12.75">
      <c r="A34" s="162"/>
      <c r="B34" s="16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58"/>
    </row>
    <row r="35" spans="1:14" ht="12.75">
      <c r="A35" s="162"/>
      <c r="B35" s="162" t="s">
        <v>179</v>
      </c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58"/>
    </row>
    <row r="36" spans="1:14" ht="12.75">
      <c r="A36" s="162"/>
      <c r="B36" s="162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58"/>
    </row>
    <row r="37" spans="1:14" ht="12.7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</row>
    <row r="38" spans="1:14" ht="12.7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</row>
  </sheetData>
  <printOptions/>
  <pageMargins left="0.75" right="0.75" top="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03"/>
  <sheetViews>
    <sheetView workbookViewId="0" topLeftCell="A1">
      <selection activeCell="O26" sqref="O26"/>
    </sheetView>
  </sheetViews>
  <sheetFormatPr defaultColWidth="11.421875" defaultRowHeight="12.75"/>
  <cols>
    <col min="2" max="2" width="6.8515625" style="0" customWidth="1"/>
    <col min="3" max="3" width="8.00390625" style="0" customWidth="1"/>
    <col min="4" max="4" width="7.8515625" style="0" customWidth="1"/>
    <col min="5" max="5" width="6.7109375" style="0" customWidth="1"/>
    <col min="6" max="6" width="7.57421875" style="0" customWidth="1"/>
    <col min="7" max="7" width="8.421875" style="0" customWidth="1"/>
    <col min="8" max="8" width="7.8515625" style="0" customWidth="1"/>
    <col min="9" max="9" width="7.00390625" style="0" customWidth="1"/>
    <col min="10" max="10" width="6.7109375" style="0" customWidth="1"/>
    <col min="11" max="11" width="6.8515625" style="0" customWidth="1"/>
    <col min="12" max="12" width="6.7109375" style="0" customWidth="1"/>
    <col min="13" max="13" width="7.57421875" style="0" customWidth="1"/>
  </cols>
  <sheetData>
    <row r="1" ht="12.75">
      <c r="A1" s="1"/>
    </row>
    <row r="2" spans="1:14" ht="12.75">
      <c r="A2" s="135" t="s">
        <v>172</v>
      </c>
      <c r="B2" s="135"/>
      <c r="C2" s="135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1:14" ht="12.75">
      <c r="A3" s="136" t="s">
        <v>110</v>
      </c>
      <c r="B3" s="136"/>
      <c r="C3" s="304"/>
      <c r="D3" s="304"/>
      <c r="E3" s="304"/>
      <c r="F3" s="304"/>
      <c r="G3" s="304"/>
      <c r="H3" s="304"/>
      <c r="I3" s="305"/>
      <c r="J3" s="305"/>
      <c r="K3" s="136"/>
      <c r="L3" s="136"/>
      <c r="M3" s="136"/>
      <c r="N3" s="136"/>
    </row>
    <row r="4" spans="1:14" ht="13.5" thickBot="1">
      <c r="A4" s="135" t="s">
        <v>82</v>
      </c>
      <c r="B4" s="135"/>
      <c r="C4" s="135"/>
      <c r="D4" s="135"/>
      <c r="E4" s="135"/>
      <c r="F4" s="135"/>
      <c r="G4" s="135"/>
      <c r="H4" s="135"/>
      <c r="I4" s="136"/>
      <c r="J4" s="136"/>
      <c r="K4" s="136"/>
      <c r="L4" s="136"/>
      <c r="M4" s="136"/>
      <c r="N4" s="136"/>
    </row>
    <row r="5" spans="1:14" ht="12.75">
      <c r="A5" s="137"/>
      <c r="B5" s="139"/>
      <c r="C5" s="140" t="s">
        <v>83</v>
      </c>
      <c r="D5" s="140" t="s">
        <v>45</v>
      </c>
      <c r="E5" s="140" t="s">
        <v>46</v>
      </c>
      <c r="F5" s="140" t="s">
        <v>47</v>
      </c>
      <c r="G5" s="140" t="s">
        <v>48</v>
      </c>
      <c r="H5" s="140" t="s">
        <v>49</v>
      </c>
      <c r="I5" s="140" t="s">
        <v>50</v>
      </c>
      <c r="J5" s="140" t="s">
        <v>69</v>
      </c>
      <c r="K5" s="140" t="s">
        <v>51</v>
      </c>
      <c r="L5" s="140" t="s">
        <v>52</v>
      </c>
      <c r="M5" s="141" t="s">
        <v>53</v>
      </c>
      <c r="N5" s="136"/>
    </row>
    <row r="6" spans="1:14" ht="12.75">
      <c r="A6" s="142" t="s">
        <v>84</v>
      </c>
      <c r="B6" s="143"/>
      <c r="C6" s="144"/>
      <c r="D6" s="233">
        <f>+ingresos!B30</f>
        <v>20625</v>
      </c>
      <c r="E6" s="233">
        <v>20625</v>
      </c>
      <c r="F6" s="233">
        <v>20625</v>
      </c>
      <c r="G6" s="233">
        <v>20625</v>
      </c>
      <c r="H6" s="233">
        <v>20625</v>
      </c>
      <c r="I6" s="233">
        <v>20625</v>
      </c>
      <c r="J6" s="233">
        <v>20625</v>
      </c>
      <c r="K6" s="233">
        <v>20625</v>
      </c>
      <c r="L6" s="233">
        <v>20625</v>
      </c>
      <c r="M6" s="233">
        <v>20625</v>
      </c>
      <c r="N6" s="136"/>
    </row>
    <row r="7" spans="1:14" ht="12.75">
      <c r="A7" s="142" t="s">
        <v>85</v>
      </c>
      <c r="B7" s="143"/>
      <c r="C7" s="144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36"/>
    </row>
    <row r="8" spans="1:14" ht="12.75">
      <c r="A8" s="142" t="s">
        <v>144</v>
      </c>
      <c r="B8" s="143"/>
      <c r="C8" s="144"/>
      <c r="D8" s="233">
        <v>-800</v>
      </c>
      <c r="E8" s="233">
        <v>-800</v>
      </c>
      <c r="F8" s="233">
        <v>-800</v>
      </c>
      <c r="G8" s="233">
        <v>-800</v>
      </c>
      <c r="H8" s="233">
        <v>-800</v>
      </c>
      <c r="I8" s="233">
        <v>-800</v>
      </c>
      <c r="J8" s="233">
        <v>-800</v>
      </c>
      <c r="K8" s="233">
        <v>-800</v>
      </c>
      <c r="L8" s="233">
        <v>-800</v>
      </c>
      <c r="M8" s="233">
        <v>-800</v>
      </c>
      <c r="N8" s="136"/>
    </row>
    <row r="9" spans="1:14" ht="12.75">
      <c r="A9" s="142" t="s">
        <v>86</v>
      </c>
      <c r="B9" s="143"/>
      <c r="C9" s="144"/>
      <c r="D9" s="233">
        <f>-'costos fijos'!D19</f>
        <v>-4538</v>
      </c>
      <c r="E9" s="233">
        <f>-'costos fijos'!E19</f>
        <v>-4538</v>
      </c>
      <c r="F9" s="233">
        <f>-'costos fijos'!G19</f>
        <v>-3588</v>
      </c>
      <c r="G9" s="233">
        <f>-'costos fijos'!G19</f>
        <v>-3588</v>
      </c>
      <c r="H9" s="233">
        <f>-'costos fijos'!I19</f>
        <v>-3588</v>
      </c>
      <c r="I9" s="233">
        <f>-'costos fijos'!J19</f>
        <v>-3588</v>
      </c>
      <c r="J9" s="233">
        <f>-'costos fijos'!K19</f>
        <v>-3588</v>
      </c>
      <c r="K9" s="233">
        <f>-'costos fijos'!L19</f>
        <v>-3588</v>
      </c>
      <c r="L9" s="233">
        <f>-'costos fijos'!M19</f>
        <v>-3588</v>
      </c>
      <c r="M9" s="233">
        <f>-'costos fijos'!N19</f>
        <v>-3588</v>
      </c>
      <c r="N9" s="136"/>
    </row>
    <row r="10" spans="1:14" ht="12.75">
      <c r="A10" s="142" t="s">
        <v>87</v>
      </c>
      <c r="B10" s="143"/>
      <c r="C10" s="144"/>
      <c r="D10" s="145">
        <v>0</v>
      </c>
      <c r="E10" s="145">
        <v>0</v>
      </c>
      <c r="F10" s="145">
        <v>0</v>
      </c>
      <c r="G10" s="145">
        <v>0</v>
      </c>
      <c r="H10" s="145">
        <v>0</v>
      </c>
      <c r="I10" s="145">
        <v>0</v>
      </c>
      <c r="J10" s="145">
        <v>0</v>
      </c>
      <c r="K10" s="145">
        <v>0</v>
      </c>
      <c r="L10" s="145">
        <v>0</v>
      </c>
      <c r="M10" s="145">
        <v>0</v>
      </c>
      <c r="N10" s="136"/>
    </row>
    <row r="11" spans="1:14" ht="12.75">
      <c r="A11" s="142" t="s">
        <v>88</v>
      </c>
      <c r="B11" s="143"/>
      <c r="C11" s="144"/>
      <c r="D11" s="145">
        <v>0</v>
      </c>
      <c r="E11" s="145">
        <v>0</v>
      </c>
      <c r="F11" s="145">
        <v>0</v>
      </c>
      <c r="G11" s="145">
        <v>0</v>
      </c>
      <c r="H11" s="145">
        <v>0</v>
      </c>
      <c r="I11" s="145">
        <v>0</v>
      </c>
      <c r="J11" s="145">
        <v>0</v>
      </c>
      <c r="K11" s="145">
        <v>0</v>
      </c>
      <c r="L11" s="145">
        <v>0</v>
      </c>
      <c r="M11" s="145">
        <v>0</v>
      </c>
      <c r="N11" s="136"/>
    </row>
    <row r="12" spans="1:14" ht="12.75">
      <c r="A12" s="142" t="s">
        <v>89</v>
      </c>
      <c r="B12" s="143"/>
      <c r="C12" s="144"/>
      <c r="D12" s="145">
        <v>0</v>
      </c>
      <c r="E12" s="145">
        <v>0</v>
      </c>
      <c r="F12" s="145">
        <v>0</v>
      </c>
      <c r="G12" s="145">
        <v>0</v>
      </c>
      <c r="H12" s="145">
        <v>0</v>
      </c>
      <c r="I12" s="145">
        <v>0</v>
      </c>
      <c r="J12" s="145">
        <v>0</v>
      </c>
      <c r="K12" s="145">
        <v>0</v>
      </c>
      <c r="L12" s="145">
        <v>0</v>
      </c>
      <c r="M12" s="145">
        <v>0</v>
      </c>
      <c r="N12" s="136"/>
    </row>
    <row r="13" spans="1:14" ht="12.75">
      <c r="A13" s="142" t="s">
        <v>90</v>
      </c>
      <c r="B13" s="143"/>
      <c r="C13" s="144"/>
      <c r="D13" s="233">
        <f>-depreciacione!E20</f>
        <v>-1196.8666666666668</v>
      </c>
      <c r="E13" s="233">
        <v>-1061.87</v>
      </c>
      <c r="F13" s="233">
        <v>-1061.87</v>
      </c>
      <c r="G13" s="233">
        <v>-1061.87</v>
      </c>
      <c r="H13" s="233">
        <v>-1061.87</v>
      </c>
      <c r="I13" s="233">
        <v>-1061.87</v>
      </c>
      <c r="J13" s="233">
        <v>-1061.87</v>
      </c>
      <c r="K13" s="233">
        <v>-1061.87</v>
      </c>
      <c r="L13" s="233">
        <v>-1061.87</v>
      </c>
      <c r="M13" s="233">
        <v>-1061.87</v>
      </c>
      <c r="N13" s="136"/>
    </row>
    <row r="14" spans="1:14" ht="12.75">
      <c r="A14" s="142" t="s">
        <v>91</v>
      </c>
      <c r="B14" s="143"/>
      <c r="C14" s="144"/>
      <c r="D14" s="233">
        <f>-400</f>
        <v>-400</v>
      </c>
      <c r="E14" s="233">
        <f>D14</f>
        <v>-400</v>
      </c>
      <c r="F14" s="233">
        <f>D14</f>
        <v>-400</v>
      </c>
      <c r="G14" s="233">
        <f>D14</f>
        <v>-400</v>
      </c>
      <c r="H14" s="233">
        <f>D14</f>
        <v>-400</v>
      </c>
      <c r="I14" s="233"/>
      <c r="J14" s="233"/>
      <c r="K14" s="233"/>
      <c r="L14" s="233"/>
      <c r="M14" s="233"/>
      <c r="N14" s="136"/>
    </row>
    <row r="15" spans="1:14" ht="13.5" thickBot="1">
      <c r="A15" s="142" t="s">
        <v>92</v>
      </c>
      <c r="B15" s="143"/>
      <c r="C15" s="144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36"/>
    </row>
    <row r="16" spans="1:14" ht="13.5" thickBot="1">
      <c r="A16" s="146" t="s">
        <v>93</v>
      </c>
      <c r="B16" s="147"/>
      <c r="C16" s="148"/>
      <c r="D16" s="149">
        <f>D6+D8+D9+D13+D14</f>
        <v>13690.133333333333</v>
      </c>
      <c r="E16" s="149">
        <f aca="true" t="shared" si="0" ref="E16:M16">E6+E7+E8+E9+E11+E12+E13+E14+E15</f>
        <v>13825.130000000001</v>
      </c>
      <c r="F16" s="149">
        <f t="shared" si="0"/>
        <v>14775.130000000001</v>
      </c>
      <c r="G16" s="149">
        <f t="shared" si="0"/>
        <v>14775.130000000001</v>
      </c>
      <c r="H16" s="149">
        <f t="shared" si="0"/>
        <v>14775.130000000001</v>
      </c>
      <c r="I16" s="149">
        <f t="shared" si="0"/>
        <v>15175.130000000001</v>
      </c>
      <c r="J16" s="149">
        <f t="shared" si="0"/>
        <v>15175.130000000001</v>
      </c>
      <c r="K16" s="149">
        <f t="shared" si="0"/>
        <v>15175.130000000001</v>
      </c>
      <c r="L16" s="149">
        <f t="shared" si="0"/>
        <v>15175.130000000001</v>
      </c>
      <c r="M16" s="149">
        <f t="shared" si="0"/>
        <v>15175.130000000001</v>
      </c>
      <c r="N16" s="150"/>
    </row>
    <row r="17" spans="1:14" ht="12.75">
      <c r="A17" s="142" t="s">
        <v>94</v>
      </c>
      <c r="B17" s="143"/>
      <c r="C17" s="144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36"/>
    </row>
    <row r="18" spans="1:14" ht="12.75">
      <c r="A18" s="142"/>
      <c r="B18" s="143"/>
      <c r="C18" s="144"/>
      <c r="D18" s="151">
        <f>SUM(D16:D17)</f>
        <v>13690.133333333333</v>
      </c>
      <c r="E18" s="151">
        <f aca="true" t="shared" si="1" ref="E18:M18">SUM(E16:E17)</f>
        <v>13825.130000000001</v>
      </c>
      <c r="F18" s="151">
        <f t="shared" si="1"/>
        <v>14775.130000000001</v>
      </c>
      <c r="G18" s="151">
        <f t="shared" si="1"/>
        <v>14775.130000000001</v>
      </c>
      <c r="H18" s="151">
        <f t="shared" si="1"/>
        <v>14775.130000000001</v>
      </c>
      <c r="I18" s="151">
        <f t="shared" si="1"/>
        <v>15175.130000000001</v>
      </c>
      <c r="J18" s="151">
        <f t="shared" si="1"/>
        <v>15175.130000000001</v>
      </c>
      <c r="K18" s="151">
        <f t="shared" si="1"/>
        <v>15175.130000000001</v>
      </c>
      <c r="L18" s="151">
        <f t="shared" si="1"/>
        <v>15175.130000000001</v>
      </c>
      <c r="M18" s="151">
        <f t="shared" si="1"/>
        <v>15175.130000000001</v>
      </c>
      <c r="N18" s="136"/>
    </row>
    <row r="19" spans="1:14" ht="13.5" thickBot="1">
      <c r="A19" s="142" t="s">
        <v>95</v>
      </c>
      <c r="B19" s="143"/>
      <c r="C19" s="144"/>
      <c r="D19" s="152">
        <v>0</v>
      </c>
      <c r="E19" s="152">
        <v>0</v>
      </c>
      <c r="F19" s="152">
        <v>0</v>
      </c>
      <c r="G19" s="152">
        <v>0</v>
      </c>
      <c r="H19" s="152">
        <v>0</v>
      </c>
      <c r="I19" s="152">
        <v>0</v>
      </c>
      <c r="J19" s="152">
        <v>0</v>
      </c>
      <c r="K19" s="152">
        <v>0</v>
      </c>
      <c r="L19" s="152">
        <v>0</v>
      </c>
      <c r="M19" s="152">
        <v>0</v>
      </c>
      <c r="N19" s="136"/>
    </row>
    <row r="20" spans="1:14" ht="13.5" thickBot="1">
      <c r="A20" s="146" t="s">
        <v>96</v>
      </c>
      <c r="B20" s="147"/>
      <c r="C20" s="148"/>
      <c r="D20" s="149">
        <f>SUM(D18:D19)</f>
        <v>13690.133333333333</v>
      </c>
      <c r="E20" s="149">
        <f aca="true" t="shared" si="2" ref="E20:M20">SUM(E18:E19)</f>
        <v>13825.130000000001</v>
      </c>
      <c r="F20" s="149">
        <f t="shared" si="2"/>
        <v>14775.130000000001</v>
      </c>
      <c r="G20" s="149">
        <f t="shared" si="2"/>
        <v>14775.130000000001</v>
      </c>
      <c r="H20" s="149">
        <f t="shared" si="2"/>
        <v>14775.130000000001</v>
      </c>
      <c r="I20" s="149">
        <f>SUM(I18:I19)</f>
        <v>15175.130000000001</v>
      </c>
      <c r="J20" s="149">
        <f t="shared" si="2"/>
        <v>15175.130000000001</v>
      </c>
      <c r="K20" s="149">
        <f t="shared" si="2"/>
        <v>15175.130000000001</v>
      </c>
      <c r="L20" s="149">
        <f t="shared" si="2"/>
        <v>15175.130000000001</v>
      </c>
      <c r="M20" s="149">
        <f t="shared" si="2"/>
        <v>15175.130000000001</v>
      </c>
      <c r="N20" s="136"/>
    </row>
    <row r="21" spans="1:14" ht="12.75">
      <c r="A21" s="153" t="s">
        <v>97</v>
      </c>
      <c r="B21" s="154"/>
      <c r="C21" s="155"/>
      <c r="D21" s="233">
        <f>-D13</f>
        <v>1196.8666666666668</v>
      </c>
      <c r="E21" s="233">
        <f aca="true" t="shared" si="3" ref="E21:M21">-E13</f>
        <v>1061.87</v>
      </c>
      <c r="F21" s="233">
        <f t="shared" si="3"/>
        <v>1061.87</v>
      </c>
      <c r="G21" s="233">
        <f t="shared" si="3"/>
        <v>1061.87</v>
      </c>
      <c r="H21" s="233">
        <f t="shared" si="3"/>
        <v>1061.87</v>
      </c>
      <c r="I21" s="233">
        <f t="shared" si="3"/>
        <v>1061.87</v>
      </c>
      <c r="J21" s="233">
        <f t="shared" si="3"/>
        <v>1061.87</v>
      </c>
      <c r="K21" s="233">
        <f t="shared" si="3"/>
        <v>1061.87</v>
      </c>
      <c r="L21" s="233">
        <f t="shared" si="3"/>
        <v>1061.87</v>
      </c>
      <c r="M21" s="233">
        <f t="shared" si="3"/>
        <v>1061.87</v>
      </c>
      <c r="N21" s="136"/>
    </row>
    <row r="22" spans="1:14" ht="12.75">
      <c r="A22" s="142" t="s">
        <v>98</v>
      </c>
      <c r="B22" s="143"/>
      <c r="C22" s="144"/>
      <c r="D22" s="233">
        <v>400</v>
      </c>
      <c r="E22" s="233">
        <f>D22</f>
        <v>400</v>
      </c>
      <c r="F22" s="233">
        <f>D22</f>
        <v>400</v>
      </c>
      <c r="G22" s="233">
        <f>D22</f>
        <v>400</v>
      </c>
      <c r="H22" s="233">
        <f>D22</f>
        <v>400</v>
      </c>
      <c r="I22" s="145"/>
      <c r="J22" s="145"/>
      <c r="K22" s="145"/>
      <c r="L22" s="145"/>
      <c r="M22" s="145"/>
      <c r="N22" s="136"/>
    </row>
    <row r="23" spans="1:14" ht="12.75">
      <c r="A23" s="142" t="s">
        <v>99</v>
      </c>
      <c r="B23" s="143"/>
      <c r="C23" s="144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36"/>
    </row>
    <row r="24" spans="1:14" ht="12.75">
      <c r="A24" s="142" t="s">
        <v>100</v>
      </c>
      <c r="B24" s="143"/>
      <c r="C24" s="293">
        <f>-inversiones!G30</f>
        <v>-124896</v>
      </c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36"/>
    </row>
    <row r="25" spans="1:14" ht="12.75">
      <c r="A25" s="142" t="s">
        <v>101</v>
      </c>
      <c r="B25" s="143"/>
      <c r="C25" s="144"/>
      <c r="D25" s="145"/>
      <c r="E25" s="233">
        <v>-135</v>
      </c>
      <c r="F25" s="233">
        <v>-800</v>
      </c>
      <c r="G25" s="233">
        <v>-135</v>
      </c>
      <c r="H25" s="233">
        <v>-276</v>
      </c>
      <c r="I25" s="233">
        <v>-135</v>
      </c>
      <c r="J25" s="145"/>
      <c r="K25" s="233">
        <v>-135</v>
      </c>
      <c r="L25" s="145"/>
      <c r="M25" s="233">
        <f>7400-135</f>
        <v>7265</v>
      </c>
      <c r="N25" s="136"/>
    </row>
    <row r="26" spans="1:14" ht="12.75">
      <c r="A26" s="142" t="s">
        <v>102</v>
      </c>
      <c r="B26" s="143"/>
      <c r="C26" s="144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36"/>
    </row>
    <row r="27" spans="1:14" ht="12.75">
      <c r="A27" s="142" t="s">
        <v>103</v>
      </c>
      <c r="B27" s="143"/>
      <c r="C27" s="144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36"/>
    </row>
    <row r="28" spans="1:14" ht="12.75">
      <c r="A28" s="142" t="s">
        <v>104</v>
      </c>
      <c r="B28" s="143"/>
      <c r="C28" s="144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36"/>
    </row>
    <row r="29" spans="1:14" ht="12.75">
      <c r="A29" s="142" t="s">
        <v>105</v>
      </c>
      <c r="B29" s="143"/>
      <c r="C29" s="144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36"/>
    </row>
    <row r="30" spans="1:14" ht="13.5" thickBot="1">
      <c r="A30" s="142" t="s">
        <v>106</v>
      </c>
      <c r="B30" s="143"/>
      <c r="C30" s="156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36"/>
    </row>
    <row r="31" spans="1:14" ht="13.5" thickBot="1">
      <c r="A31" s="158" t="s">
        <v>107</v>
      </c>
      <c r="B31" s="159"/>
      <c r="C31" s="270">
        <f>C24+C27</f>
        <v>-124896</v>
      </c>
      <c r="D31" s="271">
        <f>D20+D21+D22+D23+D25+D26+D27+D28+D29+D30</f>
        <v>15287</v>
      </c>
      <c r="E31" s="271">
        <f aca="true" t="shared" si="4" ref="E31:L31">E20+E21+E22+E23+E25+E26+E27+E28+E29+E30</f>
        <v>15152</v>
      </c>
      <c r="F31" s="271">
        <f t="shared" si="4"/>
        <v>15437</v>
      </c>
      <c r="G31" s="318">
        <f t="shared" si="4"/>
        <v>16102</v>
      </c>
      <c r="H31" s="271">
        <f>H20+H21+H22+H23+H25+H26+H27+H28+H29+H30</f>
        <v>15961</v>
      </c>
      <c r="I31" s="318">
        <f t="shared" si="4"/>
        <v>16102</v>
      </c>
      <c r="J31" s="319">
        <f t="shared" si="4"/>
        <v>16237</v>
      </c>
      <c r="K31" s="318">
        <f t="shared" si="4"/>
        <v>16102</v>
      </c>
      <c r="L31" s="319">
        <f t="shared" si="4"/>
        <v>16237</v>
      </c>
      <c r="M31" s="272">
        <f>SUM(M20:M30)</f>
        <v>23502</v>
      </c>
      <c r="N31" s="320"/>
    </row>
    <row r="32" spans="1:14" ht="12.75">
      <c r="A32" s="160" t="s">
        <v>108</v>
      </c>
      <c r="B32" s="161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</row>
    <row r="33" spans="1:14" ht="12.75">
      <c r="A33" s="160"/>
      <c r="B33" s="160"/>
      <c r="C33" s="205" t="s">
        <v>177</v>
      </c>
      <c r="D33" s="205"/>
      <c r="E33" s="160"/>
      <c r="F33" s="160"/>
      <c r="G33" s="160"/>
      <c r="H33" s="160"/>
      <c r="I33" s="162"/>
      <c r="J33" s="162"/>
      <c r="K33" s="162"/>
      <c r="L33" s="162"/>
      <c r="M33" s="162"/>
      <c r="N33" s="136"/>
    </row>
    <row r="34" spans="1:14" ht="12.75">
      <c r="A34" s="160"/>
      <c r="B34" s="160"/>
      <c r="C34" s="205" t="s">
        <v>178</v>
      </c>
      <c r="D34" s="205"/>
      <c r="E34" s="160"/>
      <c r="F34" s="160"/>
      <c r="G34" s="160"/>
      <c r="H34" s="160"/>
      <c r="I34" s="162"/>
      <c r="J34" s="162"/>
      <c r="K34" s="162"/>
      <c r="L34" s="162"/>
      <c r="M34" s="162"/>
      <c r="N34" s="136"/>
    </row>
    <row r="35" spans="1:14" ht="12.75">
      <c r="A35" s="162"/>
      <c r="B35" s="160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36"/>
    </row>
    <row r="36" spans="1:14" ht="12.75">
      <c r="A36" s="162"/>
      <c r="B36" s="278" t="s">
        <v>179</v>
      </c>
      <c r="C36" s="279"/>
      <c r="D36" s="279"/>
      <c r="E36" s="194"/>
      <c r="F36" s="194"/>
      <c r="G36" s="194"/>
      <c r="H36" s="194"/>
      <c r="I36" s="194"/>
      <c r="J36" s="194"/>
      <c r="K36" s="194"/>
      <c r="L36" s="194"/>
      <c r="M36" s="194"/>
      <c r="N36" s="136"/>
    </row>
    <row r="37" spans="1:14" ht="12.75">
      <c r="A37" s="162"/>
      <c r="B37" s="162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36"/>
    </row>
    <row r="38" spans="1:14" ht="12.75">
      <c r="A38" s="162"/>
      <c r="B38" s="162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36"/>
    </row>
    <row r="39" spans="1:14" ht="12.75">
      <c r="A39" s="162"/>
      <c r="B39" s="162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36"/>
    </row>
    <row r="40" spans="1:14" ht="12.75">
      <c r="A40" s="162"/>
      <c r="B40" s="162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36"/>
    </row>
    <row r="41" spans="1:14" ht="12.75">
      <c r="A41" s="162"/>
      <c r="B41" s="162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36"/>
    </row>
    <row r="42" spans="1:14" ht="12.75">
      <c r="A42" s="162"/>
      <c r="B42" s="162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36"/>
    </row>
    <row r="43" spans="1:14" ht="12.75">
      <c r="A43" s="162"/>
      <c r="B43" s="162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36"/>
    </row>
    <row r="44" spans="1:14" ht="12.75">
      <c r="A44" s="162"/>
      <c r="B44" s="162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36"/>
    </row>
    <row r="45" spans="1:14" ht="12.75">
      <c r="A45" s="162"/>
      <c r="B45" s="162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36"/>
    </row>
    <row r="46" spans="1:14" ht="12.75">
      <c r="A46" s="160"/>
      <c r="B46" s="160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36"/>
    </row>
    <row r="47" spans="1:14" ht="12.75">
      <c r="A47" s="162"/>
      <c r="B47" s="162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36"/>
    </row>
    <row r="48" spans="1:14" ht="12.75">
      <c r="A48" s="162"/>
      <c r="B48" s="162"/>
      <c r="C48" s="194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36"/>
    </row>
    <row r="49" spans="1:14" ht="12.75">
      <c r="A49" s="162"/>
      <c r="B49" s="162"/>
      <c r="C49" s="194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36"/>
    </row>
    <row r="50" spans="1:14" ht="12.75">
      <c r="A50" s="160"/>
      <c r="B50" s="160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36"/>
    </row>
    <row r="51" spans="1:14" ht="12.75">
      <c r="A51" s="162"/>
      <c r="B51" s="162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36"/>
    </row>
    <row r="52" spans="1:14" ht="12.75">
      <c r="A52" s="162"/>
      <c r="B52" s="162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36"/>
    </row>
    <row r="53" spans="1:14" ht="12.75">
      <c r="A53" s="162"/>
      <c r="B53" s="162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36"/>
    </row>
    <row r="54" spans="1:14" ht="12.75">
      <c r="A54" s="162"/>
      <c r="B54" s="162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36"/>
    </row>
    <row r="55" spans="1:14" ht="12.75">
      <c r="A55" s="162"/>
      <c r="B55" s="162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36"/>
    </row>
    <row r="56" spans="1:14" ht="12.75">
      <c r="A56" s="162"/>
      <c r="B56" s="162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36"/>
    </row>
    <row r="57" spans="1:14" ht="12.75">
      <c r="A57" s="162"/>
      <c r="B57" s="162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36"/>
    </row>
    <row r="58" spans="1:14" ht="12.75">
      <c r="A58" s="162"/>
      <c r="B58" s="162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36"/>
    </row>
    <row r="59" spans="1:14" ht="12.75">
      <c r="A59" s="162"/>
      <c r="B59" s="162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36"/>
    </row>
    <row r="60" spans="1:14" ht="12.75">
      <c r="A60" s="162"/>
      <c r="B60" s="162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36"/>
    </row>
    <row r="61" spans="1:14" ht="12.75">
      <c r="A61" s="196"/>
      <c r="B61" s="196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36"/>
    </row>
    <row r="62" spans="1:14" ht="12.75">
      <c r="A62" s="160"/>
      <c r="B62" s="198"/>
      <c r="C62" s="162"/>
      <c r="D62" s="163"/>
      <c r="E62" s="162"/>
      <c r="F62" s="162"/>
      <c r="G62" s="162"/>
      <c r="H62" s="162"/>
      <c r="I62" s="162"/>
      <c r="J62" s="162"/>
      <c r="K62" s="162"/>
      <c r="L62" s="162"/>
      <c r="M62" s="162"/>
      <c r="N62" s="136"/>
    </row>
    <row r="63" spans="1:14" ht="12.75">
      <c r="A63" s="160"/>
      <c r="B63" s="199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36"/>
    </row>
    <row r="64" spans="1:14" ht="12.75">
      <c r="A64" s="164"/>
      <c r="B64" s="164"/>
      <c r="C64" s="164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</row>
    <row r="65" spans="1:14" ht="12.75">
      <c r="A65" s="165"/>
      <c r="B65" s="165"/>
      <c r="C65" s="164"/>
      <c r="D65" s="164"/>
      <c r="E65" s="164"/>
      <c r="F65" s="164"/>
      <c r="G65" s="164"/>
      <c r="H65" s="164"/>
      <c r="I65" s="165"/>
      <c r="J65" s="165"/>
      <c r="K65" s="165"/>
      <c r="L65" s="165"/>
      <c r="M65" s="165"/>
      <c r="N65" s="165"/>
    </row>
    <row r="66" spans="1:14" ht="12.75">
      <c r="A66" s="164"/>
      <c r="B66" s="164"/>
      <c r="C66" s="164"/>
      <c r="D66" s="164"/>
      <c r="E66" s="164"/>
      <c r="F66" s="164"/>
      <c r="G66" s="164"/>
      <c r="H66" s="164"/>
      <c r="I66" s="165"/>
      <c r="J66" s="165"/>
      <c r="K66" s="165"/>
      <c r="L66" s="165"/>
      <c r="M66" s="165"/>
      <c r="N66" s="165"/>
    </row>
    <row r="67" spans="1:14" ht="12.75">
      <c r="A67" s="166"/>
      <c r="B67" s="166"/>
      <c r="C67" s="166"/>
      <c r="D67" s="166"/>
      <c r="E67" s="166"/>
      <c r="F67" s="166"/>
      <c r="G67" s="166"/>
      <c r="H67" s="166"/>
      <c r="I67" s="167"/>
      <c r="J67" s="167"/>
      <c r="K67" s="167"/>
      <c r="L67" s="167"/>
      <c r="M67" s="167"/>
      <c r="N67" s="165"/>
    </row>
    <row r="68" spans="1:14" ht="12.75">
      <c r="A68" s="166"/>
      <c r="B68" s="166"/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165"/>
    </row>
    <row r="69" spans="1:14" ht="12.75">
      <c r="A69" s="167"/>
      <c r="B69" s="167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5"/>
    </row>
    <row r="70" spans="1:14" ht="12.75">
      <c r="A70" s="167"/>
      <c r="B70" s="167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5"/>
    </row>
    <row r="71" spans="1:14" ht="12.75">
      <c r="A71" s="167"/>
      <c r="B71" s="167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5"/>
    </row>
    <row r="72" spans="1:14" ht="12.75">
      <c r="A72" s="167"/>
      <c r="B72" s="167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5"/>
    </row>
    <row r="73" spans="1:14" ht="12.75">
      <c r="A73" s="167"/>
      <c r="B73" s="167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5"/>
    </row>
    <row r="74" spans="1:14" ht="12.75">
      <c r="A74" s="167"/>
      <c r="B74" s="167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5"/>
    </row>
    <row r="75" spans="1:14" ht="12.75">
      <c r="A75" s="167"/>
      <c r="B75" s="167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5"/>
    </row>
    <row r="76" spans="1:14" ht="12.75">
      <c r="A76" s="167"/>
      <c r="B76" s="167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5"/>
    </row>
    <row r="77" spans="1:14" ht="12.75">
      <c r="A77" s="167"/>
      <c r="B77" s="167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5"/>
    </row>
    <row r="78" spans="1:14" ht="12.75">
      <c r="A78" s="167"/>
      <c r="B78" s="167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5"/>
    </row>
    <row r="79" spans="1:14" ht="12.75">
      <c r="A79" s="166"/>
      <c r="B79" s="167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5"/>
    </row>
    <row r="80" spans="1:14" ht="12.75">
      <c r="A80" s="167"/>
      <c r="B80" s="167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5"/>
    </row>
    <row r="81" spans="1:14" ht="12.75">
      <c r="A81" s="167"/>
      <c r="B81" s="167"/>
      <c r="C81" s="169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5"/>
    </row>
    <row r="82" spans="1:14" ht="12.75">
      <c r="A82" s="167"/>
      <c r="B82" s="167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5"/>
    </row>
    <row r="83" spans="1:14" ht="12.75">
      <c r="A83" s="166"/>
      <c r="B83" s="166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5"/>
    </row>
    <row r="84" spans="1:14" ht="12.75">
      <c r="A84" s="167"/>
      <c r="B84" s="167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5"/>
    </row>
    <row r="85" spans="1:14" ht="12.75">
      <c r="A85" s="167"/>
      <c r="B85" s="167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5"/>
    </row>
    <row r="86" spans="1:14" ht="12.75">
      <c r="A86" s="167"/>
      <c r="B86" s="167"/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5"/>
    </row>
    <row r="87" spans="1:14" ht="12.75">
      <c r="A87" s="167"/>
      <c r="B87" s="167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5"/>
    </row>
    <row r="88" spans="1:14" ht="12.75">
      <c r="A88" s="167"/>
      <c r="B88" s="167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5"/>
    </row>
    <row r="89" spans="1:14" ht="12.75">
      <c r="A89" s="167"/>
      <c r="B89" s="167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5"/>
    </row>
    <row r="90" spans="1:14" ht="12.75">
      <c r="A90" s="167"/>
      <c r="B90" s="167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5"/>
    </row>
    <row r="91" spans="1:14" ht="12.75">
      <c r="A91" s="167"/>
      <c r="B91" s="167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5"/>
    </row>
    <row r="92" spans="1:14" ht="12.75">
      <c r="A92" s="167"/>
      <c r="B92" s="167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5"/>
    </row>
    <row r="93" spans="1:14" ht="12.75">
      <c r="A93" s="167"/>
      <c r="B93" s="167"/>
      <c r="C93" s="195"/>
      <c r="D93" s="195"/>
      <c r="E93" s="195"/>
      <c r="F93" s="195"/>
      <c r="G93" s="195"/>
      <c r="H93" s="195"/>
      <c r="I93" s="195"/>
      <c r="J93" s="195"/>
      <c r="K93" s="195"/>
      <c r="L93" s="195"/>
      <c r="M93" s="195"/>
      <c r="N93" s="165"/>
    </row>
    <row r="94" spans="1:14" ht="12.75">
      <c r="A94" s="166"/>
      <c r="B94" s="166"/>
      <c r="C94" s="168"/>
      <c r="D94" s="168"/>
      <c r="E94" s="168"/>
      <c r="F94" s="168"/>
      <c r="G94" s="168"/>
      <c r="H94" s="168"/>
      <c r="I94" s="168"/>
      <c r="J94" s="168"/>
      <c r="K94" s="168"/>
      <c r="L94" s="168"/>
      <c r="M94" s="168"/>
      <c r="N94" s="165"/>
    </row>
    <row r="95" spans="1:14" ht="12.75">
      <c r="A95" s="166"/>
      <c r="B95" s="201"/>
      <c r="C95" s="168"/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5"/>
    </row>
    <row r="96" spans="1:14" ht="12.75">
      <c r="A96" s="166"/>
      <c r="B96" s="202"/>
      <c r="C96" s="169"/>
      <c r="D96" s="170"/>
      <c r="E96" s="169"/>
      <c r="F96" s="169"/>
      <c r="G96" s="169"/>
      <c r="H96" s="169"/>
      <c r="I96" s="169"/>
      <c r="J96" s="169"/>
      <c r="K96" s="169"/>
      <c r="L96" s="168"/>
      <c r="M96" s="169"/>
      <c r="N96" s="165"/>
    </row>
    <row r="97" spans="1:14" ht="12.75">
      <c r="A97" s="166"/>
      <c r="B97" s="166"/>
      <c r="C97" s="169"/>
      <c r="D97" s="170"/>
      <c r="E97" s="169"/>
      <c r="F97" s="169"/>
      <c r="G97" s="169"/>
      <c r="H97" s="169"/>
      <c r="I97" s="169"/>
      <c r="J97" s="169"/>
      <c r="K97" s="169"/>
      <c r="L97" s="168"/>
      <c r="M97" s="169"/>
      <c r="N97" s="165"/>
    </row>
    <row r="98" spans="1:14" ht="12.75">
      <c r="A98" s="166"/>
      <c r="B98" s="166"/>
      <c r="C98" s="169"/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5"/>
    </row>
    <row r="99" spans="1:14" ht="12.75">
      <c r="A99" s="167"/>
      <c r="B99" s="167"/>
      <c r="C99" s="169"/>
      <c r="D99" s="169"/>
      <c r="E99" s="169"/>
      <c r="F99" s="169"/>
      <c r="G99" s="169"/>
      <c r="H99" s="169"/>
      <c r="I99" s="169"/>
      <c r="J99" s="169"/>
      <c r="K99" s="169"/>
      <c r="L99" s="169"/>
      <c r="M99" s="169"/>
      <c r="N99" s="165"/>
    </row>
    <row r="100" spans="1:14" ht="12.75">
      <c r="A100" s="166"/>
      <c r="B100" s="166"/>
      <c r="C100" s="168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5"/>
    </row>
    <row r="101" spans="1:14" ht="12.75">
      <c r="A101" s="166"/>
      <c r="B101" s="167"/>
      <c r="C101" s="171"/>
      <c r="D101" s="203"/>
      <c r="E101" s="167"/>
      <c r="F101" s="167"/>
      <c r="G101" s="167"/>
      <c r="H101" s="167"/>
      <c r="I101" s="167"/>
      <c r="J101" s="167"/>
      <c r="K101" s="167"/>
      <c r="L101" s="167"/>
      <c r="M101" s="167"/>
      <c r="N101" s="165"/>
    </row>
    <row r="102" spans="1:14" ht="12.75">
      <c r="A102" s="166"/>
      <c r="B102" s="167"/>
      <c r="C102" s="172"/>
      <c r="D102" s="204"/>
      <c r="E102" s="167"/>
      <c r="F102" s="167"/>
      <c r="G102" s="167"/>
      <c r="H102" s="173"/>
      <c r="I102" s="167"/>
      <c r="J102" s="167"/>
      <c r="K102" s="167"/>
      <c r="L102" s="167"/>
      <c r="M102" s="167"/>
      <c r="N102" s="165"/>
    </row>
    <row r="103" spans="1:14" ht="12.75">
      <c r="A103" s="174"/>
      <c r="B103" s="174"/>
      <c r="C103" s="174"/>
      <c r="D103" s="174"/>
      <c r="E103" s="174"/>
      <c r="F103" s="174"/>
      <c r="G103" s="175"/>
      <c r="H103" s="176"/>
      <c r="I103" s="177"/>
      <c r="J103" s="174"/>
      <c r="K103" s="174"/>
      <c r="L103" s="174"/>
      <c r="M103" s="136"/>
      <c r="N103" s="136"/>
    </row>
  </sheetData>
  <printOptions/>
  <pageMargins left="0.75" right="0.75" top="1" bottom="1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="85" zoomScaleNormal="85" workbookViewId="0" topLeftCell="A1">
      <selection activeCell="H15" sqref="H15"/>
    </sheetView>
  </sheetViews>
  <sheetFormatPr defaultColWidth="11.421875" defaultRowHeight="12.75"/>
  <cols>
    <col min="1" max="1" width="32.8515625" style="0" customWidth="1"/>
    <col min="2" max="2" width="13.28125" style="0" customWidth="1"/>
    <col min="3" max="3" width="14.8515625" style="0" customWidth="1"/>
    <col min="4" max="4" width="12.57421875" style="0" customWidth="1"/>
    <col min="5" max="5" width="10.140625" style="0" customWidth="1"/>
    <col min="6" max="6" width="6.7109375" style="0" customWidth="1"/>
    <col min="7" max="7" width="7.140625" style="0" customWidth="1"/>
    <col min="8" max="8" width="7.28125" style="0" customWidth="1"/>
    <col min="9" max="9" width="6.421875" style="0" customWidth="1"/>
    <col min="10" max="10" width="10.00390625" style="0" customWidth="1"/>
    <col min="11" max="12" width="7.421875" style="0" customWidth="1"/>
  </cols>
  <sheetData>
    <row r="1" spans="1:15" ht="12.75">
      <c r="A1" s="274"/>
      <c r="B1" s="273"/>
      <c r="C1" s="273"/>
      <c r="D1" s="273"/>
      <c r="E1" s="273"/>
      <c r="F1" s="344"/>
      <c r="G1" s="344"/>
      <c r="H1" s="344"/>
      <c r="I1" s="344"/>
      <c r="J1" s="344"/>
      <c r="K1" s="344"/>
      <c r="L1" s="344"/>
      <c r="M1" s="128"/>
      <c r="N1" s="128"/>
      <c r="O1" s="128"/>
    </row>
    <row r="2" spans="1:15" ht="12.75">
      <c r="A2" s="62" t="s">
        <v>174</v>
      </c>
      <c r="B2" s="130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28"/>
      <c r="N2" s="128"/>
      <c r="O2" s="128"/>
    </row>
    <row r="3" spans="1:15" ht="51">
      <c r="A3" s="339" t="s">
        <v>169</v>
      </c>
      <c r="B3" s="339" t="s">
        <v>142</v>
      </c>
      <c r="C3" s="339" t="s">
        <v>154</v>
      </c>
      <c r="D3" s="339" t="s">
        <v>155</v>
      </c>
      <c r="E3" s="343" t="s">
        <v>156</v>
      </c>
      <c r="F3" s="133"/>
      <c r="G3" s="133"/>
      <c r="H3" s="133"/>
      <c r="I3" s="133"/>
      <c r="J3" s="133"/>
      <c r="K3" s="133"/>
      <c r="L3" s="133"/>
      <c r="M3" s="128"/>
      <c r="N3" s="128"/>
      <c r="O3" s="128"/>
    </row>
    <row r="4" spans="1:15" ht="12.75">
      <c r="A4" s="311">
        <v>1</v>
      </c>
      <c r="B4" s="130">
        <v>1825</v>
      </c>
      <c r="C4" s="88" t="s">
        <v>157</v>
      </c>
      <c r="D4" s="292">
        <v>1368.75</v>
      </c>
      <c r="E4" s="292">
        <v>16425</v>
      </c>
      <c r="F4" s="131"/>
      <c r="G4" s="131"/>
      <c r="H4" s="131"/>
      <c r="I4" s="131"/>
      <c r="J4" s="131"/>
      <c r="K4" s="131"/>
      <c r="L4" s="131"/>
      <c r="M4" s="128"/>
      <c r="N4" s="128"/>
      <c r="O4" s="128"/>
    </row>
    <row r="5" spans="1:15" ht="12.75">
      <c r="A5" s="312">
        <v>2</v>
      </c>
      <c r="B5" s="130">
        <v>1825</v>
      </c>
      <c r="C5" s="88" t="s">
        <v>157</v>
      </c>
      <c r="D5" s="292">
        <v>1368.75</v>
      </c>
      <c r="E5" s="292">
        <v>16425</v>
      </c>
      <c r="F5" s="133"/>
      <c r="G5" s="133"/>
      <c r="H5" s="133"/>
      <c r="I5" s="133"/>
      <c r="J5" s="133"/>
      <c r="K5" s="133"/>
      <c r="L5" s="133"/>
      <c r="M5" s="128"/>
      <c r="N5" s="128"/>
      <c r="O5" s="128"/>
    </row>
    <row r="6" spans="1:15" ht="12.75">
      <c r="A6" s="311">
        <v>3</v>
      </c>
      <c r="B6" s="130">
        <v>1825</v>
      </c>
      <c r="C6" s="88" t="s">
        <v>157</v>
      </c>
      <c r="D6" s="292">
        <v>1368.75</v>
      </c>
      <c r="E6" s="292">
        <v>16425</v>
      </c>
      <c r="F6" s="132"/>
      <c r="G6" s="132"/>
      <c r="H6" s="132"/>
      <c r="I6" s="132"/>
      <c r="J6" s="132"/>
      <c r="K6" s="132"/>
      <c r="L6" s="132"/>
      <c r="M6" s="128"/>
      <c r="N6" s="128"/>
      <c r="O6" s="128"/>
    </row>
    <row r="7" spans="1:15" ht="12.75">
      <c r="A7" s="313">
        <v>4</v>
      </c>
      <c r="B7" s="130">
        <v>1825</v>
      </c>
      <c r="C7" s="88" t="s">
        <v>157</v>
      </c>
      <c r="D7" s="292">
        <v>1368.75</v>
      </c>
      <c r="E7" s="292">
        <v>16425</v>
      </c>
      <c r="F7" s="134"/>
      <c r="G7" s="134"/>
      <c r="H7" s="134"/>
      <c r="I7" s="134"/>
      <c r="J7" s="134"/>
      <c r="K7" s="134"/>
      <c r="L7" s="134"/>
      <c r="M7" s="128"/>
      <c r="N7" s="128"/>
      <c r="O7" s="128"/>
    </row>
    <row r="8" spans="1:15" ht="12.75">
      <c r="A8" s="311">
        <v>5</v>
      </c>
      <c r="B8" s="130">
        <v>1825</v>
      </c>
      <c r="C8" s="88" t="s">
        <v>157</v>
      </c>
      <c r="D8" s="292">
        <v>1368.75</v>
      </c>
      <c r="E8" s="292">
        <v>16425</v>
      </c>
      <c r="F8" s="128"/>
      <c r="G8" s="128"/>
      <c r="H8" s="128"/>
      <c r="I8" s="128"/>
      <c r="J8" s="128"/>
      <c r="K8" s="128"/>
      <c r="L8" s="128"/>
      <c r="M8" s="128"/>
      <c r="N8" s="128"/>
      <c r="O8" s="128"/>
    </row>
    <row r="9" spans="1:15" ht="12.75">
      <c r="A9" s="311">
        <v>6</v>
      </c>
      <c r="B9" s="130">
        <v>1825</v>
      </c>
      <c r="C9" s="88" t="s">
        <v>157</v>
      </c>
      <c r="D9" s="292">
        <v>1368.75</v>
      </c>
      <c r="E9" s="292">
        <v>16425</v>
      </c>
      <c r="F9" s="128"/>
      <c r="G9" s="128"/>
      <c r="H9" s="128"/>
      <c r="I9" s="128"/>
      <c r="J9" s="128"/>
      <c r="K9" s="128"/>
      <c r="L9" s="128"/>
      <c r="M9" s="128"/>
      <c r="N9" s="128"/>
      <c r="O9" s="128"/>
    </row>
    <row r="10" spans="1:15" ht="12.75">
      <c r="A10" s="312">
        <v>7</v>
      </c>
      <c r="B10" s="130">
        <v>1825</v>
      </c>
      <c r="C10" s="88" t="s">
        <v>157</v>
      </c>
      <c r="D10" s="292">
        <v>1368.75</v>
      </c>
      <c r="E10" s="292">
        <v>16425</v>
      </c>
      <c r="F10" s="128"/>
      <c r="G10" s="128"/>
      <c r="H10" s="128"/>
      <c r="I10" s="128"/>
      <c r="J10" s="128"/>
      <c r="K10" s="128"/>
      <c r="L10" s="128"/>
      <c r="M10" s="128"/>
      <c r="N10" s="128"/>
      <c r="O10" s="128"/>
    </row>
    <row r="11" spans="1:15" ht="12.75">
      <c r="A11" s="311">
        <v>8</v>
      </c>
      <c r="B11" s="130">
        <v>1825</v>
      </c>
      <c r="C11" s="88" t="s">
        <v>157</v>
      </c>
      <c r="D11" s="292">
        <v>1368.75</v>
      </c>
      <c r="E11" s="292">
        <v>16425</v>
      </c>
      <c r="F11" s="128"/>
      <c r="G11" s="128"/>
      <c r="H11" s="128"/>
      <c r="I11" s="128"/>
      <c r="J11" s="128"/>
      <c r="K11" s="128"/>
      <c r="L11" s="128"/>
      <c r="M11" s="128"/>
      <c r="N11" s="128"/>
      <c r="O11" s="128"/>
    </row>
    <row r="12" spans="1:15" ht="12.75">
      <c r="A12" s="313">
        <v>9</v>
      </c>
      <c r="B12" s="130">
        <v>1825</v>
      </c>
      <c r="C12" s="88" t="s">
        <v>157</v>
      </c>
      <c r="D12" s="292">
        <v>1368.75</v>
      </c>
      <c r="E12" s="292">
        <v>16425</v>
      </c>
      <c r="F12" s="128"/>
      <c r="G12" s="128"/>
      <c r="H12" s="128"/>
      <c r="I12" s="128"/>
      <c r="J12" s="128"/>
      <c r="K12" s="128"/>
      <c r="L12" s="128"/>
      <c r="M12" s="128"/>
      <c r="N12" s="128"/>
      <c r="O12" s="128"/>
    </row>
    <row r="13" spans="1:15" ht="12.75">
      <c r="A13" s="314">
        <v>10</v>
      </c>
      <c r="B13" s="299">
        <v>1825</v>
      </c>
      <c r="C13" s="342" t="s">
        <v>157</v>
      </c>
      <c r="D13" s="338">
        <v>1368.75</v>
      </c>
      <c r="E13" s="338">
        <v>16425</v>
      </c>
      <c r="F13" s="12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6:15" ht="18" customHeight="1">
      <c r="F14" s="128"/>
      <c r="G14" s="128"/>
      <c r="H14" s="128"/>
      <c r="I14" s="128"/>
      <c r="J14" s="128"/>
      <c r="K14" s="128"/>
      <c r="L14" s="128"/>
      <c r="M14" s="128"/>
      <c r="N14" s="128"/>
      <c r="O14" s="128"/>
    </row>
    <row r="15" spans="1:15" ht="38.25" customHeight="1">
      <c r="A15" s="341" t="s">
        <v>175</v>
      </c>
      <c r="B15" s="341"/>
      <c r="C15" s="341"/>
      <c r="F15" s="128"/>
      <c r="G15" s="128"/>
      <c r="H15" s="128"/>
      <c r="I15" s="128"/>
      <c r="J15" s="128"/>
      <c r="K15" s="128"/>
      <c r="L15" s="128"/>
      <c r="M15" s="128"/>
      <c r="N15" s="128"/>
      <c r="O15" s="128"/>
    </row>
    <row r="16" spans="1:15" ht="51" customHeight="1">
      <c r="A16" s="340" t="s">
        <v>169</v>
      </c>
      <c r="B16" s="339" t="s">
        <v>155</v>
      </c>
      <c r="C16" s="317" t="s">
        <v>156</v>
      </c>
      <c r="F16" s="128"/>
      <c r="G16" s="128"/>
      <c r="H16" s="128"/>
      <c r="I16" s="128"/>
      <c r="J16" s="128"/>
      <c r="K16" s="128"/>
      <c r="L16" s="128"/>
      <c r="M16" s="128"/>
      <c r="N16" s="128"/>
      <c r="O16" s="128"/>
    </row>
    <row r="17" spans="1:15" ht="12.75">
      <c r="A17" s="311">
        <v>1</v>
      </c>
      <c r="B17" s="307">
        <v>350</v>
      </c>
      <c r="C17" s="308">
        <f>B17*12</f>
        <v>4200</v>
      </c>
      <c r="F17" s="128"/>
      <c r="G17" s="128"/>
      <c r="H17" s="128"/>
      <c r="I17" s="128"/>
      <c r="J17" s="128"/>
      <c r="K17" s="128"/>
      <c r="L17" s="128"/>
      <c r="M17" s="128"/>
      <c r="N17" s="128"/>
      <c r="O17" s="128"/>
    </row>
    <row r="18" spans="1:15" ht="12.75">
      <c r="A18" s="312">
        <v>2</v>
      </c>
      <c r="B18" s="307">
        <v>350</v>
      </c>
      <c r="C18" s="308">
        <f aca="true" t="shared" si="0" ref="C18:C26">B18*12</f>
        <v>4200</v>
      </c>
      <c r="F18" s="128"/>
      <c r="G18" s="128"/>
      <c r="H18" s="128"/>
      <c r="I18" s="128"/>
      <c r="J18" s="128"/>
      <c r="K18" s="128"/>
      <c r="L18" s="128"/>
      <c r="M18" s="128"/>
      <c r="N18" s="128"/>
      <c r="O18" s="128"/>
    </row>
    <row r="19" spans="1:15" ht="12.75">
      <c r="A19" s="311">
        <v>3</v>
      </c>
      <c r="B19" s="307">
        <v>350</v>
      </c>
      <c r="C19" s="308">
        <f t="shared" si="0"/>
        <v>4200</v>
      </c>
      <c r="F19" s="128"/>
      <c r="G19" s="128"/>
      <c r="H19" s="128"/>
      <c r="I19" s="128"/>
      <c r="J19" s="128"/>
      <c r="K19" s="128"/>
      <c r="L19" s="128"/>
      <c r="M19" s="128"/>
      <c r="N19" s="128"/>
      <c r="O19" s="128"/>
    </row>
    <row r="20" spans="1:15" ht="12.75">
      <c r="A20" s="313">
        <v>4</v>
      </c>
      <c r="B20" s="307">
        <v>350</v>
      </c>
      <c r="C20" s="308">
        <f t="shared" si="0"/>
        <v>4200</v>
      </c>
      <c r="F20" s="128"/>
      <c r="G20" s="128"/>
      <c r="H20" s="128"/>
      <c r="I20" s="128"/>
      <c r="J20" s="128"/>
      <c r="K20" s="128"/>
      <c r="L20" s="128"/>
      <c r="M20" s="128"/>
      <c r="N20" s="128"/>
      <c r="O20" s="128"/>
    </row>
    <row r="21" spans="1:15" ht="12.75">
      <c r="A21" s="311">
        <v>5</v>
      </c>
      <c r="B21" s="307">
        <v>350</v>
      </c>
      <c r="C21" s="308">
        <f t="shared" si="0"/>
        <v>4200</v>
      </c>
      <c r="F21" s="128"/>
      <c r="G21" s="128"/>
      <c r="H21" s="128"/>
      <c r="I21" s="128"/>
      <c r="J21" s="128"/>
      <c r="K21" s="128"/>
      <c r="L21" s="128"/>
      <c r="M21" s="128"/>
      <c r="N21" s="128"/>
      <c r="O21" s="128"/>
    </row>
    <row r="22" spans="1:15" ht="12.75">
      <c r="A22" s="311">
        <v>6</v>
      </c>
      <c r="B22" s="307">
        <v>350</v>
      </c>
      <c r="C22" s="308">
        <f t="shared" si="0"/>
        <v>4200</v>
      </c>
      <c r="F22" s="128"/>
      <c r="G22" s="128"/>
      <c r="H22" s="128"/>
      <c r="I22" s="128"/>
      <c r="J22" s="128"/>
      <c r="K22" s="128"/>
      <c r="L22" s="128"/>
      <c r="M22" s="128"/>
      <c r="N22" s="128"/>
      <c r="O22" s="128"/>
    </row>
    <row r="23" spans="1:15" ht="12.75">
      <c r="A23" s="312">
        <v>7</v>
      </c>
      <c r="B23" s="307">
        <v>350</v>
      </c>
      <c r="C23" s="308">
        <f t="shared" si="0"/>
        <v>4200</v>
      </c>
      <c r="F23" s="128"/>
      <c r="G23" s="128"/>
      <c r="H23" s="128"/>
      <c r="I23" s="128"/>
      <c r="J23" s="128"/>
      <c r="K23" s="128"/>
      <c r="L23" s="128"/>
      <c r="M23" s="128"/>
      <c r="N23" s="128"/>
      <c r="O23" s="128"/>
    </row>
    <row r="24" spans="1:15" ht="12.75">
      <c r="A24" s="311">
        <v>8</v>
      </c>
      <c r="B24" s="307">
        <v>350</v>
      </c>
      <c r="C24" s="308">
        <f t="shared" si="0"/>
        <v>4200</v>
      </c>
      <c r="F24" s="128"/>
      <c r="G24" s="128"/>
      <c r="H24" s="128"/>
      <c r="I24" s="128"/>
      <c r="J24" s="128"/>
      <c r="K24" s="128"/>
      <c r="L24" s="128"/>
      <c r="M24" s="128"/>
      <c r="N24" s="128"/>
      <c r="O24" s="128"/>
    </row>
    <row r="25" spans="1:15" ht="12.75">
      <c r="A25" s="313">
        <v>9</v>
      </c>
      <c r="B25" s="307">
        <v>350</v>
      </c>
      <c r="C25" s="308">
        <f t="shared" si="0"/>
        <v>4200</v>
      </c>
      <c r="F25" s="128"/>
      <c r="G25" s="128"/>
      <c r="H25" s="128"/>
      <c r="I25" s="128"/>
      <c r="J25" s="128"/>
      <c r="K25" s="128"/>
      <c r="L25" s="128"/>
      <c r="M25" s="128"/>
      <c r="N25" s="128"/>
      <c r="O25" s="128"/>
    </row>
    <row r="26" spans="1:15" ht="12.75">
      <c r="A26" s="314">
        <v>10</v>
      </c>
      <c r="B26" s="309">
        <v>350</v>
      </c>
      <c r="C26" s="310">
        <f t="shared" si="0"/>
        <v>4200</v>
      </c>
      <c r="F26" s="128"/>
      <c r="G26" s="128"/>
      <c r="H26" s="128"/>
      <c r="I26" s="128"/>
      <c r="J26" s="128"/>
      <c r="K26" s="128"/>
      <c r="L26" s="128"/>
      <c r="M26" s="128"/>
      <c r="N26" s="128"/>
      <c r="O26" s="128"/>
    </row>
    <row r="27" spans="6:15" ht="12.75">
      <c r="F27" s="128"/>
      <c r="G27" s="128"/>
      <c r="H27" s="128"/>
      <c r="I27" s="128"/>
      <c r="J27" s="128"/>
      <c r="K27" s="128"/>
      <c r="L27" s="128"/>
      <c r="M27" s="128"/>
      <c r="N27" s="128"/>
      <c r="O27" s="128"/>
    </row>
    <row r="28" spans="6:15" ht="12.75">
      <c r="F28" s="128"/>
      <c r="G28" s="128"/>
      <c r="H28" s="128"/>
      <c r="I28" s="128"/>
      <c r="J28" s="128"/>
      <c r="K28" s="128"/>
      <c r="L28" s="128"/>
      <c r="M28" s="128"/>
      <c r="N28" s="128"/>
      <c r="O28" s="128"/>
    </row>
    <row r="29" spans="1:15" ht="19.5" customHeight="1">
      <c r="A29" s="339" t="s">
        <v>176</v>
      </c>
      <c r="B29" s="339" t="s">
        <v>156</v>
      </c>
      <c r="F29" s="128"/>
      <c r="G29" s="128"/>
      <c r="H29" s="128"/>
      <c r="I29" s="128"/>
      <c r="J29" s="128"/>
      <c r="K29" s="128"/>
      <c r="L29" s="128"/>
      <c r="M29" s="128"/>
      <c r="N29" s="128"/>
      <c r="O29" s="128"/>
    </row>
    <row r="30" spans="1:15" ht="12.75">
      <c r="A30" s="315">
        <v>1</v>
      </c>
      <c r="B30" s="316">
        <f>+E4+C17</f>
        <v>20625</v>
      </c>
      <c r="F30" s="128"/>
      <c r="G30" s="128"/>
      <c r="H30" s="128"/>
      <c r="I30" s="128"/>
      <c r="J30" s="128"/>
      <c r="K30" s="128"/>
      <c r="L30" s="128"/>
      <c r="M30" s="128"/>
      <c r="N30" s="128"/>
      <c r="O30" s="128"/>
    </row>
    <row r="31" spans="1:15" ht="12.75">
      <c r="A31" s="182">
        <v>2</v>
      </c>
      <c r="B31" s="316">
        <f>+E5+C18</f>
        <v>20625</v>
      </c>
      <c r="F31" s="128"/>
      <c r="G31" s="128"/>
      <c r="H31" s="128"/>
      <c r="I31" s="128"/>
      <c r="J31" s="128"/>
      <c r="K31" s="128"/>
      <c r="L31" s="128"/>
      <c r="M31" s="128"/>
      <c r="N31" s="128"/>
      <c r="O31" s="128"/>
    </row>
    <row r="32" spans="1:15" ht="12.75">
      <c r="A32" s="315">
        <v>3</v>
      </c>
      <c r="B32" s="316">
        <f>+E6+C19</f>
        <v>20625</v>
      </c>
      <c r="F32" s="128"/>
      <c r="G32" s="128"/>
      <c r="H32" s="128"/>
      <c r="I32" s="128"/>
      <c r="J32" s="128"/>
      <c r="K32" s="128"/>
      <c r="L32" s="128"/>
      <c r="M32" s="128"/>
      <c r="N32" s="128"/>
      <c r="O32" s="128"/>
    </row>
    <row r="33" spans="1:15" ht="12.75">
      <c r="A33" s="45">
        <v>4</v>
      </c>
      <c r="B33" s="316">
        <f>+E7+C20</f>
        <v>20625</v>
      </c>
      <c r="F33" s="128"/>
      <c r="G33" s="128"/>
      <c r="H33" s="128"/>
      <c r="I33" s="128"/>
      <c r="J33" s="128"/>
      <c r="K33" s="128"/>
      <c r="L33" s="128"/>
      <c r="M33" s="128"/>
      <c r="N33" s="128"/>
      <c r="O33" s="128"/>
    </row>
    <row r="34" spans="1:15" ht="12.75">
      <c r="A34" s="315">
        <v>5</v>
      </c>
      <c r="B34" s="316">
        <f>+E8+C21</f>
        <v>20625</v>
      </c>
      <c r="F34" s="128"/>
      <c r="G34" s="128"/>
      <c r="H34" s="128"/>
      <c r="I34" s="128"/>
      <c r="J34" s="128"/>
      <c r="K34" s="128"/>
      <c r="L34" s="128"/>
      <c r="M34" s="128"/>
      <c r="N34" s="128"/>
      <c r="O34" s="128"/>
    </row>
    <row r="35" spans="1:2" ht="12.75">
      <c r="A35" s="315">
        <v>6</v>
      </c>
      <c r="B35" s="316">
        <f>+E9+C22</f>
        <v>20625</v>
      </c>
    </row>
    <row r="36" spans="1:2" ht="12.75">
      <c r="A36" s="182">
        <v>7</v>
      </c>
      <c r="B36" s="316">
        <f>+E10+C23</f>
        <v>20625</v>
      </c>
    </row>
    <row r="37" spans="1:2" ht="12.75">
      <c r="A37" s="315">
        <v>8</v>
      </c>
      <c r="B37" s="316">
        <f>+E11+C24</f>
        <v>20625</v>
      </c>
    </row>
    <row r="38" spans="1:2" ht="12.75">
      <c r="A38" s="45">
        <v>9</v>
      </c>
      <c r="B38" s="316">
        <f>+E12+C25</f>
        <v>20625</v>
      </c>
    </row>
    <row r="39" spans="1:2" ht="12.75">
      <c r="A39" s="315">
        <v>10</v>
      </c>
      <c r="B39" s="316">
        <f>+E13+C26</f>
        <v>20625</v>
      </c>
    </row>
  </sheetData>
  <mergeCells count="1">
    <mergeCell ref="A15:C15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</dc:creator>
  <cp:keywords/>
  <dc:description/>
  <cp:lastModifiedBy>José</cp:lastModifiedBy>
  <cp:lastPrinted>2006-08-14T16:29:33Z</cp:lastPrinted>
  <dcterms:created xsi:type="dcterms:W3CDTF">2006-07-17T19:06:38Z</dcterms:created>
  <dcterms:modified xsi:type="dcterms:W3CDTF">2006-08-14T16:31:43Z</dcterms:modified>
  <cp:category/>
  <cp:version/>
  <cp:contentType/>
  <cp:contentStatus/>
</cp:coreProperties>
</file>