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837" activeTab="6"/>
  </bookViews>
  <sheets>
    <sheet name="van" sheetId="1" r:id="rId1"/>
    <sheet name="inv,costo,rentb" sheetId="2" r:id="rId2"/>
    <sheet name="COSTO PERS" sheetId="3" r:id="rId3"/>
    <sheet name="CF" sheetId="4" r:id="rId4"/>
    <sheet name="CV" sheetId="5" r:id="rId5"/>
    <sheet name="COSTOS ANUAL" sheetId="6" r:id="rId6"/>
    <sheet name="dinero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<sst xmlns="http://schemas.openxmlformats.org/spreadsheetml/2006/main" count="191" uniqueCount="134">
  <si>
    <t>(2+3-4)</t>
  </si>
  <si>
    <t>(5-6-7)</t>
  </si>
  <si>
    <t>(8*imp)</t>
  </si>
  <si>
    <t>(5-9)</t>
  </si>
  <si>
    <t>(10*11)</t>
  </si>
  <si>
    <t>AÑO (FIN)</t>
  </si>
  <si>
    <t>CAPITAL</t>
  </si>
  <si>
    <t>INGRESO BRUTO</t>
  </si>
  <si>
    <t>COSTOS DE OPERACIÓN</t>
  </si>
  <si>
    <t>FLUJO ANTES DE IMPUESTO</t>
  </si>
  <si>
    <t>INTERESES</t>
  </si>
  <si>
    <t>AMORTIZACION</t>
  </si>
  <si>
    <t>BASE IMPONIBLE</t>
  </si>
  <si>
    <t>IMPUESTOS</t>
  </si>
  <si>
    <t>FLUJO DESPUES DE IMPUESTOS</t>
  </si>
  <si>
    <t>F.V.A.</t>
  </si>
  <si>
    <t>FCD</t>
  </si>
  <si>
    <t>CALCULO DEL VAN</t>
  </si>
  <si>
    <t>Imp= (Tasa de impuesto a la renta%100)</t>
  </si>
  <si>
    <t>¿Cuánto cuesta?</t>
  </si>
  <si>
    <t>¿Cuánto dura?</t>
  </si>
  <si>
    <t>(años)</t>
  </si>
  <si>
    <t>¿Dónde lo puedo</t>
  </si>
  <si>
    <t>conseguir?</t>
  </si>
  <si>
    <t>Escritorios</t>
  </si>
  <si>
    <t>INVERSION, COSTOS, RENTABILIDAD</t>
  </si>
  <si>
    <t>Artículo</t>
  </si>
  <si>
    <t>TOTAL</t>
  </si>
  <si>
    <t>PERSONAL</t>
  </si>
  <si>
    <t xml:space="preserve">Mes </t>
  </si>
  <si>
    <t>Mes</t>
  </si>
  <si>
    <t>COSTO DEL PERSONAL</t>
  </si>
  <si>
    <t>TOTAL MENSUAL</t>
  </si>
  <si>
    <t>COSTO ANUAL=</t>
  </si>
  <si>
    <t>ACTIVIDAD</t>
  </si>
  <si>
    <t>PAGO MENSUAL</t>
  </si>
  <si>
    <t>PAGO ANUAL</t>
  </si>
  <si>
    <t>COSTOS FIJOS</t>
  </si>
  <si>
    <t>Gasto por día</t>
  </si>
  <si>
    <t>Costo al mes</t>
  </si>
  <si>
    <t>Costo al año</t>
  </si>
  <si>
    <t>COSTOS TOTALES</t>
  </si>
  <si>
    <t>COSTOS VARIABLES</t>
  </si>
  <si>
    <t>COSTOS ANUALES</t>
  </si>
  <si>
    <t>COSTOS</t>
  </si>
  <si>
    <t>INDIRECTOS</t>
  </si>
  <si>
    <t>DIRECTOS</t>
  </si>
  <si>
    <t>COMO SABEMOS SI SE GANA DINERO</t>
  </si>
  <si>
    <t xml:space="preserve"> = FN/(1+i)^0</t>
  </si>
  <si>
    <t xml:space="preserve"> = FN/(1+i)^1</t>
  </si>
  <si>
    <t xml:space="preserve"> = FN/(1+i)^2</t>
  </si>
  <si>
    <t xml:space="preserve"> = FN/(1+i)^3</t>
  </si>
  <si>
    <t xml:space="preserve"> = FN/(1+i)^4</t>
  </si>
  <si>
    <t xml:space="preserve"> = FN/(1+i)^5</t>
  </si>
  <si>
    <t>Tasa descuento</t>
  </si>
  <si>
    <t>VAN</t>
  </si>
  <si>
    <t>Refrigeradora</t>
  </si>
  <si>
    <t>Balanza de gramos</t>
  </si>
  <si>
    <t>Balanza romana</t>
  </si>
  <si>
    <t>Monocultores</t>
  </si>
  <si>
    <t>Estanterías</t>
  </si>
  <si>
    <t>Vitrinas</t>
  </si>
  <si>
    <t>Sillas</t>
  </si>
  <si>
    <t>Calculadora</t>
  </si>
  <si>
    <t>Mesa de reuniones</t>
  </si>
  <si>
    <t>Pizarra</t>
  </si>
  <si>
    <t>Archivadores</t>
  </si>
  <si>
    <t>mercado nacional</t>
  </si>
  <si>
    <t>Administrador y asesor técnico</t>
  </si>
  <si>
    <t>Vendedor de mostrador</t>
  </si>
  <si>
    <t>Contador (ocasional)</t>
  </si>
  <si>
    <t>depreciación</t>
  </si>
  <si>
    <t>Costos de Producción:</t>
  </si>
  <si>
    <t>Costo Total:</t>
  </si>
  <si>
    <t>FLUJO NETO DE EFECTIVO DEL PROYECTO</t>
  </si>
  <si>
    <t>Detalle</t>
  </si>
  <si>
    <t>Terreno (-)</t>
  </si>
  <si>
    <t>Infraestructura (-)</t>
  </si>
  <si>
    <t>Equipos y herramientas(-)</t>
  </si>
  <si>
    <t>Muebles y enseres (-)</t>
  </si>
  <si>
    <t>Activos intangibles (-)</t>
  </si>
  <si>
    <t>Gastos preoperativos (-)</t>
  </si>
  <si>
    <t>Capital de trabajo (-)</t>
  </si>
  <si>
    <t>Ingresos</t>
  </si>
  <si>
    <t>Costos de Producción</t>
  </si>
  <si>
    <t>Gastos de venta</t>
  </si>
  <si>
    <t>Gastos de administración</t>
  </si>
  <si>
    <t>Gastos Financieros</t>
  </si>
  <si>
    <t>depreciación (-)</t>
  </si>
  <si>
    <t>Ingresos operativos</t>
  </si>
  <si>
    <t>Reparto Utilidades trabajadores (15%)</t>
  </si>
  <si>
    <t>Ingresos antes de impuestos</t>
  </si>
  <si>
    <t>Impuestos (25%)</t>
  </si>
  <si>
    <t>Ingreso Neto</t>
  </si>
  <si>
    <t>Readición depreciación (+)</t>
  </si>
  <si>
    <t>Flujo Efectivo Operaciones</t>
  </si>
  <si>
    <t xml:space="preserve"> </t>
  </si>
  <si>
    <t>Recuperación capital trabajo</t>
  </si>
  <si>
    <t>Valor salvamento neto (+)</t>
  </si>
  <si>
    <t>FLUJO NETO DE EFECTIVO</t>
  </si>
  <si>
    <t>DATOS</t>
  </si>
  <si>
    <t>AÑOS</t>
  </si>
  <si>
    <t>Ingresos por ventas</t>
  </si>
  <si>
    <t>otros ingresos</t>
  </si>
  <si>
    <t>TOTAL INGRESOS</t>
  </si>
  <si>
    <t>Gastos financieros</t>
  </si>
  <si>
    <t>TOTAL COSTOS-DEPRECIACION</t>
  </si>
  <si>
    <t>Depreciaciones</t>
  </si>
  <si>
    <t>Inversión</t>
  </si>
  <si>
    <t>Equipos y herramientas</t>
  </si>
  <si>
    <t>Muebles y equipos de oficina</t>
  </si>
  <si>
    <t>total depreciación</t>
  </si>
  <si>
    <t>Año 0</t>
  </si>
  <si>
    <t>Año 1</t>
  </si>
  <si>
    <t>Año 2</t>
  </si>
  <si>
    <t>Año 3</t>
  </si>
  <si>
    <t>Año 4</t>
  </si>
  <si>
    <t>Año 5</t>
  </si>
  <si>
    <t>Fondo Depreciación</t>
  </si>
  <si>
    <t>Valor Residual</t>
  </si>
  <si>
    <t>Administrador y Asesor Técnico</t>
  </si>
  <si>
    <t>Contador</t>
  </si>
  <si>
    <t xml:space="preserve">Luz, agua </t>
  </si>
  <si>
    <t>Depreciación</t>
  </si>
  <si>
    <t>Arriendo</t>
  </si>
  <si>
    <t>Materiales y suministros de oficina</t>
  </si>
  <si>
    <t>Insumos agroecológicos</t>
  </si>
  <si>
    <t>Insumos veterinarios</t>
  </si>
  <si>
    <t>Herramientas de campo</t>
  </si>
  <si>
    <t>Combustible</t>
  </si>
  <si>
    <t>Mantenimiento</t>
  </si>
  <si>
    <t>Costos de administración</t>
  </si>
  <si>
    <t>Costos de venta</t>
  </si>
  <si>
    <t>Costos financieros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</si>
</sst>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_(* #,##0_);_(* \(#,##0\);_(* &quot;-&quot;_);_(@_)"/>
    <numFmt numFmtId="179" formatCode="_(* #,##0_);_(* \(#,##0\);_(* &quot;-&quot;??_);_(@_)"/>
    <numFmt numFmtId="180" formatCode="0.0"/>
    <numFmt numFmtId="181" formatCode="_(* #,##0.0_);_(* \(#,##0.0\);_(* &quot;-&quot;??_);_(@_)"/>
    <numFmt numFmtId="182" formatCode="_(* #,##0.00_);_(* \(#,##0.00\);_(* &quot;-&quot;??_);_(@_)"/>
    <numFmt numFmtId="183" formatCode="_(* #,##0.000_);_(* \(#,##0.000\);_(* &quot;-&quot;??_);_(@_)"/>
    <numFmt numFmtId="184" formatCode="_(* #,##0.0000_);_(* \(#,##0.0000\);_(* &quot;-&quot;??_);_(@_)"/>
  </numFmts>
  <fonts count="18">
    <font>
      <sz val="10"/>
      <name val="Arial"/>
      <family val="0"/>
    </font>
    <font>
      <b/>
      <i/>
      <sz val="14"/>
      <name val="Arial"/>
      <family val="2"/>
    </font>
    <font>
      <b/>
      <i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12"/>
      <name val="Arial"/>
      <family val="0"/>
    </font>
    <font>
      <b/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41" fontId="5" fillId="0" borderId="3" xfId="16" applyFont="1" applyBorder="1" applyAlignment="1">
      <alignment/>
    </xf>
    <xf numFmtId="38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41" fontId="3" fillId="0" borderId="3" xfId="0" applyNumberFormat="1" applyFont="1" applyBorder="1" applyAlignment="1">
      <alignment/>
    </xf>
    <xf numFmtId="179" fontId="6" fillId="0" borderId="3" xfId="15" applyNumberFormat="1" applyFont="1" applyBorder="1" applyAlignment="1">
      <alignment/>
    </xf>
    <xf numFmtId="179" fontId="5" fillId="0" borderId="3" xfId="15" applyNumberFormat="1" applyFont="1" applyBorder="1" applyAlignment="1">
      <alignment/>
    </xf>
    <xf numFmtId="41" fontId="3" fillId="0" borderId="3" xfId="16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9" fontId="5" fillId="0" borderId="3" xfId="15" applyNumberFormat="1" applyFont="1" applyFill="1" applyBorder="1" applyAlignment="1">
      <alignment/>
    </xf>
    <xf numFmtId="180" fontId="3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 horizontal="center" vertical="top" wrapText="1"/>
    </xf>
    <xf numFmtId="3" fontId="9" fillId="0" borderId="6" xfId="0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 wrapText="1"/>
    </xf>
    <xf numFmtId="3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3" fillId="0" borderId="3" xfId="0" applyFont="1" applyBorder="1" applyAlignment="1">
      <alignment vertical="top" wrapText="1"/>
    </xf>
    <xf numFmtId="179" fontId="3" fillId="0" borderId="3" xfId="15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182" fontId="9" fillId="0" borderId="6" xfId="0" applyNumberFormat="1" applyFont="1" applyBorder="1" applyAlignment="1">
      <alignment wrapText="1"/>
    </xf>
    <xf numFmtId="179" fontId="9" fillId="0" borderId="6" xfId="15" applyNumberFormat="1" applyFont="1" applyBorder="1" applyAlignment="1">
      <alignment/>
    </xf>
    <xf numFmtId="0" fontId="11" fillId="0" borderId="7" xfId="0" applyFont="1" applyBorder="1" applyAlignment="1">
      <alignment horizontal="right"/>
    </xf>
    <xf numFmtId="182" fontId="11" fillId="0" borderId="7" xfId="0" applyNumberFormat="1" applyFont="1" applyBorder="1" applyAlignment="1">
      <alignment wrapText="1"/>
    </xf>
    <xf numFmtId="179" fontId="11" fillId="0" borderId="7" xfId="0" applyNumberFormat="1" applyFont="1" applyBorder="1" applyAlignment="1">
      <alignment/>
    </xf>
    <xf numFmtId="182" fontId="9" fillId="0" borderId="8" xfId="0" applyNumberFormat="1" applyFont="1" applyBorder="1" applyAlignment="1">
      <alignment wrapText="1"/>
    </xf>
    <xf numFmtId="0" fontId="9" fillId="0" borderId="9" xfId="0" applyFont="1" applyBorder="1" applyAlignment="1">
      <alignment/>
    </xf>
    <xf numFmtId="0" fontId="12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4" fillId="0" borderId="3" xfId="0" applyFont="1" applyBorder="1" applyAlignment="1">
      <alignment wrapText="1"/>
    </xf>
    <xf numFmtId="179" fontId="12" fillId="0" borderId="3" xfId="0" applyNumberFormat="1" applyFont="1" applyBorder="1" applyAlignment="1">
      <alignment/>
    </xf>
    <xf numFmtId="179" fontId="14" fillId="0" borderId="3" xfId="15" applyNumberFormat="1" applyFont="1" applyBorder="1" applyAlignment="1">
      <alignment/>
    </xf>
    <xf numFmtId="0" fontId="15" fillId="0" borderId="4" xfId="0" applyFont="1" applyBorder="1" applyAlignment="1">
      <alignment/>
    </xf>
    <xf numFmtId="179" fontId="15" fillId="0" borderId="4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179" fontId="3" fillId="2" borderId="3" xfId="15" applyNumberFormat="1" applyFont="1" applyFill="1" applyBorder="1" applyAlignment="1">
      <alignment/>
    </xf>
    <xf numFmtId="179" fontId="4" fillId="0" borderId="3" xfId="15" applyNumberFormat="1" applyFont="1" applyBorder="1" applyAlignment="1">
      <alignment/>
    </xf>
    <xf numFmtId="179" fontId="4" fillId="0" borderId="3" xfId="15" applyNumberFormat="1" applyFont="1" applyFill="1" applyBorder="1" applyAlignment="1">
      <alignment/>
    </xf>
    <xf numFmtId="179" fontId="4" fillId="2" borderId="3" xfId="15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79" fontId="9" fillId="0" borderId="0" xfId="0" applyNumberFormat="1" applyFont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9" fillId="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179" fontId="9" fillId="0" borderId="0" xfId="15" applyNumberFormat="1" applyFont="1" applyFill="1" applyBorder="1" applyAlignment="1">
      <alignment/>
    </xf>
    <xf numFmtId="0" fontId="11" fillId="0" borderId="6" xfId="0" applyFont="1" applyBorder="1" applyAlignment="1">
      <alignment wrapText="1"/>
    </xf>
    <xf numFmtId="179" fontId="9" fillId="0" borderId="6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1" fillId="3" borderId="7" xfId="0" applyFont="1" applyFill="1" applyBorder="1" applyAlignment="1">
      <alignment wrapText="1"/>
    </xf>
    <xf numFmtId="179" fontId="11" fillId="3" borderId="7" xfId="0" applyNumberFormat="1" applyFont="1" applyFill="1" applyBorder="1" applyAlignment="1">
      <alignment/>
    </xf>
    <xf numFmtId="0" fontId="11" fillId="0" borderId="8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3" borderId="12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179" fontId="9" fillId="3" borderId="6" xfId="15" applyNumberFormat="1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179" fontId="9" fillId="3" borderId="7" xfId="15" applyNumberFormat="1" applyFont="1" applyFill="1" applyBorder="1" applyAlignment="1">
      <alignment/>
    </xf>
    <xf numFmtId="0" fontId="11" fillId="3" borderId="13" xfId="0" applyFont="1" applyFill="1" applyBorder="1" applyAlignment="1">
      <alignment horizontal="left" wrapText="1"/>
    </xf>
    <xf numFmtId="0" fontId="11" fillId="3" borderId="14" xfId="0" applyFont="1" applyFill="1" applyBorder="1" applyAlignment="1">
      <alignment horizontal="left" wrapText="1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4" xfId="0" applyFont="1" applyFill="1" applyBorder="1" applyAlignment="1">
      <alignment wrapText="1"/>
    </xf>
    <xf numFmtId="0" fontId="9" fillId="3" borderId="16" xfId="0" applyFont="1" applyFill="1" applyBorder="1" applyAlignment="1">
      <alignment/>
    </xf>
    <xf numFmtId="0" fontId="11" fillId="3" borderId="0" xfId="0" applyFont="1" applyFill="1" applyBorder="1" applyAlignment="1">
      <alignment horizontal="left" wrapText="1"/>
    </xf>
    <xf numFmtId="179" fontId="9" fillId="3" borderId="10" xfId="0" applyNumberFormat="1" applyFont="1" applyFill="1" applyBorder="1" applyAlignment="1">
      <alignment/>
    </xf>
    <xf numFmtId="179" fontId="11" fillId="4" borderId="10" xfId="0" applyNumberFormat="1" applyFont="1" applyFill="1" applyBorder="1" applyAlignment="1">
      <alignment/>
    </xf>
    <xf numFmtId="179" fontId="9" fillId="4" borderId="10" xfId="15" applyNumberFormat="1" applyFont="1" applyFill="1" applyBorder="1" applyAlignment="1">
      <alignment/>
    </xf>
    <xf numFmtId="179" fontId="9" fillId="3" borderId="6" xfId="0" applyNumberFormat="1" applyFont="1" applyFill="1" applyBorder="1" applyAlignment="1">
      <alignment/>
    </xf>
    <xf numFmtId="179" fontId="11" fillId="4" borderId="6" xfId="0" applyNumberFormat="1" applyFont="1" applyFill="1" applyBorder="1" applyAlignment="1">
      <alignment/>
    </xf>
    <xf numFmtId="179" fontId="9" fillId="4" borderId="6" xfId="15" applyNumberFormat="1" applyFont="1" applyFill="1" applyBorder="1" applyAlignment="1">
      <alignment/>
    </xf>
    <xf numFmtId="0" fontId="11" fillId="3" borderId="7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179" fontId="11" fillId="3" borderId="6" xfId="15" applyNumberFormat="1" applyFont="1" applyFill="1" applyBorder="1" applyAlignment="1">
      <alignment/>
    </xf>
    <xf numFmtId="179" fontId="11" fillId="3" borderId="0" xfId="15" applyNumberFormat="1" applyFont="1" applyFill="1" applyBorder="1" applyAlignment="1">
      <alignment/>
    </xf>
    <xf numFmtId="179" fontId="11" fillId="3" borderId="9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179" fontId="11" fillId="0" borderId="0" xfId="15" applyNumberFormat="1" applyFont="1" applyFill="1" applyBorder="1" applyAlignment="1">
      <alignment/>
    </xf>
    <xf numFmtId="182" fontId="9" fillId="0" borderId="8" xfId="15" applyNumberFormat="1" applyFont="1" applyBorder="1" applyAlignment="1">
      <alignment/>
    </xf>
    <xf numFmtId="182" fontId="9" fillId="0" borderId="6" xfId="15" applyNumberFormat="1" applyFont="1" applyBorder="1" applyAlignment="1">
      <alignment/>
    </xf>
    <xf numFmtId="182" fontId="1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</xdr:row>
      <xdr:rowOff>104775</xdr:rowOff>
    </xdr:from>
    <xdr:to>
      <xdr:col>9</xdr:col>
      <xdr:colOff>400050</xdr:colOff>
      <xdr:row>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686050" y="428625"/>
          <a:ext cx="4953000" cy="847725"/>
          <a:chOff x="2241" y="3311"/>
          <a:chExt cx="7790" cy="1344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20" y="3397"/>
            <a:ext cx="1311" cy="12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41" y="3311"/>
            <a:ext cx="2160" cy="13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104775</xdr:rowOff>
    </xdr:from>
    <xdr:to>
      <xdr:col>3</xdr:col>
      <xdr:colOff>1000125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314325" y="104775"/>
          <a:ext cx="4953000" cy="847725"/>
          <a:chOff x="2241" y="3311"/>
          <a:chExt cx="7790" cy="1344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20" y="3397"/>
            <a:ext cx="1311" cy="12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41" y="3311"/>
            <a:ext cx="2160" cy="13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4</xdr:row>
      <xdr:rowOff>47625</xdr:rowOff>
    </xdr:from>
    <xdr:to>
      <xdr:col>9</xdr:col>
      <xdr:colOff>495300</xdr:colOff>
      <xdr:row>9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2162175" y="695325"/>
          <a:ext cx="4953000" cy="847725"/>
          <a:chOff x="2241" y="3311"/>
          <a:chExt cx="7790" cy="1344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20" y="3397"/>
            <a:ext cx="1311" cy="12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41" y="3311"/>
            <a:ext cx="2160" cy="13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19050</xdr:rowOff>
    </xdr:from>
    <xdr:to>
      <xdr:col>3</xdr:col>
      <xdr:colOff>1314450</xdr:colOff>
      <xdr:row>11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723900" y="990600"/>
          <a:ext cx="4953000" cy="847725"/>
          <a:chOff x="2241" y="3311"/>
          <a:chExt cx="7790" cy="1344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20" y="3397"/>
            <a:ext cx="1311" cy="12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41" y="3311"/>
            <a:ext cx="2160" cy="13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104775</xdr:rowOff>
    </xdr:from>
    <xdr:to>
      <xdr:col>5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523875" y="104775"/>
          <a:ext cx="4953000" cy="847725"/>
          <a:chOff x="2241" y="3311"/>
          <a:chExt cx="7790" cy="1344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20" y="3397"/>
            <a:ext cx="1311" cy="12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41" y="3311"/>
            <a:ext cx="2160" cy="13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0</xdr:rowOff>
    </xdr:from>
    <xdr:to>
      <xdr:col>5</xdr:col>
      <xdr:colOff>9525</xdr:colOff>
      <xdr:row>6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466725" y="161925"/>
          <a:ext cx="5124450" cy="847725"/>
          <a:chOff x="2241" y="3311"/>
          <a:chExt cx="7790" cy="1344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20" y="3397"/>
            <a:ext cx="1311" cy="12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41" y="3311"/>
            <a:ext cx="2160" cy="13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57150</xdr:rowOff>
    </xdr:from>
    <xdr:to>
      <xdr:col>5</xdr:col>
      <xdr:colOff>342900</xdr:colOff>
      <xdr:row>5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1362075" y="57150"/>
          <a:ext cx="4953000" cy="847725"/>
          <a:chOff x="2241" y="3311"/>
          <a:chExt cx="7790" cy="1344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20" y="3397"/>
            <a:ext cx="1311" cy="12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41" y="3311"/>
            <a:ext cx="2160" cy="13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2171700</xdr:colOff>
      <xdr:row>41</xdr:row>
      <xdr:rowOff>0</xdr:rowOff>
    </xdr:from>
    <xdr:to>
      <xdr:col>6</xdr:col>
      <xdr:colOff>228600</xdr:colOff>
      <xdr:row>45</xdr:row>
      <xdr:rowOff>66675</xdr:rowOff>
    </xdr:to>
    <xdr:grpSp>
      <xdr:nvGrpSpPr>
        <xdr:cNvPr id="5" name="Group 5"/>
        <xdr:cNvGrpSpPr>
          <a:grpSpLocks/>
        </xdr:cNvGrpSpPr>
      </xdr:nvGrpSpPr>
      <xdr:grpSpPr>
        <a:xfrm>
          <a:off x="2171700" y="8420100"/>
          <a:ext cx="4953000" cy="828675"/>
          <a:chOff x="2241" y="3311"/>
          <a:chExt cx="7790" cy="1344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20" y="3397"/>
            <a:ext cx="1311" cy="12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41" y="3311"/>
            <a:ext cx="2160" cy="13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Toala\Configuraci&#243;n%20local\Archivos%20temporales%20de%20Internet\Content.IE5\WQ3XLJFL\EVAL-FINANCIERA.feb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C"/>
      <sheetName val="cedulas"/>
      <sheetName val="INVERSIONES"/>
      <sheetName val="COSTOS"/>
      <sheetName val="PE AÑO 1"/>
      <sheetName val="PE AÑO 2"/>
      <sheetName val="PE AÑO 3"/>
      <sheetName val="FLUJO CON DATOS"/>
      <sheetName val="VAN"/>
      <sheetName val="TIR"/>
      <sheetName val="R BC"/>
      <sheetName val="Rentabilid"/>
      <sheetName val="PRK"/>
      <sheetName val="EVALUACION"/>
      <sheetName val="FINANC"/>
      <sheetName val="Costos producción"/>
      <sheetName val="proy deman"/>
    </sheetNames>
    <sheetDataSet>
      <sheetData sheetId="2">
        <row r="3">
          <cell r="H3">
            <v>367.2</v>
          </cell>
          <cell r="I3">
            <v>408</v>
          </cell>
        </row>
        <row r="5">
          <cell r="F5">
            <v>4080</v>
          </cell>
        </row>
        <row r="6">
          <cell r="F6">
            <v>300</v>
          </cell>
          <cell r="I6">
            <v>470.7</v>
          </cell>
        </row>
        <row r="7">
          <cell r="F7">
            <v>580</v>
          </cell>
          <cell r="H7">
            <v>103.5</v>
          </cell>
        </row>
        <row r="8">
          <cell r="F8">
            <v>500</v>
          </cell>
        </row>
        <row r="9">
          <cell r="F9">
            <v>2700</v>
          </cell>
        </row>
        <row r="10">
          <cell r="F10">
            <v>1150</v>
          </cell>
        </row>
        <row r="11">
          <cell r="F11">
            <v>120</v>
          </cell>
        </row>
        <row r="12">
          <cell r="F12">
            <v>560</v>
          </cell>
          <cell r="H12">
            <v>115</v>
          </cell>
        </row>
        <row r="13">
          <cell r="F13">
            <v>60</v>
          </cell>
        </row>
        <row r="14">
          <cell r="F14">
            <v>120</v>
          </cell>
        </row>
        <row r="15">
          <cell r="F15">
            <v>30</v>
          </cell>
        </row>
        <row r="16">
          <cell r="F16">
            <v>100</v>
          </cell>
        </row>
        <row r="17">
          <cell r="F17">
            <v>60</v>
          </cell>
        </row>
        <row r="18">
          <cell r="F18">
            <v>100</v>
          </cell>
        </row>
      </sheetData>
      <sheetData sheetId="3">
        <row r="104">
          <cell r="H104">
            <v>21500</v>
          </cell>
          <cell r="K104">
            <v>2500</v>
          </cell>
          <cell r="N104">
            <v>1875</v>
          </cell>
        </row>
        <row r="107">
          <cell r="S107">
            <v>47796</v>
          </cell>
        </row>
        <row r="108">
          <cell r="S108">
            <v>56076</v>
          </cell>
        </row>
        <row r="117">
          <cell r="C117">
            <v>86275.20000000001</v>
          </cell>
          <cell r="I117">
            <v>16968</v>
          </cell>
        </row>
        <row r="118">
          <cell r="C118">
            <v>101411.20000000001</v>
          </cell>
          <cell r="I118">
            <v>19208</v>
          </cell>
        </row>
      </sheetData>
      <sheetData sheetId="4">
        <row r="6">
          <cell r="D6">
            <v>38700</v>
          </cell>
        </row>
        <row r="11">
          <cell r="D11">
            <v>47825</v>
          </cell>
        </row>
        <row r="14">
          <cell r="D14">
            <v>26275</v>
          </cell>
        </row>
        <row r="20">
          <cell r="D20">
            <v>16160.7</v>
          </cell>
        </row>
        <row r="27">
          <cell r="D27">
            <v>6000</v>
          </cell>
        </row>
        <row r="29">
          <cell r="D29">
            <v>0</v>
          </cell>
        </row>
      </sheetData>
      <sheetData sheetId="5">
        <row r="6">
          <cell r="D6">
            <v>57895.200000000004</v>
          </cell>
        </row>
        <row r="11">
          <cell r="D11">
            <v>70663.20000000001</v>
          </cell>
        </row>
        <row r="14">
          <cell r="D14">
            <v>32271</v>
          </cell>
        </row>
        <row r="20">
          <cell r="D20">
            <v>16160.7</v>
          </cell>
        </row>
        <row r="27">
          <cell r="D27">
            <v>6000</v>
          </cell>
        </row>
        <row r="29">
          <cell r="D29">
            <v>0</v>
          </cell>
        </row>
      </sheetData>
      <sheetData sheetId="6">
        <row r="6">
          <cell r="D6">
            <v>70760.8</v>
          </cell>
        </row>
        <row r="11">
          <cell r="D11">
            <v>85432.8</v>
          </cell>
        </row>
        <row r="14">
          <cell r="D14">
            <v>39309</v>
          </cell>
        </row>
        <row r="29">
          <cell r="D29">
            <v>0</v>
          </cell>
        </row>
      </sheetData>
      <sheetData sheetId="8">
        <row r="5">
          <cell r="D5">
            <v>-54665.7</v>
          </cell>
        </row>
        <row r="6">
          <cell r="D6">
            <v>-555.1818181818188</v>
          </cell>
        </row>
        <row r="7">
          <cell r="D7">
            <v>8692.735537190089</v>
          </cell>
        </row>
        <row r="8">
          <cell r="D8">
            <v>11605.638617580764</v>
          </cell>
        </row>
        <row r="9">
          <cell r="D9">
            <v>14610.185438153134</v>
          </cell>
        </row>
        <row r="10">
          <cell r="D10">
            <v>47282.02401723677</v>
          </cell>
        </row>
        <row r="11">
          <cell r="D11">
            <v>0.1</v>
          </cell>
        </row>
      </sheetData>
      <sheetData sheetId="11">
        <row r="4">
          <cell r="D4">
            <v>48435.7</v>
          </cell>
        </row>
        <row r="5">
          <cell r="D5">
            <v>54431.7</v>
          </cell>
        </row>
        <row r="6">
          <cell r="D6">
            <v>61469.7</v>
          </cell>
        </row>
        <row r="7">
          <cell r="D7">
            <v>69956.7</v>
          </cell>
        </row>
        <row r="8">
          <cell r="D8">
            <v>78236.7</v>
          </cell>
        </row>
      </sheetData>
      <sheetData sheetId="13">
        <row r="8">
          <cell r="B8">
            <v>47825</v>
          </cell>
        </row>
        <row r="9">
          <cell r="B9">
            <v>70663.20000000001</v>
          </cell>
        </row>
        <row r="10">
          <cell r="B10">
            <v>85432.8</v>
          </cell>
        </row>
        <row r="11">
          <cell r="B11">
            <v>103243.20000000001</v>
          </cell>
        </row>
        <row r="12">
          <cell r="B12">
            <v>120619.20000000001</v>
          </cell>
        </row>
      </sheetData>
      <sheetData sheetId="14">
        <row r="20">
          <cell r="E20">
            <v>1000</v>
          </cell>
        </row>
        <row r="21">
          <cell r="E21">
            <v>48435.7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L31"/>
  <sheetViews>
    <sheetView workbookViewId="0" topLeftCell="A1">
      <selection activeCell="D11" sqref="D11"/>
    </sheetView>
  </sheetViews>
  <sheetFormatPr defaultColWidth="11.421875" defaultRowHeight="12.75"/>
  <cols>
    <col min="1" max="1" width="9.7109375" style="0" customWidth="1"/>
    <col min="2" max="2" width="11.57421875" style="0" customWidth="1"/>
    <col min="3" max="3" width="11.00390625" style="0" customWidth="1"/>
    <col min="4" max="4" width="13.421875" style="0" customWidth="1"/>
    <col min="7" max="7" width="15.421875" style="0" customWidth="1"/>
    <col min="9" max="9" width="13.140625" style="0" customWidth="1"/>
    <col min="10" max="10" width="14.28125" style="0" customWidth="1"/>
    <col min="11" max="11" width="19.28125" style="0" customWidth="1"/>
  </cols>
  <sheetData>
    <row r="14" spans="1:12" ht="18">
      <c r="A14" s="3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4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7">
        <v>1</v>
      </c>
      <c r="B21" s="7">
        <v>2</v>
      </c>
      <c r="C21" s="7">
        <v>3</v>
      </c>
      <c r="D21" s="7">
        <v>4</v>
      </c>
      <c r="E21" s="8">
        <v>5</v>
      </c>
      <c r="F21" s="7">
        <v>6</v>
      </c>
      <c r="G21" s="7">
        <v>7</v>
      </c>
      <c r="H21" s="8">
        <v>8</v>
      </c>
      <c r="I21" s="8">
        <v>9</v>
      </c>
      <c r="J21" s="8">
        <v>10</v>
      </c>
      <c r="K21" s="7">
        <v>11</v>
      </c>
      <c r="L21" s="8">
        <v>12</v>
      </c>
    </row>
    <row r="22" spans="1:12" ht="12.75">
      <c r="A22" s="9"/>
      <c r="B22" s="9"/>
      <c r="C22" s="9"/>
      <c r="D22" s="9"/>
      <c r="E22" s="8" t="s">
        <v>0</v>
      </c>
      <c r="F22" s="9"/>
      <c r="G22" s="9"/>
      <c r="H22" s="8" t="s">
        <v>1</v>
      </c>
      <c r="I22" s="8" t="s">
        <v>2</v>
      </c>
      <c r="J22" s="8" t="s">
        <v>3</v>
      </c>
      <c r="K22" s="9"/>
      <c r="L22" s="8" t="s">
        <v>4</v>
      </c>
    </row>
    <row r="23" spans="1:12" ht="51">
      <c r="A23" s="10" t="s">
        <v>5</v>
      </c>
      <c r="B23" s="10" t="s">
        <v>6</v>
      </c>
      <c r="C23" s="10" t="s">
        <v>7</v>
      </c>
      <c r="D23" s="10" t="s">
        <v>8</v>
      </c>
      <c r="E23" s="10" t="s">
        <v>9</v>
      </c>
      <c r="F23" s="10" t="s">
        <v>10</v>
      </c>
      <c r="G23" s="10" t="s">
        <v>11</v>
      </c>
      <c r="H23" s="10" t="s">
        <v>12</v>
      </c>
      <c r="I23" s="10" t="s">
        <v>13</v>
      </c>
      <c r="J23" s="10" t="s">
        <v>14</v>
      </c>
      <c r="K23" s="10" t="s">
        <v>15</v>
      </c>
      <c r="L23" s="10" t="s">
        <v>16</v>
      </c>
    </row>
    <row r="24" spans="1:12" ht="14.25">
      <c r="A24" s="22">
        <v>0</v>
      </c>
      <c r="B24" s="11">
        <v>54666</v>
      </c>
      <c r="C24" s="12">
        <f>'[1]EVALUACION'!B7</f>
        <v>0</v>
      </c>
      <c r="D24" s="13">
        <f>'[1]Rentabilid'!D3</f>
        <v>0</v>
      </c>
      <c r="E24" s="14">
        <f aca="true" t="shared" si="0" ref="E24:E29">B24+C24-D24</f>
        <v>54666</v>
      </c>
      <c r="F24" s="13">
        <v>0</v>
      </c>
      <c r="G24" s="13">
        <v>0</v>
      </c>
      <c r="H24" s="14">
        <f aca="true" t="shared" si="1" ref="H24:H29">E24+F24-G24</f>
        <v>54666</v>
      </c>
      <c r="I24" s="15">
        <v>0</v>
      </c>
      <c r="J24" s="14">
        <f aca="true" t="shared" si="2" ref="J24:J29">E24-I24</f>
        <v>54666</v>
      </c>
      <c r="K24" s="16" t="s">
        <v>48</v>
      </c>
      <c r="L24" s="17">
        <f>'[1]VAN'!D5</f>
        <v>-54665.7</v>
      </c>
    </row>
    <row r="25" spans="1:12" ht="14.25">
      <c r="A25" s="22">
        <v>1</v>
      </c>
      <c r="B25" s="13"/>
      <c r="C25" s="12">
        <f>'[1]EVALUACION'!B8</f>
        <v>47825</v>
      </c>
      <c r="D25" s="13">
        <f>'[1]Rentabilid'!D4</f>
        <v>48435.7</v>
      </c>
      <c r="E25" s="14">
        <f t="shared" si="0"/>
        <v>-610.6999999999971</v>
      </c>
      <c r="F25" s="13">
        <v>0</v>
      </c>
      <c r="G25" s="13">
        <v>0</v>
      </c>
      <c r="H25" s="14">
        <f t="shared" si="1"/>
        <v>-610.6999999999971</v>
      </c>
      <c r="I25" s="13">
        <v>0</v>
      </c>
      <c r="J25" s="14">
        <f t="shared" si="2"/>
        <v>-610.6999999999971</v>
      </c>
      <c r="K25" s="16" t="s">
        <v>49</v>
      </c>
      <c r="L25" s="17">
        <f>'[1]VAN'!D6</f>
        <v>-555.1818181818188</v>
      </c>
    </row>
    <row r="26" spans="1:12" ht="14.25">
      <c r="A26" s="22">
        <v>2</v>
      </c>
      <c r="B26" s="13"/>
      <c r="C26" s="12">
        <f>'[1]EVALUACION'!B9</f>
        <v>70663.20000000001</v>
      </c>
      <c r="D26" s="13">
        <f>'[1]Rentabilid'!D5</f>
        <v>54431.7</v>
      </c>
      <c r="E26" s="14">
        <f t="shared" si="0"/>
        <v>16231.500000000015</v>
      </c>
      <c r="F26" s="13">
        <v>0</v>
      </c>
      <c r="G26" s="13">
        <v>0</v>
      </c>
      <c r="H26" s="14">
        <f t="shared" si="1"/>
        <v>16231.500000000015</v>
      </c>
      <c r="I26" s="15">
        <v>3349</v>
      </c>
      <c r="J26" s="14">
        <f t="shared" si="2"/>
        <v>12882.500000000015</v>
      </c>
      <c r="K26" s="16" t="s">
        <v>50</v>
      </c>
      <c r="L26" s="17">
        <f>'[1]VAN'!D7</f>
        <v>8692.735537190089</v>
      </c>
    </row>
    <row r="27" spans="1:12" ht="14.25">
      <c r="A27" s="22">
        <v>3</v>
      </c>
      <c r="B27" s="13"/>
      <c r="C27" s="12">
        <f>'[1]EVALUACION'!B10</f>
        <v>85432.8</v>
      </c>
      <c r="D27" s="13">
        <f>'[1]Rentabilid'!D6</f>
        <v>61469.7</v>
      </c>
      <c r="E27" s="14">
        <f t="shared" si="0"/>
        <v>23963.100000000006</v>
      </c>
      <c r="F27" s="13">
        <v>0</v>
      </c>
      <c r="G27" s="13">
        <v>0</v>
      </c>
      <c r="H27" s="14">
        <f t="shared" si="1"/>
        <v>23963.100000000006</v>
      </c>
      <c r="I27" s="15">
        <v>4992</v>
      </c>
      <c r="J27" s="14">
        <f t="shared" si="2"/>
        <v>18971.100000000006</v>
      </c>
      <c r="K27" s="16" t="s">
        <v>51</v>
      </c>
      <c r="L27" s="17">
        <f>'[1]VAN'!D8</f>
        <v>11605.638617580764</v>
      </c>
    </row>
    <row r="28" spans="1:12" ht="14.25">
      <c r="A28" s="22">
        <v>4</v>
      </c>
      <c r="B28" s="13"/>
      <c r="C28" s="12">
        <f>'[1]EVALUACION'!B11</f>
        <v>103243.20000000001</v>
      </c>
      <c r="D28" s="13">
        <f>'[1]Rentabilid'!D7</f>
        <v>69956.7</v>
      </c>
      <c r="E28" s="14">
        <f t="shared" si="0"/>
        <v>33286.500000000015</v>
      </c>
      <c r="F28" s="13">
        <v>0</v>
      </c>
      <c r="G28" s="13">
        <v>0</v>
      </c>
      <c r="H28" s="14">
        <f t="shared" si="1"/>
        <v>33286.500000000015</v>
      </c>
      <c r="I28" s="15">
        <v>6973</v>
      </c>
      <c r="J28" s="14">
        <f t="shared" si="2"/>
        <v>26313.500000000015</v>
      </c>
      <c r="K28" s="16" t="s">
        <v>52</v>
      </c>
      <c r="L28" s="17">
        <f>'[1]VAN'!D9</f>
        <v>14610.185438153134</v>
      </c>
    </row>
    <row r="29" spans="1:12" ht="14.25">
      <c r="A29" s="22">
        <v>5</v>
      </c>
      <c r="B29" s="13"/>
      <c r="C29" s="12">
        <f>'[1]EVALUACION'!B12</f>
        <v>120619.20000000001</v>
      </c>
      <c r="D29" s="13">
        <f>'[1]Rentabilid'!D8</f>
        <v>78236.7</v>
      </c>
      <c r="E29" s="14">
        <f t="shared" si="0"/>
        <v>42382.500000000015</v>
      </c>
      <c r="F29" s="13">
        <v>0</v>
      </c>
      <c r="G29" s="13">
        <v>0</v>
      </c>
      <c r="H29" s="14">
        <f t="shared" si="1"/>
        <v>42382.500000000015</v>
      </c>
      <c r="I29" s="15">
        <v>8906</v>
      </c>
      <c r="J29" s="14">
        <f t="shared" si="2"/>
        <v>33476.500000000015</v>
      </c>
      <c r="K29" s="16" t="s">
        <v>53</v>
      </c>
      <c r="L29" s="17">
        <f>'[1]VAN'!D10</f>
        <v>47282.02401723677</v>
      </c>
    </row>
    <row r="30" spans="1:12" ht="14.25">
      <c r="A30" s="18"/>
      <c r="B30" s="18"/>
      <c r="C30" s="18"/>
      <c r="D30" s="18"/>
      <c r="E30" s="19"/>
      <c r="F30" s="19"/>
      <c r="G30" s="19"/>
      <c r="H30" s="19"/>
      <c r="I30" s="19"/>
      <c r="J30" s="19"/>
      <c r="K30" s="20" t="s">
        <v>54</v>
      </c>
      <c r="L30" s="21">
        <f>'[1]VAN'!D11</f>
        <v>0.1</v>
      </c>
    </row>
    <row r="31" spans="1:12" ht="14.25">
      <c r="A31" s="18"/>
      <c r="B31" s="18"/>
      <c r="C31" s="18"/>
      <c r="D31" s="18"/>
      <c r="E31" s="19"/>
      <c r="F31" s="19"/>
      <c r="G31" s="19"/>
      <c r="H31" s="19"/>
      <c r="I31" s="19"/>
      <c r="J31" s="19"/>
      <c r="K31" s="20" t="s">
        <v>55</v>
      </c>
      <c r="L31" s="17">
        <v>27326</v>
      </c>
    </row>
  </sheetData>
  <mergeCells count="10">
    <mergeCell ref="A14:L14"/>
    <mergeCell ref="A20:L20"/>
    <mergeCell ref="A15:L15"/>
    <mergeCell ref="A21:A22"/>
    <mergeCell ref="B21:B22"/>
    <mergeCell ref="C21:C22"/>
    <mergeCell ref="D21:D22"/>
    <mergeCell ref="F21:F22"/>
    <mergeCell ref="G21:G22"/>
    <mergeCell ref="K21:K22"/>
  </mergeCells>
  <printOptions/>
  <pageMargins left="0.7874015748031497" right="0.7874015748031497" top="0.984251968503937" bottom="0.984251968503937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44"/>
  <sheetViews>
    <sheetView workbookViewId="0" topLeftCell="A1">
      <selection activeCell="A10" sqref="A10"/>
    </sheetView>
  </sheetViews>
  <sheetFormatPr defaultColWidth="11.421875" defaultRowHeight="12.75"/>
  <cols>
    <col min="1" max="1" width="20.28125" style="0" customWidth="1"/>
    <col min="2" max="2" width="22.7109375" style="0" customWidth="1"/>
    <col min="3" max="3" width="21.00390625" style="0" customWidth="1"/>
    <col min="4" max="4" width="24.00390625" style="0" customWidth="1"/>
  </cols>
  <sheetData>
    <row r="11" spans="1:4" ht="15">
      <c r="A11" s="27"/>
      <c r="B11" s="27"/>
      <c r="C11" s="27"/>
      <c r="D11" s="27"/>
    </row>
    <row r="12" spans="1:4" ht="15">
      <c r="A12" s="27"/>
      <c r="B12" s="27"/>
      <c r="C12" s="27"/>
      <c r="D12" s="27"/>
    </row>
    <row r="13" spans="1:4" ht="18">
      <c r="A13" s="3" t="s">
        <v>25</v>
      </c>
      <c r="B13" s="3"/>
      <c r="C13" s="3"/>
      <c r="D13" s="3"/>
    </row>
    <row r="14" spans="1:4" ht="15">
      <c r="A14" s="27"/>
      <c r="B14" s="27"/>
      <c r="C14" s="27"/>
      <c r="D14" s="27"/>
    </row>
    <row r="15" spans="1:4" ht="15">
      <c r="A15" s="27"/>
      <c r="B15" s="27"/>
      <c r="C15" s="27"/>
      <c r="D15" s="27"/>
    </row>
    <row r="16" spans="1:4" ht="15">
      <c r="A16" s="27"/>
      <c r="B16" s="27"/>
      <c r="C16" s="27"/>
      <c r="D16" s="27"/>
    </row>
    <row r="17" spans="1:4" ht="15">
      <c r="A17" s="27"/>
      <c r="B17" s="27"/>
      <c r="C17" s="27"/>
      <c r="D17" s="27"/>
    </row>
    <row r="18" spans="1:4" ht="15.75" thickBot="1">
      <c r="A18" s="27"/>
      <c r="B18" s="27"/>
      <c r="C18" s="27"/>
      <c r="D18" s="27"/>
    </row>
    <row r="19" spans="1:4" ht="15">
      <c r="A19" s="28" t="s">
        <v>26</v>
      </c>
      <c r="B19" s="28" t="s">
        <v>19</v>
      </c>
      <c r="C19" s="28" t="s">
        <v>20</v>
      </c>
      <c r="D19" s="28" t="s">
        <v>22</v>
      </c>
    </row>
    <row r="20" spans="1:4" ht="15.75" thickBot="1">
      <c r="A20" s="41"/>
      <c r="B20" s="41"/>
      <c r="C20" s="41" t="s">
        <v>21</v>
      </c>
      <c r="D20" s="41" t="s">
        <v>23</v>
      </c>
    </row>
    <row r="21" spans="1:4" ht="15">
      <c r="A21" s="38" t="s">
        <v>56</v>
      </c>
      <c r="B21" s="39">
        <f>'[1]INVERSIONES'!F6</f>
        <v>300</v>
      </c>
      <c r="C21" s="40">
        <v>5</v>
      </c>
      <c r="D21" s="40" t="s">
        <v>67</v>
      </c>
    </row>
    <row r="22" spans="1:4" ht="30">
      <c r="A22" s="29" t="s">
        <v>57</v>
      </c>
      <c r="B22" s="33">
        <f>'[1]INVERSIONES'!F7</f>
        <v>580</v>
      </c>
      <c r="C22" s="31">
        <v>3</v>
      </c>
      <c r="D22" s="31" t="s">
        <v>67</v>
      </c>
    </row>
    <row r="23" spans="1:4" ht="15">
      <c r="A23" s="29" t="s">
        <v>58</v>
      </c>
      <c r="B23" s="33">
        <f>'[1]INVERSIONES'!F8</f>
        <v>500</v>
      </c>
      <c r="C23" s="31">
        <v>5</v>
      </c>
      <c r="D23" s="31" t="s">
        <v>67</v>
      </c>
    </row>
    <row r="24" spans="1:4" ht="15">
      <c r="A24" s="29" t="s">
        <v>59</v>
      </c>
      <c r="B24" s="33">
        <f>'[1]INVERSIONES'!F9</f>
        <v>2700</v>
      </c>
      <c r="C24" s="31">
        <v>5</v>
      </c>
      <c r="D24" s="31" t="s">
        <v>67</v>
      </c>
    </row>
    <row r="25" spans="1:4" ht="15">
      <c r="A25" s="29" t="s">
        <v>60</v>
      </c>
      <c r="B25" s="33">
        <f>'[1]INVERSIONES'!F11</f>
        <v>120</v>
      </c>
      <c r="C25" s="31">
        <v>5</v>
      </c>
      <c r="D25" s="31" t="s">
        <v>67</v>
      </c>
    </row>
    <row r="26" spans="1:4" ht="15">
      <c r="A26" s="29" t="s">
        <v>61</v>
      </c>
      <c r="B26" s="33">
        <f>'[1]INVERSIONES'!F12</f>
        <v>560</v>
      </c>
      <c r="C26" s="31">
        <v>5</v>
      </c>
      <c r="D26" s="31" t="s">
        <v>67</v>
      </c>
    </row>
    <row r="27" spans="1:4" ht="15">
      <c r="A27" s="29" t="s">
        <v>24</v>
      </c>
      <c r="B27" s="33">
        <f>'[1]INVERSIONES'!F13</f>
        <v>60</v>
      </c>
      <c r="C27" s="31">
        <v>5</v>
      </c>
      <c r="D27" s="31" t="s">
        <v>67</v>
      </c>
    </row>
    <row r="28" spans="1:4" ht="15">
      <c r="A28" s="29" t="s">
        <v>62</v>
      </c>
      <c r="B28" s="33">
        <f>'[1]INVERSIONES'!F14</f>
        <v>120</v>
      </c>
      <c r="C28" s="31">
        <v>5</v>
      </c>
      <c r="D28" s="31" t="s">
        <v>67</v>
      </c>
    </row>
    <row r="29" spans="1:4" ht="15">
      <c r="A29" s="29" t="s">
        <v>63</v>
      </c>
      <c r="B29" s="33">
        <f>'[1]INVERSIONES'!F15</f>
        <v>30</v>
      </c>
      <c r="C29" s="31">
        <v>3</v>
      </c>
      <c r="D29" s="31" t="s">
        <v>67</v>
      </c>
    </row>
    <row r="30" spans="1:4" ht="30">
      <c r="A30" s="29" t="s">
        <v>64</v>
      </c>
      <c r="B30" s="33">
        <f>'[1]INVERSIONES'!F16</f>
        <v>100</v>
      </c>
      <c r="C30" s="31">
        <v>5</v>
      </c>
      <c r="D30" s="31" t="s">
        <v>67</v>
      </c>
    </row>
    <row r="31" spans="1:4" ht="15">
      <c r="A31" s="29" t="s">
        <v>65</v>
      </c>
      <c r="B31" s="33">
        <f>'[1]INVERSIONES'!F17</f>
        <v>60</v>
      </c>
      <c r="C31" s="31">
        <v>3</v>
      </c>
      <c r="D31" s="31" t="s">
        <v>67</v>
      </c>
    </row>
    <row r="32" spans="1:4" ht="15">
      <c r="A32" s="29" t="s">
        <v>66</v>
      </c>
      <c r="B32" s="34">
        <f>'[1]INVERSIONES'!F18</f>
        <v>100</v>
      </c>
      <c r="C32" s="31">
        <v>5</v>
      </c>
      <c r="D32" s="31" t="s">
        <v>67</v>
      </c>
    </row>
    <row r="33" spans="1:4" ht="15.75" thickBot="1">
      <c r="A33" s="35" t="s">
        <v>27</v>
      </c>
      <c r="B33" s="36">
        <f>SUM(B21:B32)</f>
        <v>5230</v>
      </c>
      <c r="C33" s="37"/>
      <c r="D33" s="42"/>
    </row>
    <row r="34" spans="1:4" ht="15">
      <c r="A34" s="27"/>
      <c r="B34" s="27"/>
      <c r="C34" s="27"/>
      <c r="D34" s="27"/>
    </row>
    <row r="35" spans="1:4" ht="15">
      <c r="A35" s="27"/>
      <c r="B35" s="27"/>
      <c r="C35" s="27"/>
      <c r="D35" s="27"/>
    </row>
    <row r="36" spans="1:4" ht="15">
      <c r="A36" s="27"/>
      <c r="B36" s="27"/>
      <c r="C36" s="27"/>
      <c r="D36" s="27"/>
    </row>
    <row r="37" spans="1:4" ht="15">
      <c r="A37" s="27"/>
      <c r="B37" s="27"/>
      <c r="C37" s="27"/>
      <c r="D37" s="27"/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4" ht="15">
      <c r="A40" s="27"/>
      <c r="B40" s="27"/>
      <c r="C40" s="27"/>
      <c r="D40" s="27"/>
    </row>
    <row r="41" spans="1:4" ht="15">
      <c r="A41" s="27"/>
      <c r="B41" s="27"/>
      <c r="C41" s="27"/>
      <c r="D41" s="27"/>
    </row>
    <row r="42" spans="1:4" ht="15">
      <c r="A42" s="27"/>
      <c r="B42" s="27"/>
      <c r="C42" s="27"/>
      <c r="D42" s="27"/>
    </row>
    <row r="43" spans="1:4" ht="15">
      <c r="A43" s="27"/>
      <c r="B43" s="27"/>
      <c r="C43" s="27"/>
      <c r="D43" s="27"/>
    </row>
    <row r="44" spans="1:4" ht="15">
      <c r="A44" s="27"/>
      <c r="B44" s="27"/>
      <c r="C44" s="27"/>
      <c r="D44" s="27"/>
    </row>
  </sheetData>
  <mergeCells count="1">
    <mergeCell ref="A13:D13"/>
  </mergeCells>
  <printOptions/>
  <pageMargins left="1.53" right="0.75" top="1" bottom="1" header="0.3" footer="0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30"/>
  <sheetViews>
    <sheetView workbookViewId="0" topLeftCell="A1">
      <selection activeCell="C15" sqref="C15"/>
    </sheetView>
  </sheetViews>
  <sheetFormatPr defaultColWidth="11.421875" defaultRowHeight="12.75"/>
  <cols>
    <col min="1" max="1" width="18.421875" style="0" customWidth="1"/>
    <col min="2" max="2" width="9.421875" style="0" customWidth="1"/>
    <col min="3" max="4" width="10.00390625" style="0" customWidth="1"/>
    <col min="5" max="6" width="10.28125" style="0" customWidth="1"/>
    <col min="7" max="7" width="10.421875" style="0" customWidth="1"/>
    <col min="8" max="8" width="10.57421875" style="0" customWidth="1"/>
    <col min="9" max="9" width="9.8515625" style="0" customWidth="1"/>
  </cols>
  <sheetData>
    <row r="13" spans="1:13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8">
      <c r="A14" s="3" t="s">
        <v>31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2.75">
      <c r="A16" s="4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23" t="s">
        <v>28</v>
      </c>
      <c r="B20" s="23" t="s">
        <v>29</v>
      </c>
      <c r="C20" s="23" t="s">
        <v>29</v>
      </c>
      <c r="D20" s="23" t="s">
        <v>29</v>
      </c>
      <c r="E20" s="23" t="s">
        <v>29</v>
      </c>
      <c r="F20" s="23" t="s">
        <v>29</v>
      </c>
      <c r="G20" s="23" t="s">
        <v>29</v>
      </c>
      <c r="H20" s="23" t="s">
        <v>29</v>
      </c>
      <c r="I20" s="23" t="s">
        <v>29</v>
      </c>
      <c r="J20" s="23" t="s">
        <v>30</v>
      </c>
      <c r="K20" s="23" t="s">
        <v>30</v>
      </c>
      <c r="L20" s="23" t="s">
        <v>30</v>
      </c>
      <c r="M20" s="23" t="s">
        <v>30</v>
      </c>
    </row>
    <row r="21" spans="1:13" ht="12.75">
      <c r="A21" s="45"/>
      <c r="B21" s="24">
        <v>1</v>
      </c>
      <c r="C21" s="24">
        <v>2</v>
      </c>
      <c r="D21" s="24">
        <v>3</v>
      </c>
      <c r="E21" s="24">
        <v>4</v>
      </c>
      <c r="F21" s="24">
        <v>5</v>
      </c>
      <c r="G21" s="24">
        <v>6</v>
      </c>
      <c r="H21" s="24">
        <v>7</v>
      </c>
      <c r="I21" s="24">
        <v>8</v>
      </c>
      <c r="J21" s="24">
        <v>9</v>
      </c>
      <c r="K21" s="24">
        <v>10</v>
      </c>
      <c r="L21" s="24">
        <v>11</v>
      </c>
      <c r="M21" s="24">
        <v>12</v>
      </c>
    </row>
    <row r="22" spans="1:13" ht="25.5">
      <c r="A22" s="46" t="s">
        <v>68</v>
      </c>
      <c r="B22" s="46">
        <v>1000</v>
      </c>
      <c r="C22" s="46">
        <v>1000</v>
      </c>
      <c r="D22" s="46">
        <v>1000</v>
      </c>
      <c r="E22" s="46">
        <v>1000</v>
      </c>
      <c r="F22" s="46">
        <v>1000</v>
      </c>
      <c r="G22" s="46">
        <v>1000</v>
      </c>
      <c r="H22" s="46">
        <v>1000</v>
      </c>
      <c r="I22" s="46">
        <v>1000</v>
      </c>
      <c r="J22" s="46">
        <v>1000</v>
      </c>
      <c r="K22" s="46">
        <v>1000</v>
      </c>
      <c r="L22" s="46">
        <v>1000</v>
      </c>
      <c r="M22" s="46">
        <v>1000</v>
      </c>
    </row>
    <row r="23" spans="1:13" ht="25.5">
      <c r="A23" s="46" t="s">
        <v>69</v>
      </c>
      <c r="B23" s="46">
        <v>500</v>
      </c>
      <c r="C23" s="46">
        <v>500</v>
      </c>
      <c r="D23" s="46">
        <v>500</v>
      </c>
      <c r="E23" s="46">
        <v>500</v>
      </c>
      <c r="F23" s="46">
        <v>500</v>
      </c>
      <c r="G23" s="46">
        <v>500</v>
      </c>
      <c r="H23" s="46">
        <v>500</v>
      </c>
      <c r="I23" s="46">
        <v>500</v>
      </c>
      <c r="J23" s="46">
        <v>500</v>
      </c>
      <c r="K23" s="46">
        <v>500</v>
      </c>
      <c r="L23" s="46">
        <v>500</v>
      </c>
      <c r="M23" s="46">
        <v>500</v>
      </c>
    </row>
    <row r="24" spans="1:13" ht="25.5">
      <c r="A24" s="46" t="s">
        <v>70</v>
      </c>
      <c r="B24" s="46">
        <v>250</v>
      </c>
      <c r="C24" s="46">
        <v>250</v>
      </c>
      <c r="D24" s="46">
        <v>250</v>
      </c>
      <c r="E24" s="46">
        <v>250</v>
      </c>
      <c r="F24" s="46">
        <v>250</v>
      </c>
      <c r="G24" s="46">
        <v>250</v>
      </c>
      <c r="H24" s="46">
        <v>250</v>
      </c>
      <c r="I24" s="46">
        <v>250</v>
      </c>
      <c r="J24" s="46">
        <v>250</v>
      </c>
      <c r="K24" s="46">
        <v>250</v>
      </c>
      <c r="L24" s="46">
        <v>250</v>
      </c>
      <c r="M24" s="46">
        <v>250</v>
      </c>
    </row>
    <row r="25" spans="1:13" ht="12.75">
      <c r="A25" s="13" t="s">
        <v>32</v>
      </c>
      <c r="B25" s="13">
        <f>SUM(B22:B24)</f>
        <v>1750</v>
      </c>
      <c r="C25" s="13">
        <f aca="true" t="shared" si="0" ref="C25:M25">SUM(C22:C24)</f>
        <v>1750</v>
      </c>
      <c r="D25" s="13">
        <f t="shared" si="0"/>
        <v>1750</v>
      </c>
      <c r="E25" s="13">
        <f t="shared" si="0"/>
        <v>1750</v>
      </c>
      <c r="F25" s="13">
        <f t="shared" si="0"/>
        <v>1750</v>
      </c>
      <c r="G25" s="13">
        <f t="shared" si="0"/>
        <v>1750</v>
      </c>
      <c r="H25" s="13">
        <f t="shared" si="0"/>
        <v>1750</v>
      </c>
      <c r="I25" s="13">
        <f t="shared" si="0"/>
        <v>1750</v>
      </c>
      <c r="J25" s="13">
        <f t="shared" si="0"/>
        <v>1750</v>
      </c>
      <c r="K25" s="13">
        <f t="shared" si="0"/>
        <v>1750</v>
      </c>
      <c r="L25" s="13">
        <f t="shared" si="0"/>
        <v>1750</v>
      </c>
      <c r="M25" s="13">
        <f t="shared" si="0"/>
        <v>1750</v>
      </c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8" t="s">
        <v>33</v>
      </c>
      <c r="B27" s="18">
        <f>SUM(B25:M25)</f>
        <v>21000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</sheetData>
  <mergeCells count="1">
    <mergeCell ref="A14:M14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1:D41"/>
  <sheetViews>
    <sheetView workbookViewId="0" topLeftCell="A13">
      <selection activeCell="C30" sqref="C30"/>
    </sheetView>
  </sheetViews>
  <sheetFormatPr defaultColWidth="11.421875" defaultRowHeight="12.75"/>
  <cols>
    <col min="1" max="1" width="10.57421875" style="0" customWidth="1"/>
    <col min="2" max="3" width="27.421875" style="0" customWidth="1"/>
    <col min="4" max="4" width="20.7109375" style="0" customWidth="1"/>
  </cols>
  <sheetData>
    <row r="21" spans="2:4" ht="18">
      <c r="B21" s="3" t="s">
        <v>37</v>
      </c>
      <c r="C21" s="3"/>
      <c r="D21" s="3"/>
    </row>
    <row r="22" spans="2:4" ht="12.75">
      <c r="B22" s="18"/>
      <c r="C22" s="18"/>
      <c r="D22" s="18"/>
    </row>
    <row r="23" spans="2:4" ht="12.75">
      <c r="B23" s="18"/>
      <c r="C23" s="18"/>
      <c r="D23" s="18"/>
    </row>
    <row r="24" spans="2:4" ht="13.5" thickBot="1">
      <c r="B24" s="18"/>
      <c r="C24" s="18"/>
      <c r="D24" s="18"/>
    </row>
    <row r="25" spans="2:4" ht="15">
      <c r="B25" s="28" t="s">
        <v>34</v>
      </c>
      <c r="C25" s="28" t="s">
        <v>35</v>
      </c>
      <c r="D25" s="28" t="s">
        <v>36</v>
      </c>
    </row>
    <row r="26" spans="2:4" ht="15.75" thickBot="1">
      <c r="B26" s="55"/>
      <c r="C26" s="55"/>
      <c r="D26" s="55"/>
    </row>
    <row r="27" spans="2:4" ht="30">
      <c r="B27" s="38" t="s">
        <v>120</v>
      </c>
      <c r="C27" s="54">
        <f>D27/12</f>
        <v>1000</v>
      </c>
      <c r="D27" s="124">
        <v>12000</v>
      </c>
    </row>
    <row r="28" spans="2:4" ht="15">
      <c r="B28" s="29" t="s">
        <v>121</v>
      </c>
      <c r="C28" s="49">
        <f aca="true" t="shared" si="0" ref="C28:C33">D28/12</f>
        <v>250</v>
      </c>
      <c r="D28" s="125">
        <v>3000</v>
      </c>
    </row>
    <row r="29" spans="2:4" ht="15">
      <c r="B29" s="29" t="s">
        <v>122</v>
      </c>
      <c r="C29" s="49">
        <v>41.66</v>
      </c>
      <c r="D29" s="125">
        <f>C29*12</f>
        <v>499.91999999999996</v>
      </c>
    </row>
    <row r="30" spans="2:4" ht="15">
      <c r="B30" s="29" t="s">
        <v>123</v>
      </c>
      <c r="C30" s="49">
        <f t="shared" si="0"/>
        <v>39.225</v>
      </c>
      <c r="D30" s="125">
        <f>'[1]INVERSIONES'!$I$6</f>
        <v>470.7</v>
      </c>
    </row>
    <row r="31" spans="2:4" ht="15">
      <c r="B31" s="29" t="s">
        <v>124</v>
      </c>
      <c r="C31" s="49">
        <v>250</v>
      </c>
      <c r="D31" s="125">
        <f>C31*12</f>
        <v>3000</v>
      </c>
    </row>
    <row r="32" spans="2:4" ht="45">
      <c r="B32" s="29" t="s">
        <v>125</v>
      </c>
      <c r="C32" s="49">
        <f t="shared" si="0"/>
        <v>12.5</v>
      </c>
      <c r="D32" s="125">
        <v>150</v>
      </c>
    </row>
    <row r="33" spans="2:4" ht="30">
      <c r="B33" s="29" t="s">
        <v>69</v>
      </c>
      <c r="C33" s="49">
        <f t="shared" si="0"/>
        <v>500</v>
      </c>
      <c r="D33" s="125">
        <v>6000</v>
      </c>
    </row>
    <row r="34" spans="2:4" ht="15.75" thickBot="1">
      <c r="B34" s="51" t="s">
        <v>27</v>
      </c>
      <c r="C34" s="52">
        <f>SUM(C27:C33)</f>
        <v>2093.385</v>
      </c>
      <c r="D34" s="126">
        <f>SUM(D27:D33)</f>
        <v>25120.620000000003</v>
      </c>
    </row>
    <row r="35" spans="2:4" ht="15">
      <c r="B35" s="27"/>
      <c r="C35" s="27"/>
      <c r="D35" s="27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  <row r="39" spans="2:4" ht="12.75">
      <c r="B39" s="18"/>
      <c r="C39" s="18"/>
      <c r="D39" s="18"/>
    </row>
    <row r="40" spans="2:4" ht="12.75">
      <c r="B40" s="18"/>
      <c r="C40" s="18"/>
      <c r="D40" s="18"/>
    </row>
    <row r="41" spans="2:4" ht="12.75">
      <c r="B41" s="18"/>
      <c r="C41" s="18"/>
      <c r="D41" s="18"/>
    </row>
  </sheetData>
  <mergeCells count="1">
    <mergeCell ref="B21:D21"/>
  </mergeCells>
  <printOptions/>
  <pageMargins left="0.7874015748031497" right="0.7874015748031497" top="0" bottom="0.98425196850393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4:E30"/>
  <sheetViews>
    <sheetView workbookViewId="0" topLeftCell="A5">
      <selection activeCell="C16" sqref="C16"/>
    </sheetView>
  </sheetViews>
  <sheetFormatPr defaultColWidth="11.421875" defaultRowHeight="12.75"/>
  <cols>
    <col min="1" max="1" width="8.140625" style="0" customWidth="1"/>
    <col min="2" max="2" width="23.8515625" style="0" customWidth="1"/>
    <col min="3" max="3" width="17.7109375" style="0" customWidth="1"/>
    <col min="4" max="4" width="16.7109375" style="0" customWidth="1"/>
    <col min="5" max="5" width="15.7109375" style="0" customWidth="1"/>
  </cols>
  <sheetData>
    <row r="14" spans="2:5" ht="15">
      <c r="B14" s="56"/>
      <c r="C14" s="56"/>
      <c r="D14" s="56"/>
      <c r="E14" s="56"/>
    </row>
    <row r="15" spans="2:5" ht="18.75">
      <c r="B15" s="2" t="s">
        <v>42</v>
      </c>
      <c r="C15" s="2"/>
      <c r="D15" s="2"/>
      <c r="E15" s="2"/>
    </row>
    <row r="16" spans="2:5" ht="18.75">
      <c r="B16" s="1"/>
      <c r="C16" s="1"/>
      <c r="D16" s="1"/>
      <c r="E16" s="1"/>
    </row>
    <row r="17" spans="2:5" ht="18.75">
      <c r="B17" s="1"/>
      <c r="C17" s="1"/>
      <c r="D17" s="1"/>
      <c r="E17" s="1"/>
    </row>
    <row r="18" spans="2:5" ht="15">
      <c r="B18" s="56"/>
      <c r="C18" s="56"/>
      <c r="D18" s="56"/>
      <c r="E18" s="56"/>
    </row>
    <row r="19" spans="2:5" ht="15">
      <c r="B19" s="56"/>
      <c r="C19" s="56"/>
      <c r="D19" s="56"/>
      <c r="E19" s="56"/>
    </row>
    <row r="20" spans="2:5" ht="15">
      <c r="B20" s="57" t="s">
        <v>26</v>
      </c>
      <c r="C20" s="57" t="s">
        <v>38</v>
      </c>
      <c r="D20" s="57" t="s">
        <v>39</v>
      </c>
      <c r="E20" s="57" t="s">
        <v>40</v>
      </c>
    </row>
    <row r="21" spans="2:5" ht="15">
      <c r="B21" s="58"/>
      <c r="C21" s="58"/>
      <c r="D21" s="58"/>
      <c r="E21" s="58"/>
    </row>
    <row r="22" spans="2:5" ht="30">
      <c r="B22" s="59" t="s">
        <v>126</v>
      </c>
      <c r="C22" s="60">
        <f>D22/30</f>
        <v>59.72222222222222</v>
      </c>
      <c r="D22" s="60">
        <f>E22/12</f>
        <v>1791.6666666666667</v>
      </c>
      <c r="E22" s="61">
        <f>'[1]COSTOS'!$H$104</f>
        <v>21500</v>
      </c>
    </row>
    <row r="23" spans="2:5" ht="15">
      <c r="B23" s="59" t="s">
        <v>127</v>
      </c>
      <c r="C23" s="60">
        <f>D23/30</f>
        <v>6.944444444444445</v>
      </c>
      <c r="D23" s="60">
        <f>E23/12</f>
        <v>208.33333333333334</v>
      </c>
      <c r="E23" s="61">
        <f>'[1]COSTOS'!$K$104</f>
        <v>2500</v>
      </c>
    </row>
    <row r="24" spans="2:5" ht="30">
      <c r="B24" s="59" t="s">
        <v>128</v>
      </c>
      <c r="C24" s="60">
        <f>D24/30</f>
        <v>5.208333333333333</v>
      </c>
      <c r="D24" s="60">
        <f>E24/12</f>
        <v>156.25</v>
      </c>
      <c r="E24" s="61">
        <f>'[1]COSTOS'!$N$104</f>
        <v>1875</v>
      </c>
    </row>
    <row r="25" spans="2:5" ht="15">
      <c r="B25" s="59" t="s">
        <v>129</v>
      </c>
      <c r="C25" s="60">
        <f>D25/30</f>
        <v>0.5555555555555556</v>
      </c>
      <c r="D25" s="60">
        <f>E25/12</f>
        <v>16.666666666666668</v>
      </c>
      <c r="E25" s="61">
        <v>200</v>
      </c>
    </row>
    <row r="26" spans="2:5" ht="15">
      <c r="B26" s="59" t="s">
        <v>130</v>
      </c>
      <c r="C26" s="60">
        <f>D26/30</f>
        <v>0.5555555555555556</v>
      </c>
      <c r="D26" s="60">
        <f>E26/12</f>
        <v>16.666666666666668</v>
      </c>
      <c r="E26" s="61">
        <v>200</v>
      </c>
    </row>
    <row r="27" spans="2:5" ht="15.75">
      <c r="B27" s="62" t="s">
        <v>41</v>
      </c>
      <c r="C27" s="63">
        <f>SUM(C22:C26)</f>
        <v>72.98611111111111</v>
      </c>
      <c r="D27" s="63">
        <f>SUM(D22:D26)</f>
        <v>2189.583333333333</v>
      </c>
      <c r="E27" s="63">
        <f>SUM(E22:E26)</f>
        <v>26275</v>
      </c>
    </row>
    <row r="28" spans="2:5" ht="15">
      <c r="B28" s="56"/>
      <c r="C28" s="56"/>
      <c r="D28" s="56"/>
      <c r="E28" s="56"/>
    </row>
    <row r="29" spans="2:5" ht="15">
      <c r="B29" s="56"/>
      <c r="C29" s="56"/>
      <c r="D29" s="56"/>
      <c r="E29" s="56"/>
    </row>
    <row r="30" spans="2:5" ht="15">
      <c r="B30" s="56"/>
      <c r="C30" s="56"/>
      <c r="D30" s="56"/>
      <c r="E30" s="56"/>
    </row>
  </sheetData>
  <mergeCells count="1">
    <mergeCell ref="B15:E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4:E46"/>
  <sheetViews>
    <sheetView workbookViewId="0" topLeftCell="A38">
      <selection activeCell="B59" sqref="B59"/>
    </sheetView>
  </sheetViews>
  <sheetFormatPr defaultColWidth="11.421875" defaultRowHeight="12.75"/>
  <cols>
    <col min="1" max="1" width="14.28125" style="0" customWidth="1"/>
    <col min="2" max="2" width="23.28125" style="0" customWidth="1"/>
    <col min="3" max="3" width="14.00390625" style="0" customWidth="1"/>
    <col min="4" max="4" width="15.28125" style="0" customWidth="1"/>
    <col min="5" max="5" width="16.8515625" style="0" customWidth="1"/>
    <col min="6" max="6" width="14.421875" style="0" customWidth="1"/>
    <col min="7" max="7" width="15.140625" style="0" customWidth="1"/>
  </cols>
  <sheetData>
    <row r="14" spans="2:5" ht="18">
      <c r="B14" s="64" t="s">
        <v>43</v>
      </c>
      <c r="C14" s="64"/>
      <c r="D14" s="64"/>
      <c r="E14" s="64"/>
    </row>
    <row r="15" spans="2:5" ht="18">
      <c r="B15" s="72"/>
      <c r="C15" s="72"/>
      <c r="D15" s="72"/>
      <c r="E15" s="72"/>
    </row>
    <row r="16" spans="2:5" ht="18">
      <c r="B16" s="72"/>
      <c r="C16" s="72"/>
      <c r="D16" s="72"/>
      <c r="E16" s="72"/>
    </row>
    <row r="17" spans="2:5" ht="18">
      <c r="B17" s="72"/>
      <c r="C17" s="72"/>
      <c r="D17" s="72"/>
      <c r="E17" s="72"/>
    </row>
    <row r="18" spans="2:5" ht="18">
      <c r="B18" s="72"/>
      <c r="C18" s="72"/>
      <c r="D18" s="72"/>
      <c r="E18" s="72"/>
    </row>
    <row r="19" spans="2:5" ht="12.75">
      <c r="B19" s="18"/>
      <c r="C19" s="18"/>
      <c r="D19" s="18"/>
      <c r="E19" s="18"/>
    </row>
    <row r="20" spans="2:5" ht="12.75">
      <c r="B20" s="65" t="s">
        <v>44</v>
      </c>
      <c r="C20" s="8" t="s">
        <v>45</v>
      </c>
      <c r="D20" s="8" t="s">
        <v>46</v>
      </c>
      <c r="E20" s="66" t="s">
        <v>27</v>
      </c>
    </row>
    <row r="21" spans="2:5" ht="25.5">
      <c r="B21" s="67" t="s">
        <v>72</v>
      </c>
      <c r="C21" s="48">
        <f>SUM(C22:C26)</f>
        <v>0</v>
      </c>
      <c r="D21" s="48">
        <f>SUM(D22:D26)</f>
        <v>26275</v>
      </c>
      <c r="E21" s="48">
        <f>SUM(E22:E26)</f>
        <v>26275</v>
      </c>
    </row>
    <row r="22" spans="2:5" ht="25.5">
      <c r="B22" s="25" t="s">
        <v>126</v>
      </c>
      <c r="C22" s="47"/>
      <c r="D22" s="47">
        <f>'[1]COSTOS'!$H$104</f>
        <v>21500</v>
      </c>
      <c r="E22" s="68">
        <f>+C22+D22</f>
        <v>21500</v>
      </c>
    </row>
    <row r="23" spans="2:5" ht="12.75">
      <c r="B23" s="25" t="s">
        <v>127</v>
      </c>
      <c r="C23" s="47"/>
      <c r="D23" s="47">
        <f>'[1]COSTOS'!$K$104</f>
        <v>2500</v>
      </c>
      <c r="E23" s="68">
        <f>+C23+D23</f>
        <v>2500</v>
      </c>
    </row>
    <row r="24" spans="2:5" ht="25.5">
      <c r="B24" s="25" t="s">
        <v>128</v>
      </c>
      <c r="C24" s="47">
        <v>0</v>
      </c>
      <c r="D24" s="47">
        <f>'[1]COSTOS'!$N$104</f>
        <v>1875</v>
      </c>
      <c r="E24" s="68">
        <f>+C24+D24</f>
        <v>1875</v>
      </c>
    </row>
    <row r="25" spans="2:5" ht="12.75">
      <c r="B25" s="25" t="s">
        <v>129</v>
      </c>
      <c r="C25" s="47"/>
      <c r="D25" s="47">
        <v>200</v>
      </c>
      <c r="E25" s="68">
        <f aca="true" t="shared" si="0" ref="E25:E36">+C25+D25</f>
        <v>200</v>
      </c>
    </row>
    <row r="26" spans="2:5" ht="12.75">
      <c r="B26" s="25" t="s">
        <v>130</v>
      </c>
      <c r="C26" s="47">
        <v>0</v>
      </c>
      <c r="D26" s="47">
        <v>200</v>
      </c>
      <c r="E26" s="68">
        <f t="shared" si="0"/>
        <v>200</v>
      </c>
    </row>
    <row r="27" spans="2:5" ht="25.5">
      <c r="B27" s="67" t="s">
        <v>131</v>
      </c>
      <c r="C27" s="69">
        <f>SUM(C28:C33)</f>
        <v>19120.7</v>
      </c>
      <c r="D27" s="69">
        <f>SUM(D28:D33)</f>
        <v>0</v>
      </c>
      <c r="E27" s="69">
        <f>SUM(E28:E33)</f>
        <v>19120.7</v>
      </c>
    </row>
    <row r="28" spans="2:5" ht="25.5">
      <c r="B28" s="25" t="s">
        <v>120</v>
      </c>
      <c r="C28" s="47">
        <v>12000</v>
      </c>
      <c r="D28" s="47"/>
      <c r="E28" s="68">
        <f t="shared" si="0"/>
        <v>12000</v>
      </c>
    </row>
    <row r="29" spans="2:5" ht="12.75">
      <c r="B29" s="25" t="s">
        <v>121</v>
      </c>
      <c r="C29" s="47">
        <v>3000</v>
      </c>
      <c r="D29" s="47"/>
      <c r="E29" s="68">
        <f t="shared" si="0"/>
        <v>3000</v>
      </c>
    </row>
    <row r="30" spans="2:5" ht="12.75">
      <c r="B30" s="25" t="s">
        <v>122</v>
      </c>
      <c r="C30" s="47">
        <v>500</v>
      </c>
      <c r="D30" s="47"/>
      <c r="E30" s="68">
        <f t="shared" si="0"/>
        <v>500</v>
      </c>
    </row>
    <row r="31" spans="2:5" ht="12.75">
      <c r="B31" s="25" t="s">
        <v>123</v>
      </c>
      <c r="C31" s="47">
        <f>'[1]INVERSIONES'!$I$6</f>
        <v>470.7</v>
      </c>
      <c r="D31" s="47"/>
      <c r="E31" s="68">
        <f>+C31+D31</f>
        <v>470.7</v>
      </c>
    </row>
    <row r="32" spans="2:5" ht="12.75">
      <c r="B32" s="25" t="s">
        <v>124</v>
      </c>
      <c r="C32" s="47">
        <v>3000</v>
      </c>
      <c r="D32" s="47">
        <v>0</v>
      </c>
      <c r="E32" s="68">
        <f>+C32+D32</f>
        <v>3000</v>
      </c>
    </row>
    <row r="33" spans="2:5" ht="25.5">
      <c r="B33" s="25" t="s">
        <v>125</v>
      </c>
      <c r="C33" s="47">
        <v>150</v>
      </c>
      <c r="D33" s="47"/>
      <c r="E33" s="68">
        <f t="shared" si="0"/>
        <v>150</v>
      </c>
    </row>
    <row r="34" spans="2:5" ht="12.75">
      <c r="B34" s="67" t="s">
        <v>132</v>
      </c>
      <c r="C34" s="69">
        <f>SUM(C35:C35)</f>
        <v>6000</v>
      </c>
      <c r="D34" s="69">
        <f>SUM(D35:D35)</f>
        <v>0</v>
      </c>
      <c r="E34" s="69">
        <f>SUM(E35:E35)</f>
        <v>6000</v>
      </c>
    </row>
    <row r="35" spans="2:5" ht="12.75">
      <c r="B35" s="25" t="s">
        <v>69</v>
      </c>
      <c r="C35" s="47">
        <v>6000</v>
      </c>
      <c r="D35" s="47"/>
      <c r="E35" s="68">
        <f t="shared" si="0"/>
        <v>6000</v>
      </c>
    </row>
    <row r="36" spans="2:5" ht="12.75">
      <c r="B36" s="67" t="s">
        <v>133</v>
      </c>
      <c r="C36" s="69">
        <v>0</v>
      </c>
      <c r="D36" s="69">
        <v>0</v>
      </c>
      <c r="E36" s="70">
        <f t="shared" si="0"/>
        <v>0</v>
      </c>
    </row>
    <row r="37" spans="2:5" ht="12.75">
      <c r="B37" s="67" t="s">
        <v>73</v>
      </c>
      <c r="C37" s="71">
        <f>+C21+C27+C34+C36</f>
        <v>25120.7</v>
      </c>
      <c r="D37" s="71">
        <f>+D21+D27+D34+D36</f>
        <v>26275</v>
      </c>
      <c r="E37" s="71">
        <f>+E21+E27+E34+E36</f>
        <v>51395.7</v>
      </c>
    </row>
    <row r="38" spans="2:5" ht="12.75">
      <c r="B38" s="18"/>
      <c r="C38" s="18"/>
      <c r="D38" s="18"/>
      <c r="E38" s="18"/>
    </row>
    <row r="39" spans="2:5" ht="12.75">
      <c r="B39" s="18"/>
      <c r="C39" s="18"/>
      <c r="D39" s="18"/>
      <c r="E39" s="18"/>
    </row>
    <row r="40" spans="2:5" ht="12.75">
      <c r="B40" s="18"/>
      <c r="C40" s="18"/>
      <c r="D40" s="18"/>
      <c r="E40" s="18"/>
    </row>
    <row r="41" spans="2:5" ht="12.75">
      <c r="B41" s="18"/>
      <c r="C41" s="18"/>
      <c r="D41" s="18"/>
      <c r="E41" s="18"/>
    </row>
    <row r="42" spans="2:5" ht="12.75">
      <c r="B42" s="18"/>
      <c r="C42" s="18"/>
      <c r="D42" s="18"/>
      <c r="E42" s="18"/>
    </row>
    <row r="43" spans="2:5" ht="12.75">
      <c r="B43" s="18"/>
      <c r="C43" s="18"/>
      <c r="D43" s="18"/>
      <c r="E43" s="18"/>
    </row>
    <row r="44" spans="2:5" ht="12.75">
      <c r="B44" s="18"/>
      <c r="C44" s="18"/>
      <c r="D44" s="18"/>
      <c r="E44" s="18"/>
    </row>
    <row r="45" spans="2:5" ht="12.75">
      <c r="B45" s="18"/>
      <c r="C45" s="18"/>
      <c r="D45" s="18"/>
      <c r="E45" s="18"/>
    </row>
    <row r="46" spans="2:5" ht="12.75">
      <c r="B46" s="18"/>
      <c r="C46" s="18"/>
      <c r="D46" s="18"/>
      <c r="E46" s="18"/>
    </row>
  </sheetData>
  <mergeCells count="1">
    <mergeCell ref="B14:E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J82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35.57421875" style="0" customWidth="1"/>
    <col min="2" max="2" width="14.421875" style="0" customWidth="1"/>
    <col min="3" max="3" width="13.421875" style="0" customWidth="1"/>
    <col min="4" max="4" width="13.00390625" style="0" customWidth="1"/>
    <col min="5" max="5" width="13.140625" style="0" customWidth="1"/>
    <col min="6" max="6" width="13.8515625" style="0" customWidth="1"/>
    <col min="7" max="7" width="14.421875" style="0" customWidth="1"/>
    <col min="8" max="8" width="17.140625" style="0" customWidth="1"/>
    <col min="9" max="9" width="12.421875" style="0" customWidth="1"/>
  </cols>
  <sheetData>
    <row r="10" spans="1:7" ht="18">
      <c r="A10" s="3" t="s">
        <v>47</v>
      </c>
      <c r="B10" s="3"/>
      <c r="C10" s="3"/>
      <c r="D10" s="3"/>
      <c r="E10" s="3"/>
      <c r="F10" s="3"/>
      <c r="G10" s="3"/>
    </row>
    <row r="11" spans="1:10" ht="18.75" thickBot="1">
      <c r="A11" s="64" t="s">
        <v>74</v>
      </c>
      <c r="B11" s="64"/>
      <c r="C11" s="64"/>
      <c r="D11" s="64"/>
      <c r="E11" s="64"/>
      <c r="F11" s="64"/>
      <c r="G11" s="64"/>
      <c r="H11" s="26"/>
      <c r="I11" s="26"/>
      <c r="J11" s="26"/>
    </row>
    <row r="12" spans="1:10" ht="15.75" thickBot="1">
      <c r="A12" s="88" t="s">
        <v>75</v>
      </c>
      <c r="B12" s="89" t="s">
        <v>112</v>
      </c>
      <c r="C12" s="89" t="s">
        <v>113</v>
      </c>
      <c r="D12" s="89" t="s">
        <v>114</v>
      </c>
      <c r="E12" s="89" t="s">
        <v>115</v>
      </c>
      <c r="F12" s="89" t="s">
        <v>116</v>
      </c>
      <c r="G12" s="89" t="s">
        <v>117</v>
      </c>
      <c r="H12" s="27"/>
      <c r="I12" s="73"/>
      <c r="J12" s="73"/>
    </row>
    <row r="13" spans="1:10" ht="15">
      <c r="A13" s="87" t="s">
        <v>76</v>
      </c>
      <c r="B13" s="40">
        <v>0</v>
      </c>
      <c r="C13" s="40"/>
      <c r="D13" s="40"/>
      <c r="E13" s="40"/>
      <c r="F13" s="40"/>
      <c r="G13" s="40"/>
      <c r="H13" s="27"/>
      <c r="I13" s="73"/>
      <c r="J13" s="73"/>
    </row>
    <row r="14" spans="1:10" ht="15">
      <c r="A14" s="82" t="s">
        <v>77</v>
      </c>
      <c r="B14" s="31">
        <v>0</v>
      </c>
      <c r="C14" s="31"/>
      <c r="D14" s="31"/>
      <c r="E14" s="31"/>
      <c r="F14" s="31"/>
      <c r="G14" s="31"/>
      <c r="H14" s="27"/>
      <c r="I14" s="73"/>
      <c r="J14" s="73"/>
    </row>
    <row r="15" spans="1:10" ht="15">
      <c r="A15" s="82" t="s">
        <v>78</v>
      </c>
      <c r="B15" s="30">
        <f>'[1]INVERSIONES'!$F$5*-1</f>
        <v>-4080</v>
      </c>
      <c r="C15" s="31"/>
      <c r="D15" s="31"/>
      <c r="E15" s="31"/>
      <c r="F15" s="31"/>
      <c r="G15" s="31"/>
      <c r="H15" s="27"/>
      <c r="I15" s="73"/>
      <c r="J15" s="73"/>
    </row>
    <row r="16" spans="1:10" ht="15">
      <c r="A16" s="82" t="s">
        <v>79</v>
      </c>
      <c r="B16" s="30">
        <f>'[1]INVERSIONES'!$F$10*-1</f>
        <v>-1150</v>
      </c>
      <c r="C16" s="31"/>
      <c r="D16" s="31"/>
      <c r="E16" s="31"/>
      <c r="F16" s="31"/>
      <c r="G16" s="31"/>
      <c r="H16" s="27"/>
      <c r="I16" s="73"/>
      <c r="J16" s="73"/>
    </row>
    <row r="17" spans="1:10" ht="15">
      <c r="A17" s="82" t="s">
        <v>80</v>
      </c>
      <c r="B17" s="31">
        <v>0</v>
      </c>
      <c r="C17" s="31"/>
      <c r="D17" s="31"/>
      <c r="E17" s="31"/>
      <c r="F17" s="31"/>
      <c r="G17" s="31"/>
      <c r="H17" s="27"/>
      <c r="I17" s="73"/>
      <c r="J17" s="73"/>
    </row>
    <row r="18" spans="1:10" ht="15">
      <c r="A18" s="82" t="s">
        <v>81</v>
      </c>
      <c r="B18" s="30">
        <f>'[1]FINANC'!$E$20*-1</f>
        <v>-1000</v>
      </c>
      <c r="C18" s="31"/>
      <c r="D18" s="31"/>
      <c r="E18" s="31"/>
      <c r="F18" s="31"/>
      <c r="G18" s="31"/>
      <c r="H18" s="27"/>
      <c r="I18" s="73"/>
      <c r="J18" s="73"/>
    </row>
    <row r="19" spans="1:10" ht="15">
      <c r="A19" s="82" t="s">
        <v>82</v>
      </c>
      <c r="B19" s="30">
        <f>'[1]FINANC'!$E$21*-1</f>
        <v>-48435.7</v>
      </c>
      <c r="C19" s="31"/>
      <c r="D19" s="31"/>
      <c r="E19" s="31"/>
      <c r="F19" s="31"/>
      <c r="G19" s="31"/>
      <c r="H19" s="27"/>
      <c r="I19" s="73"/>
      <c r="J19" s="73"/>
    </row>
    <row r="20" spans="1:10" ht="15">
      <c r="A20" s="82" t="s">
        <v>83</v>
      </c>
      <c r="B20" s="32"/>
      <c r="C20" s="83">
        <f>+C54</f>
        <v>47825</v>
      </c>
      <c r="D20" s="83">
        <f>+D54</f>
        <v>70663.20000000001</v>
      </c>
      <c r="E20" s="83">
        <f>+E54</f>
        <v>85432.8</v>
      </c>
      <c r="F20" s="83">
        <f>+F54</f>
        <v>103243.20000000001</v>
      </c>
      <c r="G20" s="83">
        <f>+G54</f>
        <v>120619.20000000001</v>
      </c>
      <c r="H20" s="27"/>
      <c r="I20" s="73"/>
      <c r="J20" s="73"/>
    </row>
    <row r="21" spans="1:10" ht="15">
      <c r="A21" s="82" t="s">
        <v>84</v>
      </c>
      <c r="B21" s="32"/>
      <c r="C21" s="83">
        <f aca="true" t="shared" si="0" ref="C21:G22">+C57</f>
        <v>26275</v>
      </c>
      <c r="D21" s="83">
        <f t="shared" si="0"/>
        <v>32271</v>
      </c>
      <c r="E21" s="83">
        <f t="shared" si="0"/>
        <v>39309</v>
      </c>
      <c r="F21" s="83">
        <f t="shared" si="0"/>
        <v>47796</v>
      </c>
      <c r="G21" s="83">
        <f t="shared" si="0"/>
        <v>56076</v>
      </c>
      <c r="H21" s="27"/>
      <c r="I21" s="73"/>
      <c r="J21" s="73"/>
    </row>
    <row r="22" spans="1:10" ht="15">
      <c r="A22" s="82" t="s">
        <v>85</v>
      </c>
      <c r="B22" s="32"/>
      <c r="C22" s="83">
        <f t="shared" si="0"/>
        <v>6000</v>
      </c>
      <c r="D22" s="83">
        <f t="shared" si="0"/>
        <v>6000</v>
      </c>
      <c r="E22" s="83">
        <f t="shared" si="0"/>
        <v>6000</v>
      </c>
      <c r="F22" s="83">
        <f t="shared" si="0"/>
        <v>6000</v>
      </c>
      <c r="G22" s="83">
        <f t="shared" si="0"/>
        <v>6000</v>
      </c>
      <c r="H22" s="27"/>
      <c r="I22" s="73"/>
      <c r="J22" s="73"/>
    </row>
    <row r="23" spans="1:10" ht="15">
      <c r="A23" s="82" t="s">
        <v>86</v>
      </c>
      <c r="B23" s="32"/>
      <c r="C23" s="83">
        <f>+C59</f>
        <v>16160.7</v>
      </c>
      <c r="D23" s="83">
        <f>+D59</f>
        <v>16160.7</v>
      </c>
      <c r="E23" s="83">
        <f>+E59</f>
        <v>16160.7</v>
      </c>
      <c r="F23" s="83">
        <f>+F59</f>
        <v>16160.7</v>
      </c>
      <c r="G23" s="83">
        <f>+G59</f>
        <v>16160.7</v>
      </c>
      <c r="H23" s="27"/>
      <c r="I23" s="73"/>
      <c r="J23" s="27"/>
    </row>
    <row r="24" spans="1:10" ht="15">
      <c r="A24" s="82" t="s">
        <v>87</v>
      </c>
      <c r="B24" s="32"/>
      <c r="C24" s="83">
        <f>C60</f>
        <v>0</v>
      </c>
      <c r="D24" s="83">
        <f>D60</f>
        <v>0</v>
      </c>
      <c r="E24" s="83">
        <f>E60</f>
        <v>0</v>
      </c>
      <c r="F24" s="83">
        <f>F60</f>
        <v>0</v>
      </c>
      <c r="G24" s="83">
        <f>G60</f>
        <v>0</v>
      </c>
      <c r="H24" s="27"/>
      <c r="I24" s="73"/>
      <c r="J24" s="27"/>
    </row>
    <row r="25" spans="1:10" ht="15">
      <c r="A25" s="82" t="s">
        <v>88</v>
      </c>
      <c r="B25" s="32"/>
      <c r="C25" s="83">
        <f>+C61</f>
        <v>470.7</v>
      </c>
      <c r="D25" s="83">
        <f>+D61</f>
        <v>470.7</v>
      </c>
      <c r="E25" s="83">
        <f>+E61</f>
        <v>470.7</v>
      </c>
      <c r="F25" s="83">
        <f>+F61</f>
        <v>470.7</v>
      </c>
      <c r="G25" s="83">
        <f>+G61</f>
        <v>470.7</v>
      </c>
      <c r="H25" s="27"/>
      <c r="I25" s="27"/>
      <c r="J25" s="27"/>
    </row>
    <row r="26" spans="1:10" ht="15">
      <c r="A26" s="82" t="s">
        <v>89</v>
      </c>
      <c r="B26" s="32"/>
      <c r="C26" s="83">
        <f>+C20-C21-C22-C23-C24-C25</f>
        <v>-1081.4000000000008</v>
      </c>
      <c r="D26" s="83">
        <f>+D20-D21-D22-D23-D24-D25</f>
        <v>15760.80000000001</v>
      </c>
      <c r="E26" s="83">
        <f>+E20-E21-E22-E23-E24-E25</f>
        <v>23492.4</v>
      </c>
      <c r="F26" s="83">
        <f>+F20-F21-F22-F23-F24-F25</f>
        <v>32815.80000000002</v>
      </c>
      <c r="G26" s="83">
        <f>+G20-G21-G22-G23-G24-G25</f>
        <v>41911.80000000002</v>
      </c>
      <c r="H26" s="27"/>
      <c r="I26" s="27"/>
      <c r="J26" s="27"/>
    </row>
    <row r="27" spans="1:10" ht="30">
      <c r="A27" s="82" t="s">
        <v>90</v>
      </c>
      <c r="B27" s="32"/>
      <c r="C27" s="50">
        <v>0</v>
      </c>
      <c r="D27" s="50">
        <f>+D26*0.15</f>
        <v>2364.1200000000013</v>
      </c>
      <c r="E27" s="50">
        <f>+E26*0.15</f>
        <v>3523.86</v>
      </c>
      <c r="F27" s="50">
        <f>+F26*0.15</f>
        <v>4922.370000000003</v>
      </c>
      <c r="G27" s="50">
        <f>+G26*0.15</f>
        <v>6286.770000000002</v>
      </c>
      <c r="H27" s="27"/>
      <c r="I27" s="27"/>
      <c r="J27" s="27"/>
    </row>
    <row r="28" spans="1:10" ht="30">
      <c r="A28" s="82" t="s">
        <v>91</v>
      </c>
      <c r="B28" s="32"/>
      <c r="C28" s="83">
        <f>+C26-C27</f>
        <v>-1081.4000000000008</v>
      </c>
      <c r="D28" s="83">
        <f>+D26-D27</f>
        <v>13396.68000000001</v>
      </c>
      <c r="E28" s="83">
        <f>+E26-E27</f>
        <v>19968.54</v>
      </c>
      <c r="F28" s="83">
        <f>+F26-F27</f>
        <v>27893.430000000015</v>
      </c>
      <c r="G28" s="83">
        <f>+G26-G27</f>
        <v>35625.03000000001</v>
      </c>
      <c r="H28" s="27"/>
      <c r="I28" s="27"/>
      <c r="J28" s="27"/>
    </row>
    <row r="29" spans="1:10" ht="15">
      <c r="A29" s="82" t="s">
        <v>92</v>
      </c>
      <c r="B29" s="32"/>
      <c r="C29" s="50">
        <v>0</v>
      </c>
      <c r="D29" s="50">
        <f>+D28*0.25</f>
        <v>3349.1700000000023</v>
      </c>
      <c r="E29" s="50">
        <f>+E28*0.25</f>
        <v>4992.135</v>
      </c>
      <c r="F29" s="50">
        <f>+F28*0.25</f>
        <v>6973.357500000004</v>
      </c>
      <c r="G29" s="50">
        <f>+G28*0.25</f>
        <v>8906.257500000003</v>
      </c>
      <c r="H29" s="27"/>
      <c r="I29" s="27"/>
      <c r="J29" s="27"/>
    </row>
    <row r="30" spans="1:10" ht="15">
      <c r="A30" s="82" t="s">
        <v>93</v>
      </c>
      <c r="B30" s="32"/>
      <c r="C30" s="83">
        <f>+C28-C29</f>
        <v>-1081.4000000000008</v>
      </c>
      <c r="D30" s="83">
        <f>+D28-D29</f>
        <v>10047.510000000007</v>
      </c>
      <c r="E30" s="83">
        <f>+E28-E29</f>
        <v>14976.405</v>
      </c>
      <c r="F30" s="83">
        <f>+F28-F29</f>
        <v>20920.07250000001</v>
      </c>
      <c r="G30" s="83">
        <f>+G28-G29</f>
        <v>26718.77250000001</v>
      </c>
      <c r="H30" s="27"/>
      <c r="I30" s="27"/>
      <c r="J30" s="27"/>
    </row>
    <row r="31" spans="1:10" ht="30">
      <c r="A31" s="82" t="s">
        <v>94</v>
      </c>
      <c r="B31" s="32"/>
      <c r="C31" s="83">
        <f>+C25</f>
        <v>470.7</v>
      </c>
      <c r="D31" s="83">
        <f>+D25</f>
        <v>470.7</v>
      </c>
      <c r="E31" s="83">
        <f>+E25</f>
        <v>470.7</v>
      </c>
      <c r="F31" s="83">
        <f>+F25</f>
        <v>470.7</v>
      </c>
      <c r="G31" s="83">
        <f>+G25</f>
        <v>470.7</v>
      </c>
      <c r="H31" s="27"/>
      <c r="I31" s="27"/>
      <c r="J31" s="27"/>
    </row>
    <row r="32" spans="1:10" ht="15">
      <c r="A32" s="82" t="s">
        <v>95</v>
      </c>
      <c r="B32" s="83" t="s">
        <v>96</v>
      </c>
      <c r="C32" s="83">
        <f>C30+C31</f>
        <v>-610.7000000000007</v>
      </c>
      <c r="D32" s="83">
        <f>D30+D31</f>
        <v>10518.210000000008</v>
      </c>
      <c r="E32" s="83">
        <f>E30+E31</f>
        <v>15447.105000000001</v>
      </c>
      <c r="F32" s="83">
        <f>F30+F31</f>
        <v>21390.77250000001</v>
      </c>
      <c r="G32" s="83">
        <f>G30+G31</f>
        <v>27189.47250000001</v>
      </c>
      <c r="H32" s="27"/>
      <c r="I32" s="27"/>
      <c r="J32" s="27"/>
    </row>
    <row r="33" spans="1:10" ht="30">
      <c r="A33" s="82" t="s">
        <v>97</v>
      </c>
      <c r="B33" s="83"/>
      <c r="C33" s="84"/>
      <c r="D33" s="32"/>
      <c r="E33" s="32"/>
      <c r="F33" s="32"/>
      <c r="G33" s="83">
        <f>-B19</f>
        <v>48435.7</v>
      </c>
      <c r="H33" s="27"/>
      <c r="I33" s="27"/>
      <c r="J33" s="27"/>
    </row>
    <row r="34" spans="1:10" ht="15">
      <c r="A34" s="82" t="s">
        <v>98</v>
      </c>
      <c r="B34" s="32"/>
      <c r="C34" s="32"/>
      <c r="D34" s="32"/>
      <c r="E34" s="32"/>
      <c r="F34" s="32"/>
      <c r="G34" s="83">
        <f>I69</f>
        <v>523</v>
      </c>
      <c r="H34" s="27"/>
      <c r="I34" s="27"/>
      <c r="J34" s="27"/>
    </row>
    <row r="35" spans="1:10" ht="15.75" thickBot="1">
      <c r="A35" s="85" t="s">
        <v>99</v>
      </c>
      <c r="B35" s="86">
        <f>SUM(B13:B34)</f>
        <v>-54665.7</v>
      </c>
      <c r="C35" s="86">
        <f>SUM(C32:C34)</f>
        <v>-610.7000000000007</v>
      </c>
      <c r="D35" s="86">
        <f>SUM(D32:D34)</f>
        <v>10518.210000000008</v>
      </c>
      <c r="E35" s="86">
        <f>SUM(E32:E34)</f>
        <v>15447.105000000001</v>
      </c>
      <c r="F35" s="86">
        <f>SUM(F32:F34)</f>
        <v>21390.77250000001</v>
      </c>
      <c r="G35" s="86">
        <f>SUM(G32:G34)</f>
        <v>76148.17250000002</v>
      </c>
      <c r="H35" s="73" t="s">
        <v>96</v>
      </c>
      <c r="I35" s="27"/>
      <c r="J35" s="27"/>
    </row>
    <row r="36" spans="1:10" ht="15">
      <c r="A36" s="74"/>
      <c r="B36" s="75"/>
      <c r="C36" s="75"/>
      <c r="D36" s="75"/>
      <c r="E36" s="75"/>
      <c r="F36" s="75"/>
      <c r="G36" s="75"/>
      <c r="H36" s="27"/>
      <c r="I36" s="27"/>
      <c r="J36" s="27"/>
    </row>
    <row r="37" spans="1:10" ht="15">
      <c r="A37" s="74"/>
      <c r="B37" s="75"/>
      <c r="C37" s="75"/>
      <c r="D37" s="75"/>
      <c r="E37" s="75"/>
      <c r="F37" s="75"/>
      <c r="G37" s="75"/>
      <c r="H37" s="27"/>
      <c r="I37" s="27"/>
      <c r="J37" s="27"/>
    </row>
    <row r="38" spans="1:10" ht="15">
      <c r="A38" s="74"/>
      <c r="B38" s="75"/>
      <c r="C38" s="75"/>
      <c r="D38" s="75"/>
      <c r="E38" s="75"/>
      <c r="F38" s="75"/>
      <c r="G38" s="75"/>
      <c r="H38" s="27"/>
      <c r="I38" s="27"/>
      <c r="J38" s="27"/>
    </row>
    <row r="39" spans="1:10" ht="15">
      <c r="A39" s="74"/>
      <c r="B39" s="75"/>
      <c r="C39" s="75"/>
      <c r="D39" s="75"/>
      <c r="E39" s="75"/>
      <c r="F39" s="75"/>
      <c r="G39" s="75"/>
      <c r="H39" s="27"/>
      <c r="I39" s="27"/>
      <c r="J39" s="27"/>
    </row>
    <row r="40" spans="1:10" ht="15">
      <c r="A40" s="74"/>
      <c r="B40" s="75"/>
      <c r="C40" s="75"/>
      <c r="D40" s="75"/>
      <c r="E40" s="75"/>
      <c r="F40" s="75"/>
      <c r="G40" s="75"/>
      <c r="H40" s="27"/>
      <c r="I40" s="27"/>
      <c r="J40" s="27"/>
    </row>
    <row r="41" spans="1:10" ht="15">
      <c r="A41" s="74"/>
      <c r="B41" s="75"/>
      <c r="C41" s="75"/>
      <c r="D41" s="75"/>
      <c r="E41" s="75"/>
      <c r="F41" s="75"/>
      <c r="G41" s="75"/>
      <c r="H41" s="27"/>
      <c r="I41" s="27"/>
      <c r="J41" s="27"/>
    </row>
    <row r="42" spans="1:10" ht="15">
      <c r="A42" s="74"/>
      <c r="B42" s="75"/>
      <c r="C42" s="75"/>
      <c r="D42" s="75"/>
      <c r="E42" s="75"/>
      <c r="F42" s="75"/>
      <c r="G42" s="75"/>
      <c r="H42" s="27"/>
      <c r="I42" s="27"/>
      <c r="J42" s="27"/>
    </row>
    <row r="43" spans="1:10" ht="15">
      <c r="A43" s="74"/>
      <c r="B43" s="75"/>
      <c r="C43" s="75"/>
      <c r="D43" s="75"/>
      <c r="E43" s="75"/>
      <c r="F43" s="75"/>
      <c r="G43" s="75"/>
      <c r="H43" s="27"/>
      <c r="I43" s="27"/>
      <c r="J43" s="27"/>
    </row>
    <row r="44" spans="1:10" ht="15">
      <c r="A44" s="74"/>
      <c r="B44" s="75"/>
      <c r="C44" s="75"/>
      <c r="D44" s="75"/>
      <c r="E44" s="75"/>
      <c r="F44" s="75"/>
      <c r="G44" s="75"/>
      <c r="H44" s="27"/>
      <c r="I44" s="27"/>
      <c r="J44" s="27"/>
    </row>
    <row r="45" spans="1:10" ht="15">
      <c r="A45" s="74"/>
      <c r="B45" s="75"/>
      <c r="C45" s="75"/>
      <c r="D45" s="75"/>
      <c r="E45" s="75"/>
      <c r="F45" s="75"/>
      <c r="G45" s="75"/>
      <c r="H45" s="27"/>
      <c r="I45" s="27"/>
      <c r="J45" s="27"/>
    </row>
    <row r="46" spans="1:10" ht="15">
      <c r="A46" s="74"/>
      <c r="B46" s="75"/>
      <c r="C46" s="75"/>
      <c r="D46" s="75"/>
      <c r="E46" s="75"/>
      <c r="F46" s="75"/>
      <c r="G46" s="75"/>
      <c r="H46" s="27"/>
      <c r="I46" s="27"/>
      <c r="J46" s="27"/>
    </row>
    <row r="47" spans="1:10" ht="15">
      <c r="A47" s="74"/>
      <c r="B47" s="75"/>
      <c r="C47" s="75"/>
      <c r="D47" s="75"/>
      <c r="E47" s="75"/>
      <c r="F47" s="75"/>
      <c r="G47" s="75"/>
      <c r="H47" s="27"/>
      <c r="I47" s="27"/>
      <c r="J47" s="27"/>
    </row>
    <row r="48" spans="1:10" ht="15">
      <c r="A48" s="74"/>
      <c r="B48" s="75"/>
      <c r="C48" s="75"/>
      <c r="D48" s="75"/>
      <c r="E48" s="75"/>
      <c r="F48" s="75"/>
      <c r="G48" s="75"/>
      <c r="H48" s="27"/>
      <c r="I48" s="27"/>
      <c r="J48" s="27"/>
    </row>
    <row r="49" spans="1:10" ht="15">
      <c r="A49" s="74"/>
      <c r="B49" s="75"/>
      <c r="C49" s="75"/>
      <c r="D49" s="75"/>
      <c r="E49" s="75"/>
      <c r="F49" s="75"/>
      <c r="G49" s="75"/>
      <c r="H49" s="27"/>
      <c r="I49" s="27"/>
      <c r="J49" s="27"/>
    </row>
    <row r="50" spans="1:10" ht="18.75" thickBot="1">
      <c r="A50" s="90" t="s">
        <v>100</v>
      </c>
      <c r="B50" s="75"/>
      <c r="C50" s="75"/>
      <c r="D50" s="75"/>
      <c r="E50" s="75"/>
      <c r="F50" s="75"/>
      <c r="G50" s="75"/>
      <c r="H50" s="27"/>
      <c r="I50" s="27"/>
      <c r="J50" s="27"/>
    </row>
    <row r="51" spans="1:10" ht="15">
      <c r="A51" s="91" t="s">
        <v>101</v>
      </c>
      <c r="B51" s="91"/>
      <c r="C51" s="92" t="s">
        <v>113</v>
      </c>
      <c r="D51" s="92" t="s">
        <v>114</v>
      </c>
      <c r="E51" s="92" t="s">
        <v>115</v>
      </c>
      <c r="F51" s="92" t="s">
        <v>116</v>
      </c>
      <c r="G51" s="92" t="s">
        <v>117</v>
      </c>
      <c r="H51" s="27"/>
      <c r="I51" s="27"/>
      <c r="J51" s="27"/>
    </row>
    <row r="52" spans="1:10" ht="15">
      <c r="A52" s="93" t="s">
        <v>102</v>
      </c>
      <c r="B52" s="93"/>
      <c r="C52" s="94">
        <f>'[1]PE AÑO 1'!$D$6</f>
        <v>38700</v>
      </c>
      <c r="D52" s="94">
        <f>'[1]PE AÑO 2'!$D$6</f>
        <v>57895.200000000004</v>
      </c>
      <c r="E52" s="94">
        <f>'[1]PE AÑO 3'!$D$6</f>
        <v>70760.8</v>
      </c>
      <c r="F52" s="94">
        <f>'[1]COSTOS'!$C$117</f>
        <v>86275.20000000001</v>
      </c>
      <c r="G52" s="94">
        <f>'[1]COSTOS'!$C$118</f>
        <v>101411.20000000001</v>
      </c>
      <c r="H52" s="27"/>
      <c r="I52" s="27"/>
      <c r="J52" s="27"/>
    </row>
    <row r="53" spans="1:10" ht="15">
      <c r="A53" s="100" t="s">
        <v>103</v>
      </c>
      <c r="B53" s="102"/>
      <c r="C53" s="94">
        <f>C54-C52</f>
        <v>9125</v>
      </c>
      <c r="D53" s="94">
        <f>D54-D52</f>
        <v>12768.000000000007</v>
      </c>
      <c r="E53" s="94">
        <f>E54-E52</f>
        <v>14672</v>
      </c>
      <c r="F53" s="94">
        <f>'[1]COSTOS'!$I$117</f>
        <v>16968</v>
      </c>
      <c r="G53" s="94">
        <f>'[1]COSTOS'!$I$118</f>
        <v>19208</v>
      </c>
      <c r="H53" s="27"/>
      <c r="I53" s="27"/>
      <c r="J53" s="27"/>
    </row>
    <row r="54" spans="1:10" ht="15">
      <c r="A54" s="101" t="s">
        <v>104</v>
      </c>
      <c r="B54" s="103"/>
      <c r="C54" s="119">
        <f>'[1]PE AÑO 1'!$D$11</f>
        <v>47825</v>
      </c>
      <c r="D54" s="119">
        <f>'[1]PE AÑO 2'!$D$11</f>
        <v>70663.20000000001</v>
      </c>
      <c r="E54" s="119">
        <f>'[1]PE AÑO 3'!$D$11</f>
        <v>85432.8</v>
      </c>
      <c r="F54" s="119">
        <f>SUM(F52:F53)</f>
        <v>103243.20000000001</v>
      </c>
      <c r="G54" s="119">
        <f>SUM(G52:G53)</f>
        <v>120619.20000000001</v>
      </c>
      <c r="H54" s="27"/>
      <c r="I54" s="27"/>
      <c r="J54" s="27"/>
    </row>
    <row r="55" spans="1:10" ht="15">
      <c r="A55" s="95"/>
      <c r="B55" s="95"/>
      <c r="C55" s="95"/>
      <c r="D55" s="95"/>
      <c r="E55" s="95"/>
      <c r="F55" s="95"/>
      <c r="G55" s="95"/>
      <c r="H55" s="27"/>
      <c r="I55" s="27"/>
      <c r="J55" s="27"/>
    </row>
    <row r="56" spans="1:10" ht="15">
      <c r="A56" s="104" t="s">
        <v>41</v>
      </c>
      <c r="B56" s="105"/>
      <c r="C56" s="96" t="s">
        <v>113</v>
      </c>
      <c r="D56" s="96" t="s">
        <v>114</v>
      </c>
      <c r="E56" s="96" t="s">
        <v>115</v>
      </c>
      <c r="F56" s="96" t="s">
        <v>116</v>
      </c>
      <c r="G56" s="96" t="s">
        <v>117</v>
      </c>
      <c r="H56" s="27"/>
      <c r="I56" s="27"/>
      <c r="J56" s="27"/>
    </row>
    <row r="57" spans="1:10" ht="15">
      <c r="A57" s="97" t="s">
        <v>84</v>
      </c>
      <c r="B57" s="97"/>
      <c r="C57" s="94">
        <f>'[1]PE AÑO 1'!$D$14</f>
        <v>26275</v>
      </c>
      <c r="D57" s="94">
        <f>'[1]PE AÑO 2'!$D$14</f>
        <v>32271</v>
      </c>
      <c r="E57" s="94">
        <f>'[1]PE AÑO 3'!$D$14</f>
        <v>39309</v>
      </c>
      <c r="F57" s="94">
        <f>'[1]COSTOS'!$S$107</f>
        <v>47796</v>
      </c>
      <c r="G57" s="94">
        <f>'[1]COSTOS'!$S$108</f>
        <v>56076</v>
      </c>
      <c r="H57" s="76"/>
      <c r="I57" s="27"/>
      <c r="J57" s="27"/>
    </row>
    <row r="58" spans="1:10" ht="15">
      <c r="A58" s="97" t="s">
        <v>85</v>
      </c>
      <c r="B58" s="97"/>
      <c r="C58" s="94">
        <f>'[1]PE AÑO 1'!$D$27</f>
        <v>6000</v>
      </c>
      <c r="D58" s="94">
        <f>'[1]PE AÑO 2'!$D$27</f>
        <v>6000</v>
      </c>
      <c r="E58" s="94">
        <f>'[1]PE AÑO 2'!$D$27</f>
        <v>6000</v>
      </c>
      <c r="F58" s="94">
        <f>'[1]PE AÑO 2'!$D$27</f>
        <v>6000</v>
      </c>
      <c r="G58" s="94">
        <f>'[1]PE AÑO 2'!$D$27</f>
        <v>6000</v>
      </c>
      <c r="H58" s="76"/>
      <c r="I58" s="27"/>
      <c r="J58" s="27"/>
    </row>
    <row r="59" spans="1:10" ht="15">
      <c r="A59" s="97" t="s">
        <v>86</v>
      </c>
      <c r="B59" s="97"/>
      <c r="C59" s="94">
        <f>'[1]PE AÑO 1'!$D$20</f>
        <v>16160.7</v>
      </c>
      <c r="D59" s="94">
        <f>'[1]PE AÑO 2'!$D$20</f>
        <v>16160.7</v>
      </c>
      <c r="E59" s="94">
        <f>'[1]PE AÑO 2'!$D$20</f>
        <v>16160.7</v>
      </c>
      <c r="F59" s="94">
        <f>'[1]PE AÑO 2'!$D$20</f>
        <v>16160.7</v>
      </c>
      <c r="G59" s="94">
        <f>'[1]PE AÑO 2'!$D$20</f>
        <v>16160.7</v>
      </c>
      <c r="H59" s="77"/>
      <c r="I59" s="73"/>
      <c r="J59" s="27"/>
    </row>
    <row r="60" spans="1:10" ht="15">
      <c r="A60" s="97" t="s">
        <v>105</v>
      </c>
      <c r="B60" s="97"/>
      <c r="C60" s="94">
        <f>'[1]PE AÑO 1'!$D$29</f>
        <v>0</v>
      </c>
      <c r="D60" s="94">
        <f>'[1]PE AÑO 2'!$D$29</f>
        <v>0</v>
      </c>
      <c r="E60" s="94">
        <f>'[1]PE AÑO 3'!$D$29</f>
        <v>0</v>
      </c>
      <c r="F60" s="94">
        <f>'[1]PE AÑO 3'!$D$29</f>
        <v>0</v>
      </c>
      <c r="G60" s="94">
        <f>'[1]PE AÑO 3'!$D$29</f>
        <v>0</v>
      </c>
      <c r="H60" s="27"/>
      <c r="I60" s="27"/>
      <c r="J60" s="27"/>
    </row>
    <row r="61" spans="1:10" ht="15.75" thickBot="1">
      <c r="A61" s="98" t="s">
        <v>71</v>
      </c>
      <c r="B61" s="98"/>
      <c r="C61" s="99">
        <f>+C69</f>
        <v>470.7</v>
      </c>
      <c r="D61" s="99">
        <f>+D69</f>
        <v>470.7</v>
      </c>
      <c r="E61" s="99">
        <f>+E69</f>
        <v>470.7</v>
      </c>
      <c r="F61" s="99">
        <f>+F69</f>
        <v>470.7</v>
      </c>
      <c r="G61" s="99">
        <f>+G69</f>
        <v>470.7</v>
      </c>
      <c r="H61" s="27"/>
      <c r="I61" s="27"/>
      <c r="J61" s="27"/>
    </row>
    <row r="62" spans="1:10" ht="30">
      <c r="A62" s="106" t="s">
        <v>106</v>
      </c>
      <c r="B62" s="78"/>
      <c r="C62" s="120">
        <f>SUM(C57:C60)</f>
        <v>48435.7</v>
      </c>
      <c r="D62" s="120">
        <f>SUM(D57:D60)</f>
        <v>54431.7</v>
      </c>
      <c r="E62" s="120">
        <f>SUM(E57:E60)</f>
        <v>61469.7</v>
      </c>
      <c r="F62" s="120">
        <f>SUM(F57:F60)</f>
        <v>69956.7</v>
      </c>
      <c r="G62" s="120">
        <f>SUM(G57:G60)</f>
        <v>78236.7</v>
      </c>
      <c r="H62" s="27"/>
      <c r="I62" s="27"/>
      <c r="J62" s="27"/>
    </row>
    <row r="63" spans="1:10" ht="15">
      <c r="A63" s="122"/>
      <c r="B63" s="80"/>
      <c r="C63" s="123"/>
      <c r="D63" s="123"/>
      <c r="E63" s="123"/>
      <c r="F63" s="123"/>
      <c r="G63" s="123"/>
      <c r="H63" s="27"/>
      <c r="I63" s="27"/>
      <c r="J63" s="27"/>
    </row>
    <row r="64" spans="1:10" ht="15">
      <c r="A64" s="122"/>
      <c r="B64" s="80"/>
      <c r="C64" s="123"/>
      <c r="D64" s="123"/>
      <c r="E64" s="123"/>
      <c r="F64" s="123"/>
      <c r="G64" s="123"/>
      <c r="H64" s="27"/>
      <c r="I64" s="27"/>
      <c r="J64" s="27"/>
    </row>
    <row r="65" spans="1:10" ht="15.75" thickBot="1">
      <c r="A65" s="79"/>
      <c r="B65" s="80"/>
      <c r="C65" s="81"/>
      <c r="D65" s="81"/>
      <c r="E65" s="81"/>
      <c r="F65" s="81"/>
      <c r="G65" s="81"/>
      <c r="H65" s="27"/>
      <c r="I65" s="27"/>
      <c r="J65" s="27"/>
    </row>
    <row r="66" spans="1:10" ht="45.75" thickBot="1">
      <c r="A66" s="115" t="s">
        <v>107</v>
      </c>
      <c r="B66" s="115"/>
      <c r="C66" s="116" t="s">
        <v>113</v>
      </c>
      <c r="D66" s="116" t="s">
        <v>114</v>
      </c>
      <c r="E66" s="116" t="s">
        <v>115</v>
      </c>
      <c r="F66" s="116" t="s">
        <v>116</v>
      </c>
      <c r="G66" s="116" t="s">
        <v>117</v>
      </c>
      <c r="H66" s="117" t="s">
        <v>118</v>
      </c>
      <c r="I66" s="117" t="s">
        <v>119</v>
      </c>
      <c r="J66" s="118" t="s">
        <v>108</v>
      </c>
    </row>
    <row r="67" spans="1:10" ht="15">
      <c r="A67" s="114" t="s">
        <v>109</v>
      </c>
      <c r="B67" s="114"/>
      <c r="C67" s="107">
        <f>'[1]INVERSIONES'!$H$3</f>
        <v>367.2</v>
      </c>
      <c r="D67" s="107">
        <f>'[1]INVERSIONES'!$H$3</f>
        <v>367.2</v>
      </c>
      <c r="E67" s="107">
        <f>'[1]INVERSIONES'!$H$3</f>
        <v>367.2</v>
      </c>
      <c r="F67" s="107">
        <f>'[1]INVERSIONES'!$H$3</f>
        <v>367.2</v>
      </c>
      <c r="G67" s="107">
        <f>'[1]INVERSIONES'!$H$3</f>
        <v>367.2</v>
      </c>
      <c r="H67" s="108">
        <f>SUM(C67:G67)</f>
        <v>1836</v>
      </c>
      <c r="I67" s="109">
        <f>'[1]INVERSIONES'!$I$3</f>
        <v>408</v>
      </c>
      <c r="J67" s="109">
        <f>SUM(H67:I67)</f>
        <v>2244</v>
      </c>
    </row>
    <row r="68" spans="1:10" ht="15">
      <c r="A68" s="97" t="s">
        <v>110</v>
      </c>
      <c r="B68" s="97"/>
      <c r="C68" s="110">
        <f>'[1]INVERSIONES'!$H$7</f>
        <v>103.5</v>
      </c>
      <c r="D68" s="110">
        <f>'[1]INVERSIONES'!$H$7</f>
        <v>103.5</v>
      </c>
      <c r="E68" s="110">
        <f>'[1]INVERSIONES'!$H$7</f>
        <v>103.5</v>
      </c>
      <c r="F68" s="110">
        <f>'[1]INVERSIONES'!$H$7</f>
        <v>103.5</v>
      </c>
      <c r="G68" s="110">
        <f>'[1]INVERSIONES'!$H$7</f>
        <v>103.5</v>
      </c>
      <c r="H68" s="111">
        <f>SUM(C68:G68)</f>
        <v>517.5</v>
      </c>
      <c r="I68" s="112">
        <f>'[1]INVERSIONES'!$H$12</f>
        <v>115</v>
      </c>
      <c r="J68" s="112">
        <f>SUM(H68:I68)</f>
        <v>632.5</v>
      </c>
    </row>
    <row r="69" spans="1:10" ht="15.75" thickBot="1">
      <c r="A69" s="113" t="s">
        <v>111</v>
      </c>
      <c r="B69" s="113"/>
      <c r="C69" s="121">
        <f aca="true" t="shared" si="1" ref="C69:I69">SUM(C67:C68)</f>
        <v>470.7</v>
      </c>
      <c r="D69" s="121">
        <f t="shared" si="1"/>
        <v>470.7</v>
      </c>
      <c r="E69" s="121">
        <f t="shared" si="1"/>
        <v>470.7</v>
      </c>
      <c r="F69" s="121">
        <f t="shared" si="1"/>
        <v>470.7</v>
      </c>
      <c r="G69" s="121">
        <f t="shared" si="1"/>
        <v>470.7</v>
      </c>
      <c r="H69" s="53">
        <f t="shared" si="1"/>
        <v>2353.5</v>
      </c>
      <c r="I69" s="53">
        <f t="shared" si="1"/>
        <v>523</v>
      </c>
      <c r="J69" s="53">
        <f>SUM(H69:I69)</f>
        <v>2876.5</v>
      </c>
    </row>
    <row r="70" spans="1:10" ht="1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5">
      <c r="A82" s="27"/>
      <c r="B82" s="27"/>
      <c r="C82" s="27"/>
      <c r="D82" s="27"/>
      <c r="E82" s="27"/>
      <c r="F82" s="27"/>
      <c r="G82" s="27"/>
      <c r="H82" s="27"/>
      <c r="I82" s="27"/>
      <c r="J82" s="27"/>
    </row>
  </sheetData>
  <mergeCells count="14">
    <mergeCell ref="A10:G10"/>
    <mergeCell ref="A11:G11"/>
    <mergeCell ref="A51:B51"/>
    <mergeCell ref="A52:B52"/>
    <mergeCell ref="A55:G55"/>
    <mergeCell ref="A57:B57"/>
    <mergeCell ref="A58:B58"/>
    <mergeCell ref="A59:B59"/>
    <mergeCell ref="A68:B68"/>
    <mergeCell ref="A69:B69"/>
    <mergeCell ref="A60:B60"/>
    <mergeCell ref="A61:B61"/>
    <mergeCell ref="A66:B66"/>
    <mergeCell ref="A67:B67"/>
  </mergeCells>
  <printOptions/>
  <pageMargins left="1.82" right="0.75" top="1" bottom="1" header="0.31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REYES ALAVA</dc:creator>
  <cp:keywords/>
  <dc:description/>
  <cp:lastModifiedBy>PROLOCAL</cp:lastModifiedBy>
  <cp:lastPrinted>2006-07-20T21:24:21Z</cp:lastPrinted>
  <dcterms:created xsi:type="dcterms:W3CDTF">2006-05-09T02:40:32Z</dcterms:created>
  <dcterms:modified xsi:type="dcterms:W3CDTF">2006-07-20T21:27:47Z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-1398349142</vt:i4>
  </property>
  <property fmtid="{D5CDD505-2E9C-101B-9397-08002B2CF9AE}" pid="3" name="_EmailSubject">
    <vt:lpwstr>anexos</vt:lpwstr>
  </property>
  <property fmtid="{D5CDD505-2E9C-101B-9397-08002B2CF9AE}" pid="4" name="_AuthorEmail">
    <vt:lpwstr>spino@corpei.org.ec</vt:lpwstr>
  </property>
  <property fmtid="{D5CDD505-2E9C-101B-9397-08002B2CF9AE}" pid="5" name="_AuthorEmailDisplayName">
    <vt:lpwstr>Sergio Pino</vt:lpwstr>
  </property>
  <property fmtid="{D5CDD505-2E9C-101B-9397-08002B2CF9AE}" pid="6" name="_PreviousAdHocReviewCycleID">
    <vt:i4>1704329403</vt:i4>
  </property>
</Properties>
</file>