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labiche</author>
  </authors>
  <commentList>
    <comment ref="L18" authorId="0">
      <text>
        <r>
          <rPr>
            <b/>
            <sz val="8"/>
            <rFont val="Tahoma"/>
            <family val="2"/>
          </rPr>
          <t>AMOTIZACION DEL AÑO 10 MAS LA AMORTIZACION DE LA TOTALIDAD DEL SALDO DEL ACTIVO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<sst xmlns="http://schemas.openxmlformats.org/spreadsheetml/2006/main" count="28" uniqueCount="28">
  <si>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FLUJO DE CAJA</t>
  </si>
  <si>
    <t>Ingresos por Ventas</t>
  </si>
  <si>
    <t>(-) Costo de Ventas</t>
  </si>
  <si>
    <t>(=) Utilidad Bruta</t>
  </si>
  <si>
    <t>(-) Gastos Administrativos</t>
  </si>
  <si>
    <t>(-) Gastos de Venta</t>
  </si>
  <si>
    <t>(-) Depreciación de Activos</t>
  </si>
  <si>
    <t>(-) Amortización del Intangible</t>
  </si>
  <si>
    <t>(-) Intereses</t>
  </si>
  <si>
    <t>(=) Utilidad Operacional</t>
  </si>
  <si>
    <t>(-) Impuesto a la Participacion de los trabajadores</t>
  </si>
  <si>
    <t>(-) Impuesto a la Renta</t>
  </si>
  <si>
    <t>(=) Utilidad Neta Después Imptos.</t>
  </si>
  <si>
    <t>(+) Depreciación de Activos</t>
  </si>
  <si>
    <t>(+) Amortización del Intangible</t>
  </si>
  <si>
    <t>(-) Compra Activo Fijo</t>
  </si>
  <si>
    <t>Inversión Inicial</t>
  </si>
  <si>
    <t>(-)Capital de T.</t>
  </si>
  <si>
    <t>Deuda</t>
  </si>
  <si>
    <t>Depósito de garantía ???</t>
  </si>
  <si>
    <t>(+)Valor de desecho</t>
  </si>
  <si>
    <t>(=) FLUJO DE CAJA del periodo</t>
  </si>
  <si>
    <t>TIR</t>
  </si>
  <si>
    <t>VAN</t>
  </si>
  <si>
    <t>TMAR</t>
  </si>
  <si>
    <t>(-) Amortización de la deuda</t>
  </si>
  <si>
    <t>FLUJO DE CAJA : GASTOS ADMINISTRATIVOS SENSIBILIZADOS</t>
  </si>
  <si>
    <t>ANEXO  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</si>
</sst>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"/>
    <numFmt numFmtId="173" formatCode="_(&quot;$&quot;\ * #,##0.00_);_(&quot;$&quot;\ * \(#,##0.00\);_(&quot;$&quot;\ * &quot;-&quot;??_);_(@_)"/>
  </numFmts>
  <fonts count="12">
    <font>
      <sz val="10"/>
      <name val="Arial"/>
      <family val="0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/>
    </xf>
    <xf numFmtId="1" fontId="4" fillId="0" borderId="2" xfId="15" applyNumberFormat="1" applyFont="1" applyFill="1" applyBorder="1" applyAlignment="1">
      <alignment horizontal="center"/>
    </xf>
    <xf numFmtId="1" fontId="4" fillId="0" borderId="3" xfId="15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5" xfId="0" applyNumberFormat="1" applyFont="1" applyFill="1" applyBorder="1" applyAlignment="1">
      <alignment/>
    </xf>
    <xf numFmtId="172" fontId="5" fillId="0" borderId="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5" xfId="15" applyNumberFormat="1" applyFont="1" applyFill="1" applyBorder="1" applyAlignment="1">
      <alignment/>
    </xf>
    <xf numFmtId="172" fontId="4" fillId="0" borderId="6" xfId="15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" fontId="5" fillId="0" borderId="5" xfId="0" applyNumberFormat="1" applyFont="1" applyFill="1" applyBorder="1" applyAlignment="1">
      <alignment/>
    </xf>
    <xf numFmtId="172" fontId="5" fillId="0" borderId="5" xfId="15" applyNumberFormat="1" applyFont="1" applyFill="1" applyBorder="1" applyAlignment="1">
      <alignment/>
    </xf>
    <xf numFmtId="172" fontId="5" fillId="0" borderId="6" xfId="15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170" fontId="4" fillId="0" borderId="5" xfId="17" applyFont="1" applyFill="1" applyBorder="1" applyAlignment="1">
      <alignment/>
    </xf>
    <xf numFmtId="170" fontId="5" fillId="0" borderId="5" xfId="17" applyFont="1" applyFill="1" applyBorder="1" applyAlignment="1">
      <alignment/>
    </xf>
    <xf numFmtId="0" fontId="4" fillId="0" borderId="7" xfId="0" applyFont="1" applyFill="1" applyBorder="1" applyAlignment="1">
      <alignment/>
    </xf>
    <xf numFmtId="170" fontId="4" fillId="0" borderId="8" xfId="17" applyFont="1" applyFill="1" applyBorder="1" applyAlignment="1">
      <alignment/>
    </xf>
    <xf numFmtId="0" fontId="4" fillId="0" borderId="9" xfId="0" applyFont="1" applyFill="1" applyBorder="1" applyAlignment="1">
      <alignment/>
    </xf>
    <xf numFmtId="9" fontId="4" fillId="0" borderId="0" xfId="19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170" fontId="4" fillId="0" borderId="6" xfId="17" applyFont="1" applyFill="1" applyBorder="1" applyAlignment="1">
      <alignment/>
    </xf>
    <xf numFmtId="0" fontId="5" fillId="0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70" fontId="5" fillId="0" borderId="0" xfId="17" applyFont="1" applyFill="1" applyBorder="1" applyAlignment="1">
      <alignment/>
    </xf>
    <xf numFmtId="170" fontId="5" fillId="0" borderId="6" xfId="17" applyFont="1" applyFill="1" applyBorder="1" applyAlignment="1">
      <alignment/>
    </xf>
    <xf numFmtId="170" fontId="5" fillId="0" borderId="10" xfId="17" applyFont="1" applyFill="1" applyBorder="1" applyAlignment="1">
      <alignment/>
    </xf>
    <xf numFmtId="170" fontId="5" fillId="0" borderId="11" xfId="17" applyFont="1" applyFill="1" applyBorder="1" applyAlignment="1">
      <alignment/>
    </xf>
    <xf numFmtId="172" fontId="5" fillId="0" borderId="0" xfId="0" applyNumberFormat="1" applyFont="1" applyFill="1" applyAlignment="1">
      <alignment/>
    </xf>
    <xf numFmtId="9" fontId="6" fillId="0" borderId="0" xfId="19" applyFont="1" applyAlignment="1">
      <alignment/>
    </xf>
    <xf numFmtId="9" fontId="6" fillId="0" borderId="0" xfId="19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5" fillId="0" borderId="4" xfId="0" applyFont="1" applyFill="1" applyBorder="1" applyAlignment="1">
      <alignment/>
    </xf>
    <xf numFmtId="170" fontId="5" fillId="0" borderId="5" xfId="17" applyFont="1" applyFill="1" applyBorder="1" applyAlignment="1">
      <alignment/>
    </xf>
    <xf numFmtId="0" fontId="5" fillId="0" borderId="12" xfId="0" applyFont="1" applyFill="1" applyBorder="1" applyAlignment="1">
      <alignment/>
    </xf>
    <xf numFmtId="172" fontId="4" fillId="0" borderId="8" xfId="17" applyNumberFormat="1" applyFont="1" applyFill="1" applyBorder="1" applyAlignment="1">
      <alignment/>
    </xf>
    <xf numFmtId="172" fontId="4" fillId="0" borderId="0" xfId="17" applyNumberFormat="1" applyFont="1" applyBorder="1" applyAlignment="1">
      <alignment/>
    </xf>
    <xf numFmtId="10" fontId="4" fillId="0" borderId="13" xfId="19" applyNumberFormat="1" applyFont="1" applyFill="1" applyBorder="1" applyAlignment="1">
      <alignment/>
    </xf>
    <xf numFmtId="10" fontId="4" fillId="0" borderId="14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%20fin%20ayuda%20Alej.%20modifi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NGRESOS "/>
      <sheetName val="INVERSION"/>
      <sheetName val="MOD, MOI"/>
      <sheetName val="AMORT. INTANGIBLE"/>
      <sheetName val="COSTO DE VENTAS"/>
      <sheetName val="COSTO DE MAT. PRIM"/>
      <sheetName val="GASTOS IND"/>
      <sheetName val="GASTOS "/>
      <sheetName val="DEUDA"/>
      <sheetName val="CAPITAL DE TRABAJO"/>
      <sheetName val="DEPRECIACION"/>
      <sheetName val="BALANCE GENERAL"/>
      <sheetName val="ESTADO DE RESULTADOS"/>
      <sheetName val="FLUJO DE CAJA"/>
      <sheetName val="Informe de sensibilidad 1"/>
      <sheetName val="FC VENTAS"/>
      <sheetName val="Informe de sensibilidad 2"/>
      <sheetName val="FC. COST. VENTAS"/>
      <sheetName val="Informe de sensibilidad 3"/>
      <sheetName val="FC GASTOS ADM."/>
      <sheetName val="CALCULO TMAR"/>
      <sheetName val="RECUPERACION DE LA INVERSION"/>
      <sheetName val="COSTOS FIJOS Y VARIABLES"/>
      <sheetName val="PEQUILIBRIO2"/>
      <sheetName val="ANAL.SENSIB."/>
    </sheetNames>
    <sheetDataSet>
      <sheetData sheetId="0">
        <row r="36">
          <cell r="C36">
            <v>16569.153009649257</v>
          </cell>
        </row>
      </sheetData>
      <sheetData sheetId="2">
        <row r="9">
          <cell r="I9">
            <v>127108.4375</v>
          </cell>
        </row>
        <row r="10">
          <cell r="I10">
            <v>422341.80706495635</v>
          </cell>
        </row>
      </sheetData>
      <sheetData sheetId="9">
        <row r="7">
          <cell r="G7">
            <v>253405.0842389738</v>
          </cell>
        </row>
      </sheetData>
      <sheetData sheetId="11">
        <row r="51">
          <cell r="E51">
            <v>16316.16</v>
          </cell>
          <cell r="H51">
            <v>10370.277119999999</v>
          </cell>
          <cell r="J51">
            <v>12544</v>
          </cell>
          <cell r="L51">
            <v>96250.50879999998</v>
          </cell>
        </row>
        <row r="53">
          <cell r="C53">
            <v>33870.23648</v>
          </cell>
        </row>
      </sheetData>
      <sheetData sheetId="13">
        <row r="4">
          <cell r="B4">
            <v>2307337.5</v>
          </cell>
          <cell r="C4">
            <v>2524215.6883125002</v>
          </cell>
          <cell r="D4">
            <v>2629980.325652794</v>
          </cell>
          <cell r="E4">
            <v>2740176.5012976457</v>
          </cell>
          <cell r="F4">
            <v>2854989.8967020176</v>
          </cell>
          <cell r="G4">
            <v>2974613.9733738317</v>
          </cell>
          <cell r="H4">
            <v>3099250.298858195</v>
          </cell>
          <cell r="I4">
            <v>3004561.6222812887</v>
          </cell>
          <cell r="J4">
            <v>3364408.5487196906</v>
          </cell>
          <cell r="K4">
            <v>3505377.266911046</v>
          </cell>
        </row>
        <row r="5">
          <cell r="B5">
            <v>1709888.25</v>
          </cell>
          <cell r="C5">
            <v>1932739.7897148752</v>
          </cell>
          <cell r="D5">
            <v>2015289.8364239284</v>
          </cell>
          <cell r="E5">
            <v>2101441.5219420907</v>
          </cell>
          <cell r="F5">
            <v>2191358.477705665</v>
          </cell>
          <cell r="G5">
            <v>2285212.385764402</v>
          </cell>
          <cell r="H5">
            <v>2383183.4316567997</v>
          </cell>
          <cell r="I5">
            <v>2322439.473885853</v>
          </cell>
          <cell r="J5">
            <v>2592243.1285441746</v>
          </cell>
          <cell r="K5">
            <v>2703739.1832441986</v>
          </cell>
        </row>
        <row r="9">
          <cell r="B9">
            <v>46146.75</v>
          </cell>
          <cell r="C9">
            <v>50484.31376625001</v>
          </cell>
          <cell r="D9">
            <v>52599.60651305588</v>
          </cell>
          <cell r="E9">
            <v>54803.53002595292</v>
          </cell>
          <cell r="F9">
            <v>57099.797934040354</v>
          </cell>
          <cell r="G9">
            <v>59492.279467476634</v>
          </cell>
          <cell r="H9">
            <v>61985.005977163906</v>
          </cell>
          <cell r="I9">
            <v>60091.23244562578</v>
          </cell>
          <cell r="J9">
            <v>67288.17097439381</v>
          </cell>
          <cell r="K9">
            <v>70107.54533822092</v>
          </cell>
        </row>
        <row r="10">
          <cell r="B10">
            <v>15515.179733333334</v>
          </cell>
          <cell r="C10">
            <v>15515.179733333334</v>
          </cell>
          <cell r="D10">
            <v>15515.179733333334</v>
          </cell>
          <cell r="E10">
            <v>15515.179733333334</v>
          </cell>
          <cell r="F10">
            <v>15515.179733333334</v>
          </cell>
          <cell r="G10">
            <v>15515.179733333334</v>
          </cell>
          <cell r="H10">
            <v>15515.179733333334</v>
          </cell>
          <cell r="I10">
            <v>15515.179733333334</v>
          </cell>
          <cell r="J10">
            <v>15515.179733333334</v>
          </cell>
          <cell r="K10">
            <v>15515.179733333334</v>
          </cell>
        </row>
        <row r="11">
          <cell r="B11">
            <v>10145.651707765355</v>
          </cell>
          <cell r="C11">
            <v>10145.651707765355</v>
          </cell>
          <cell r="D11">
            <v>10145.651707765355</v>
          </cell>
          <cell r="E11">
            <v>10145.651707765355</v>
          </cell>
          <cell r="F11">
            <v>10145.651707765355</v>
          </cell>
          <cell r="G11">
            <v>3905.6517077653543</v>
          </cell>
          <cell r="H11">
            <v>3905.6517077653543</v>
          </cell>
          <cell r="I11">
            <v>3905.6517077653543</v>
          </cell>
          <cell r="J11">
            <v>3905.6517077653543</v>
          </cell>
          <cell r="K11">
            <v>42962.1687854189</v>
          </cell>
        </row>
        <row r="12">
          <cell r="B12">
            <v>37808.03856845489</v>
          </cell>
          <cell r="C12">
            <v>35938.625352866184</v>
          </cell>
          <cell r="D12">
            <v>33790.29568551164</v>
          </cell>
          <cell r="E12">
            <v>31321.435231787807</v>
          </cell>
          <cell r="F12">
            <v>28484.22079836837</v>
          </cell>
          <cell r="G12">
            <v>25223.693971482757</v>
          </cell>
          <cell r="H12">
            <v>21476.696542025806</v>
          </cell>
          <cell r="I12">
            <v>17170.647096093882</v>
          </cell>
          <cell r="J12">
            <v>12222.135072828916</v>
          </cell>
          <cell r="K12">
            <v>6535.305055692816</v>
          </cell>
        </row>
        <row r="15">
          <cell r="B15">
            <v>67722.19827356696</v>
          </cell>
          <cell r="C15">
            <v>66455.97298061154</v>
          </cell>
          <cell r="D15">
            <v>69943.1171133799</v>
          </cell>
          <cell r="E15">
            <v>73589.53117350735</v>
          </cell>
          <cell r="F15">
            <v>77405.13909842678</v>
          </cell>
          <cell r="G15">
            <v>82336.87118440575</v>
          </cell>
          <cell r="H15">
            <v>86524.80376116604</v>
          </cell>
          <cell r="I15">
            <v>82363.06938689262</v>
          </cell>
          <cell r="J15">
            <v>95532.2961780792</v>
          </cell>
          <cell r="K15">
            <v>94524.83648812724</v>
          </cell>
        </row>
        <row r="17">
          <cell r="B17">
            <v>95939.78088755319</v>
          </cell>
          <cell r="C17">
            <v>94145.961722533</v>
          </cell>
          <cell r="D17">
            <v>99086.08257728821</v>
          </cell>
          <cell r="E17">
            <v>104251.83582913541</v>
          </cell>
          <cell r="F17">
            <v>109657.28038943795</v>
          </cell>
          <cell r="G17">
            <v>116643.90084457482</v>
          </cell>
          <cell r="H17">
            <v>122576.80532831856</v>
          </cell>
          <cell r="I17">
            <v>116681.01496476456</v>
          </cell>
          <cell r="J17">
            <v>135337.4195856122</v>
          </cell>
          <cell r="K17">
            <v>133910.18502484693</v>
          </cell>
        </row>
      </sheetData>
      <sheetData sheetId="21">
        <row r="40">
          <cell r="E40">
            <v>0.19312571316225496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tabSelected="1" workbookViewId="0" topLeftCell="E7">
      <selection activeCell="D4" sqref="D4"/>
    </sheetView>
  </sheetViews>
  <sheetFormatPr defaultColWidth="11.00390625" defaultRowHeight="12.75"/>
  <cols>
    <col min="1" max="1" width="48.00390625" style="1" bestFit="1" customWidth="1"/>
    <col min="2" max="2" width="14.8515625" style="1" bestFit="1" customWidth="1"/>
    <col min="3" max="3" width="13.00390625" style="1" bestFit="1" customWidth="1"/>
    <col min="4" max="11" width="12.421875" style="1" bestFit="1" customWidth="1"/>
    <col min="12" max="12" width="13.00390625" style="1" bestFit="1" customWidth="1"/>
    <col min="13" max="16384" width="11.00390625" style="1" customWidth="1"/>
  </cols>
  <sheetData>
    <row r="1" ht="12.75"/>
    <row r="2" ht="12.75"/>
    <row r="3" spans="4:9" ht="18">
      <c r="D3" s="54" t="s">
        <v>27</v>
      </c>
      <c r="E3" s="54"/>
      <c r="F3" s="54"/>
      <c r="G3" s="54"/>
      <c r="H3" s="54"/>
      <c r="I3" s="54"/>
    </row>
    <row r="4" spans="4:8" ht="18">
      <c r="D4" s="48"/>
      <c r="E4" s="48"/>
      <c r="F4" s="49"/>
      <c r="G4" s="30"/>
      <c r="H4" s="30"/>
    </row>
    <row r="5" spans="4:10" ht="18">
      <c r="D5" s="50" t="s">
        <v>26</v>
      </c>
      <c r="E5" s="50"/>
      <c r="F5" s="50"/>
      <c r="G5" s="50"/>
      <c r="H5" s="50"/>
      <c r="I5" s="50"/>
      <c r="J5" s="50"/>
    </row>
    <row r="6" ht="12.75"/>
    <row r="7" ht="12.75"/>
    <row r="8" ht="12.75"/>
    <row r="9" spans="2:5" ht="15.75" thickBot="1">
      <c r="B9" s="2"/>
      <c r="C9" s="2"/>
      <c r="D9" s="2"/>
      <c r="E9" s="29"/>
    </row>
    <row r="10" spans="1:12" ht="15.75" thickBot="1">
      <c r="A10" s="51" t="s">
        <v>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spans="1:13" ht="15">
      <c r="A11" s="4"/>
      <c r="B11" s="5">
        <v>0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  <c r="J11" s="5">
        <v>8</v>
      </c>
      <c r="K11" s="5">
        <v>9</v>
      </c>
      <c r="L11" s="6">
        <v>10</v>
      </c>
      <c r="M11" s="38"/>
    </row>
    <row r="12" spans="1:13" ht="15">
      <c r="A12" s="7" t="s">
        <v>1</v>
      </c>
      <c r="B12" s="8"/>
      <c r="C12" s="9">
        <f>+'[1]ESTADO DE RESULTADOS'!B4</f>
        <v>2307337.5</v>
      </c>
      <c r="D12" s="9">
        <f>+'[1]ESTADO DE RESULTADOS'!C4</f>
        <v>2524215.6883125002</v>
      </c>
      <c r="E12" s="9">
        <f>+'[1]ESTADO DE RESULTADOS'!D4</f>
        <v>2629980.325652794</v>
      </c>
      <c r="F12" s="9">
        <f>+'[1]ESTADO DE RESULTADOS'!E4</f>
        <v>2740176.5012976457</v>
      </c>
      <c r="G12" s="9">
        <f>+'[1]ESTADO DE RESULTADOS'!F4</f>
        <v>2854989.8967020176</v>
      </c>
      <c r="H12" s="9">
        <f>+'[1]ESTADO DE RESULTADOS'!G4</f>
        <v>2974613.9733738317</v>
      </c>
      <c r="I12" s="9">
        <f>+'[1]ESTADO DE RESULTADOS'!H4</f>
        <v>3099250.298858195</v>
      </c>
      <c r="J12" s="9">
        <f>+'[1]ESTADO DE RESULTADOS'!I4</f>
        <v>3004561.6222812887</v>
      </c>
      <c r="K12" s="9">
        <f>+'[1]ESTADO DE RESULTADOS'!J4</f>
        <v>3364408.5487196906</v>
      </c>
      <c r="L12" s="10">
        <f>+'[1]ESTADO DE RESULTADOS'!K4</f>
        <v>3505377.266911046</v>
      </c>
      <c r="M12" s="38"/>
    </row>
    <row r="13" spans="1:13" ht="15">
      <c r="A13" s="7" t="s">
        <v>2</v>
      </c>
      <c r="B13" s="11"/>
      <c r="C13" s="9">
        <f>+'[1]ESTADO DE RESULTADOS'!B5</f>
        <v>1709888.25</v>
      </c>
      <c r="D13" s="9">
        <f>+'[1]ESTADO DE RESULTADOS'!C5</f>
        <v>1932739.7897148752</v>
      </c>
      <c r="E13" s="9">
        <f>+'[1]ESTADO DE RESULTADOS'!D5</f>
        <v>2015289.8364239284</v>
      </c>
      <c r="F13" s="9">
        <f>+'[1]ESTADO DE RESULTADOS'!E5</f>
        <v>2101441.5219420907</v>
      </c>
      <c r="G13" s="9">
        <f>+'[1]ESTADO DE RESULTADOS'!F5</f>
        <v>2191358.477705665</v>
      </c>
      <c r="H13" s="9">
        <f>+'[1]ESTADO DE RESULTADOS'!G5</f>
        <v>2285212.385764402</v>
      </c>
      <c r="I13" s="9">
        <f>+'[1]ESTADO DE RESULTADOS'!H5</f>
        <v>2383183.4316567997</v>
      </c>
      <c r="J13" s="9">
        <f>+'[1]ESTADO DE RESULTADOS'!I5</f>
        <v>2322439.473885853</v>
      </c>
      <c r="K13" s="9">
        <f>+'[1]ESTADO DE RESULTADOS'!J5</f>
        <v>2592243.1285441746</v>
      </c>
      <c r="L13" s="10">
        <f>+'[1]ESTADO DE RESULTADOS'!K5</f>
        <v>2703739.1832441986</v>
      </c>
      <c r="M13" s="38"/>
    </row>
    <row r="14" spans="1:13" ht="15">
      <c r="A14" s="7" t="s">
        <v>3</v>
      </c>
      <c r="B14" s="11"/>
      <c r="C14" s="12">
        <f>+C12-C13</f>
        <v>597449.25</v>
      </c>
      <c r="D14" s="12">
        <f>+D12-D13</f>
        <v>591475.8985976251</v>
      </c>
      <c r="E14" s="12">
        <f aca="true" t="shared" si="0" ref="E14:L14">+E12-E13</f>
        <v>614690.4892288656</v>
      </c>
      <c r="F14" s="12">
        <f t="shared" si="0"/>
        <v>638734.979355555</v>
      </c>
      <c r="G14" s="12">
        <f t="shared" si="0"/>
        <v>663631.4189963527</v>
      </c>
      <c r="H14" s="12">
        <f t="shared" si="0"/>
        <v>689401.5876094298</v>
      </c>
      <c r="I14" s="12">
        <f t="shared" si="0"/>
        <v>716066.8672013953</v>
      </c>
      <c r="J14" s="12">
        <f t="shared" si="0"/>
        <v>682122.1483954359</v>
      </c>
      <c r="K14" s="12">
        <f t="shared" si="0"/>
        <v>772165.420175516</v>
      </c>
      <c r="L14" s="13">
        <f t="shared" si="0"/>
        <v>801638.0836668476</v>
      </c>
      <c r="M14" s="38"/>
    </row>
    <row r="15" spans="1:13" ht="14.25">
      <c r="A15" s="14" t="s">
        <v>4</v>
      </c>
      <c r="B15" s="15"/>
      <c r="C15" s="16">
        <v>422759.0534918665</v>
      </c>
      <c r="D15" s="16">
        <v>360213.056666358</v>
      </c>
      <c r="E15" s="16">
        <v>307791.1436550972</v>
      </c>
      <c r="F15" s="16">
        <v>263854.5569351132</v>
      </c>
      <c r="G15" s="16">
        <v>227029.81557260832</v>
      </c>
      <c r="H15" s="16">
        <v>196165.71556324995</v>
      </c>
      <c r="I15" s="16">
        <v>170297.46126356872</v>
      </c>
      <c r="J15" s="16">
        <v>148616.3705487394</v>
      </c>
      <c r="K15" s="16">
        <v>130444.71107729581</v>
      </c>
      <c r="L15" s="17">
        <v>115214.41357434426</v>
      </c>
      <c r="M15" s="38"/>
    </row>
    <row r="16" spans="1:13" ht="14.25">
      <c r="A16" s="14" t="s">
        <v>5</v>
      </c>
      <c r="B16" s="15"/>
      <c r="C16" s="16">
        <f>+'[1]ESTADO DE RESULTADOS'!B9</f>
        <v>46146.75</v>
      </c>
      <c r="D16" s="16">
        <f>+'[1]ESTADO DE RESULTADOS'!C9</f>
        <v>50484.31376625001</v>
      </c>
      <c r="E16" s="16">
        <f>+'[1]ESTADO DE RESULTADOS'!D9</f>
        <v>52599.60651305588</v>
      </c>
      <c r="F16" s="16">
        <f>+'[1]ESTADO DE RESULTADOS'!E9</f>
        <v>54803.53002595292</v>
      </c>
      <c r="G16" s="16">
        <f>+'[1]ESTADO DE RESULTADOS'!F9</f>
        <v>57099.797934040354</v>
      </c>
      <c r="H16" s="16">
        <f>+'[1]ESTADO DE RESULTADOS'!G9</f>
        <v>59492.279467476634</v>
      </c>
      <c r="I16" s="16">
        <f>+'[1]ESTADO DE RESULTADOS'!H9</f>
        <v>61985.005977163906</v>
      </c>
      <c r="J16" s="16">
        <f>+'[1]ESTADO DE RESULTADOS'!I9</f>
        <v>60091.23244562578</v>
      </c>
      <c r="K16" s="16">
        <f>+'[1]ESTADO DE RESULTADOS'!J9</f>
        <v>67288.17097439381</v>
      </c>
      <c r="L16" s="16">
        <f>+'[1]ESTADO DE RESULTADOS'!K9</f>
        <v>70107.54533822092</v>
      </c>
      <c r="M16" s="38"/>
    </row>
    <row r="17" spans="1:13" ht="14.25">
      <c r="A17" s="14" t="s">
        <v>6</v>
      </c>
      <c r="B17" s="15"/>
      <c r="C17" s="16">
        <f>+'[1]ESTADO DE RESULTADOS'!B10</f>
        <v>15515.179733333334</v>
      </c>
      <c r="D17" s="16">
        <f>+'[1]ESTADO DE RESULTADOS'!C10</f>
        <v>15515.179733333334</v>
      </c>
      <c r="E17" s="16">
        <f>+'[1]ESTADO DE RESULTADOS'!D10</f>
        <v>15515.179733333334</v>
      </c>
      <c r="F17" s="16">
        <f>+'[1]ESTADO DE RESULTADOS'!E10</f>
        <v>15515.179733333334</v>
      </c>
      <c r="G17" s="16">
        <f>+'[1]ESTADO DE RESULTADOS'!F10</f>
        <v>15515.179733333334</v>
      </c>
      <c r="H17" s="16">
        <f>+'[1]ESTADO DE RESULTADOS'!G10</f>
        <v>15515.179733333334</v>
      </c>
      <c r="I17" s="16">
        <f>+'[1]ESTADO DE RESULTADOS'!H10</f>
        <v>15515.179733333334</v>
      </c>
      <c r="J17" s="16">
        <f>+'[1]ESTADO DE RESULTADOS'!I10</f>
        <v>15515.179733333334</v>
      </c>
      <c r="K17" s="16">
        <f>+'[1]ESTADO DE RESULTADOS'!J10</f>
        <v>15515.179733333334</v>
      </c>
      <c r="L17" s="17">
        <f>+'[1]ESTADO DE RESULTADOS'!K10</f>
        <v>15515.179733333334</v>
      </c>
      <c r="M17" s="38"/>
    </row>
    <row r="18" spans="1:13" ht="14.25">
      <c r="A18" s="14" t="s">
        <v>7</v>
      </c>
      <c r="B18" s="15"/>
      <c r="C18" s="16">
        <f>+'[1]ESTADO DE RESULTADOS'!B11</f>
        <v>10145.651707765355</v>
      </c>
      <c r="D18" s="16">
        <f>+'[1]ESTADO DE RESULTADOS'!C11</f>
        <v>10145.651707765355</v>
      </c>
      <c r="E18" s="16">
        <f>+'[1]ESTADO DE RESULTADOS'!D11</f>
        <v>10145.651707765355</v>
      </c>
      <c r="F18" s="16">
        <f>+'[1]ESTADO DE RESULTADOS'!E11</f>
        <v>10145.651707765355</v>
      </c>
      <c r="G18" s="16">
        <f>+'[1]ESTADO DE RESULTADOS'!F11</f>
        <v>10145.651707765355</v>
      </c>
      <c r="H18" s="16">
        <f>+'[1]ESTADO DE RESULTADOS'!G11</f>
        <v>3905.6517077653543</v>
      </c>
      <c r="I18" s="16">
        <f>+'[1]ESTADO DE RESULTADOS'!H11</f>
        <v>3905.6517077653543</v>
      </c>
      <c r="J18" s="16">
        <f>+'[1]ESTADO DE RESULTADOS'!I11</f>
        <v>3905.6517077653543</v>
      </c>
      <c r="K18" s="16">
        <f>+'[1]ESTADO DE RESULTADOS'!J11</f>
        <v>3905.6517077653543</v>
      </c>
      <c r="L18" s="17">
        <f>+'[1]ESTADO DE RESULTADOS'!K11</f>
        <v>42962.1687854189</v>
      </c>
      <c r="M18" s="39"/>
    </row>
    <row r="19" spans="1:13" ht="14.25">
      <c r="A19" s="14" t="s">
        <v>8</v>
      </c>
      <c r="B19" s="15"/>
      <c r="C19" s="16">
        <f>+'[1]ESTADO DE RESULTADOS'!B12</f>
        <v>37808.03856845489</v>
      </c>
      <c r="D19" s="16">
        <f>+'[1]ESTADO DE RESULTADOS'!C12</f>
        <v>35938.625352866184</v>
      </c>
      <c r="E19" s="16">
        <f>+'[1]ESTADO DE RESULTADOS'!D12</f>
        <v>33790.29568551164</v>
      </c>
      <c r="F19" s="16">
        <f>+'[1]ESTADO DE RESULTADOS'!E12</f>
        <v>31321.435231787807</v>
      </c>
      <c r="G19" s="16">
        <f>+'[1]ESTADO DE RESULTADOS'!F12</f>
        <v>28484.22079836837</v>
      </c>
      <c r="H19" s="16">
        <f>+'[1]ESTADO DE RESULTADOS'!G12</f>
        <v>25223.693971482757</v>
      </c>
      <c r="I19" s="16">
        <f>+'[1]ESTADO DE RESULTADOS'!H12</f>
        <v>21476.696542025806</v>
      </c>
      <c r="J19" s="16">
        <f>+'[1]ESTADO DE RESULTADOS'!I12</f>
        <v>17170.647096093882</v>
      </c>
      <c r="K19" s="16">
        <f>+'[1]ESTADO DE RESULTADOS'!J12</f>
        <v>12222.135072828916</v>
      </c>
      <c r="L19" s="17">
        <f>+'[1]ESTADO DE RESULTADOS'!K12</f>
        <v>6535.305055692816</v>
      </c>
      <c r="M19" s="39"/>
    </row>
    <row r="20" spans="1:13" ht="15">
      <c r="A20" s="7" t="s">
        <v>9</v>
      </c>
      <c r="B20" s="18"/>
      <c r="C20" s="12">
        <f aca="true" t="shared" si="1" ref="C20:L20">+C14-C15-C16-C17-C18-C19</f>
        <v>65074.57649857991</v>
      </c>
      <c r="D20" s="12">
        <f t="shared" si="1"/>
        <v>119179.07137105218</v>
      </c>
      <c r="E20" s="12">
        <f t="shared" si="1"/>
        <v>194848.61193410217</v>
      </c>
      <c r="F20" s="12">
        <f t="shared" si="1"/>
        <v>263094.6257216024</v>
      </c>
      <c r="G20" s="12">
        <f t="shared" si="1"/>
        <v>325356.7532502369</v>
      </c>
      <c r="H20" s="12">
        <f t="shared" si="1"/>
        <v>389099.0671661218</v>
      </c>
      <c r="I20" s="12">
        <f t="shared" si="1"/>
        <v>442886.8719775382</v>
      </c>
      <c r="J20" s="12">
        <f t="shared" si="1"/>
        <v>436823.0668638782</v>
      </c>
      <c r="K20" s="12">
        <f t="shared" si="1"/>
        <v>542789.5716098988</v>
      </c>
      <c r="L20" s="12">
        <f t="shared" si="1"/>
        <v>551303.4711798375</v>
      </c>
      <c r="M20" s="38"/>
    </row>
    <row r="21" spans="1:13" ht="15">
      <c r="A21" s="14" t="s">
        <v>10</v>
      </c>
      <c r="B21" s="11"/>
      <c r="C21" s="16">
        <f>+'[1]ESTADO DE RESULTADOS'!B15</f>
        <v>67722.19827356696</v>
      </c>
      <c r="D21" s="16">
        <f>+'[1]ESTADO DE RESULTADOS'!C15</f>
        <v>66455.97298061154</v>
      </c>
      <c r="E21" s="16">
        <f>+'[1]ESTADO DE RESULTADOS'!D15</f>
        <v>69943.1171133799</v>
      </c>
      <c r="F21" s="16">
        <f>+'[1]ESTADO DE RESULTADOS'!E15</f>
        <v>73589.53117350735</v>
      </c>
      <c r="G21" s="16">
        <f>+'[1]ESTADO DE RESULTADOS'!F15</f>
        <v>77405.13909842678</v>
      </c>
      <c r="H21" s="16">
        <f>+'[1]ESTADO DE RESULTADOS'!G15</f>
        <v>82336.87118440575</v>
      </c>
      <c r="I21" s="16">
        <f>+'[1]ESTADO DE RESULTADOS'!H15</f>
        <v>86524.80376116604</v>
      </c>
      <c r="J21" s="16">
        <f>+'[1]ESTADO DE RESULTADOS'!I15</f>
        <v>82363.06938689262</v>
      </c>
      <c r="K21" s="16">
        <f>+'[1]ESTADO DE RESULTADOS'!J15</f>
        <v>95532.2961780792</v>
      </c>
      <c r="L21" s="17">
        <f>+'[1]ESTADO DE RESULTADOS'!K15</f>
        <v>94524.83648812724</v>
      </c>
      <c r="M21" s="38"/>
    </row>
    <row r="22" spans="1:13" ht="14.25">
      <c r="A22" s="14" t="s">
        <v>11</v>
      </c>
      <c r="B22" s="19"/>
      <c r="C22" s="16">
        <f>+'[1]ESTADO DE RESULTADOS'!B17</f>
        <v>95939.78088755319</v>
      </c>
      <c r="D22" s="16">
        <f>+'[1]ESTADO DE RESULTADOS'!C17</f>
        <v>94145.961722533</v>
      </c>
      <c r="E22" s="16">
        <f>+'[1]ESTADO DE RESULTADOS'!D17</f>
        <v>99086.08257728821</v>
      </c>
      <c r="F22" s="16">
        <f>+'[1]ESTADO DE RESULTADOS'!E17</f>
        <v>104251.83582913541</v>
      </c>
      <c r="G22" s="16">
        <f>+'[1]ESTADO DE RESULTADOS'!F17</f>
        <v>109657.28038943795</v>
      </c>
      <c r="H22" s="16">
        <f>+'[1]ESTADO DE RESULTADOS'!G17</f>
        <v>116643.90084457482</v>
      </c>
      <c r="I22" s="16">
        <f>+'[1]ESTADO DE RESULTADOS'!H17</f>
        <v>122576.80532831856</v>
      </c>
      <c r="J22" s="16">
        <f>+'[1]ESTADO DE RESULTADOS'!I17</f>
        <v>116681.01496476456</v>
      </c>
      <c r="K22" s="16">
        <f>+'[1]ESTADO DE RESULTADOS'!J17</f>
        <v>135337.4195856122</v>
      </c>
      <c r="L22" s="17">
        <f>+'[1]ESTADO DE RESULTADOS'!K17</f>
        <v>133910.18502484693</v>
      </c>
      <c r="M22" s="38"/>
    </row>
    <row r="23" spans="1:13" ht="15">
      <c r="A23" s="7" t="s">
        <v>12</v>
      </c>
      <c r="B23" s="19"/>
      <c r="C23" s="12">
        <f aca="true" t="shared" si="2" ref="C23:L23">+C20-C21-C22</f>
        <v>-98587.40266254023</v>
      </c>
      <c r="D23" s="12">
        <f t="shared" si="2"/>
        <v>-41422.863332092355</v>
      </c>
      <c r="E23" s="12">
        <f t="shared" si="2"/>
        <v>25819.412243434053</v>
      </c>
      <c r="F23" s="12">
        <f t="shared" si="2"/>
        <v>85253.25871895967</v>
      </c>
      <c r="G23" s="12">
        <f t="shared" si="2"/>
        <v>138294.33376237217</v>
      </c>
      <c r="H23" s="12">
        <f t="shared" si="2"/>
        <v>190118.29513714122</v>
      </c>
      <c r="I23" s="12">
        <f t="shared" si="2"/>
        <v>233785.2628880536</v>
      </c>
      <c r="J23" s="12">
        <f t="shared" si="2"/>
        <v>237778.98251222106</v>
      </c>
      <c r="K23" s="12">
        <f t="shared" si="2"/>
        <v>311919.8558462074</v>
      </c>
      <c r="L23" s="13">
        <f t="shared" si="2"/>
        <v>322868.4496668633</v>
      </c>
      <c r="M23" s="38"/>
    </row>
    <row r="24" spans="1:13" ht="14.25">
      <c r="A24" s="14" t="s">
        <v>13</v>
      </c>
      <c r="B24" s="19"/>
      <c r="C24" s="16">
        <f>+C17+2845</f>
        <v>18360.179733333334</v>
      </c>
      <c r="D24" s="16">
        <f>+$C$24</f>
        <v>18360.179733333334</v>
      </c>
      <c r="E24" s="16">
        <f>+$C$24</f>
        <v>18360.179733333334</v>
      </c>
      <c r="F24" s="16">
        <f aca="true" t="shared" si="3" ref="F24:L24">+$C$24</f>
        <v>18360.179733333334</v>
      </c>
      <c r="G24" s="16">
        <f t="shared" si="3"/>
        <v>18360.179733333334</v>
      </c>
      <c r="H24" s="16">
        <f t="shared" si="3"/>
        <v>18360.179733333334</v>
      </c>
      <c r="I24" s="16">
        <f t="shared" si="3"/>
        <v>18360.179733333334</v>
      </c>
      <c r="J24" s="16">
        <f t="shared" si="3"/>
        <v>18360.179733333334</v>
      </c>
      <c r="K24" s="16">
        <f t="shared" si="3"/>
        <v>18360.179733333334</v>
      </c>
      <c r="L24" s="16">
        <f t="shared" si="3"/>
        <v>18360.179733333334</v>
      </c>
      <c r="M24" s="38"/>
    </row>
    <row r="25" spans="1:13" ht="14.25">
      <c r="A25" s="14" t="s">
        <v>14</v>
      </c>
      <c r="B25" s="19"/>
      <c r="C25" s="16">
        <f>+C18</f>
        <v>10145.651707765355</v>
      </c>
      <c r="D25" s="16">
        <f aca="true" t="shared" si="4" ref="D25:K25">+D18</f>
        <v>10145.651707765355</v>
      </c>
      <c r="E25" s="16">
        <f t="shared" si="4"/>
        <v>10145.651707765355</v>
      </c>
      <c r="F25" s="16">
        <f t="shared" si="4"/>
        <v>10145.651707765355</v>
      </c>
      <c r="G25" s="16">
        <f t="shared" si="4"/>
        <v>10145.651707765355</v>
      </c>
      <c r="H25" s="16">
        <f t="shared" si="4"/>
        <v>3905.6517077653543</v>
      </c>
      <c r="I25" s="16">
        <f t="shared" si="4"/>
        <v>3905.6517077653543</v>
      </c>
      <c r="J25" s="16">
        <f t="shared" si="4"/>
        <v>3905.6517077653543</v>
      </c>
      <c r="K25" s="16">
        <f t="shared" si="4"/>
        <v>3905.6517077653543</v>
      </c>
      <c r="L25" s="17">
        <f>+L18</f>
        <v>42962.1687854189</v>
      </c>
      <c r="M25" s="38"/>
    </row>
    <row r="26" spans="1:13" ht="14.25">
      <c r="A26" s="14" t="s">
        <v>25</v>
      </c>
      <c r="B26" s="19"/>
      <c r="C26" s="16">
        <v>12529.579192953788</v>
      </c>
      <c r="D26" s="16">
        <v>14398.992408542494</v>
      </c>
      <c r="E26" s="16">
        <v>16547.322075897035</v>
      </c>
      <c r="F26" s="16">
        <v>19016.18252962087</v>
      </c>
      <c r="G26" s="16">
        <v>21853.396963040308</v>
      </c>
      <c r="H26" s="16">
        <v>25113.92378992592</v>
      </c>
      <c r="I26" s="16">
        <v>28860.92121938287</v>
      </c>
      <c r="J26" s="16">
        <v>33166.970665314795</v>
      </c>
      <c r="K26" s="16">
        <v>38115.48268857976</v>
      </c>
      <c r="L26" s="17">
        <v>43802.31270571586</v>
      </c>
      <c r="M26" s="38"/>
    </row>
    <row r="27" spans="1:13" s="3" customFormat="1" ht="14.25">
      <c r="A27" s="14" t="s">
        <v>15</v>
      </c>
      <c r="B27" s="19"/>
      <c r="C27" s="16">
        <f>+'[1]DEPRECIACION'!C51</f>
        <v>0</v>
      </c>
      <c r="D27" s="16">
        <f>+'[1]DEPRECIACION'!D51</f>
        <v>0</v>
      </c>
      <c r="E27" s="16">
        <f>+'[1]DEPRECIACION'!E51</f>
        <v>16316.16</v>
      </c>
      <c r="F27" s="16">
        <f>+'[1]DEPRECIACION'!F51</f>
        <v>0</v>
      </c>
      <c r="G27" s="16">
        <f>+'[1]DEPRECIACION'!G51</f>
        <v>0</v>
      </c>
      <c r="H27" s="16">
        <f>+'[1]DEPRECIACION'!H51</f>
        <v>10370.277119999999</v>
      </c>
      <c r="I27" s="16">
        <f>+'[1]DEPRECIACION'!I51</f>
        <v>0</v>
      </c>
      <c r="J27" s="16">
        <f>+'[1]DEPRECIACION'!J51</f>
        <v>12544</v>
      </c>
      <c r="K27" s="16">
        <f>+'[1]DEPRECIACION'!K51</f>
        <v>0</v>
      </c>
      <c r="L27" s="17">
        <f>+'[1]DEPRECIACION'!L51</f>
        <v>96250.50879999998</v>
      </c>
      <c r="M27" s="28"/>
    </row>
    <row r="28" spans="1:13" ht="15">
      <c r="A28" s="7" t="s">
        <v>16</v>
      </c>
      <c r="B28" s="20">
        <f>+-('[1]INVERSION'!I10)</f>
        <v>-422341.80706495635</v>
      </c>
      <c r="C28" s="31"/>
      <c r="D28" s="21"/>
      <c r="E28" s="21"/>
      <c r="F28" s="21"/>
      <c r="G28" s="21"/>
      <c r="H28" s="21"/>
      <c r="I28" s="21"/>
      <c r="J28" s="21"/>
      <c r="K28" s="21"/>
      <c r="L28" s="32"/>
      <c r="M28" s="38"/>
    </row>
    <row r="29" spans="1:13" ht="14.25">
      <c r="A29" s="14" t="s">
        <v>17</v>
      </c>
      <c r="B29" s="21">
        <f>-(+'[1]INVERSION'!I9)</f>
        <v>-127108.4375</v>
      </c>
      <c r="C29" s="21"/>
      <c r="D29" s="21"/>
      <c r="E29" s="21"/>
      <c r="F29" s="21"/>
      <c r="G29" s="21"/>
      <c r="H29" s="21"/>
      <c r="I29" s="21"/>
      <c r="J29" s="21"/>
      <c r="K29" s="21"/>
      <c r="L29" s="32"/>
      <c r="M29" s="38"/>
    </row>
    <row r="30" spans="1:13" ht="14.25">
      <c r="A30" s="14" t="s">
        <v>18</v>
      </c>
      <c r="B30" s="21">
        <f>+('[1]DEUDA'!G7)</f>
        <v>253405.0842389738</v>
      </c>
      <c r="C30" s="21"/>
      <c r="D30" s="21"/>
      <c r="E30" s="21"/>
      <c r="F30" s="21"/>
      <c r="G30" s="21"/>
      <c r="H30" s="21"/>
      <c r="I30" s="21"/>
      <c r="J30" s="21"/>
      <c r="K30" s="21"/>
      <c r="L30" s="32"/>
      <c r="M30" s="38"/>
    </row>
    <row r="31" spans="1:13" ht="14.25">
      <c r="A31" s="14" t="s">
        <v>19</v>
      </c>
      <c r="B31" s="21">
        <f>+-('[1]DATOS'!C36)</f>
        <v>-16569.153009649257</v>
      </c>
      <c r="C31" s="21"/>
      <c r="D31" s="21"/>
      <c r="E31" s="21"/>
      <c r="F31" s="21"/>
      <c r="G31" s="21"/>
      <c r="H31" s="21"/>
      <c r="I31" s="21"/>
      <c r="J31" s="21"/>
      <c r="K31" s="21"/>
      <c r="L31" s="32">
        <f>+'[1]DATOS'!C36</f>
        <v>16569.153009649257</v>
      </c>
      <c r="M31" s="38"/>
    </row>
    <row r="32" spans="1:13" ht="14.25">
      <c r="A32" s="40" t="s">
        <v>20</v>
      </c>
      <c r="B32" s="41"/>
      <c r="C32" s="21"/>
      <c r="D32" s="21"/>
      <c r="E32" s="21"/>
      <c r="F32" s="21"/>
      <c r="G32" s="21"/>
      <c r="H32" s="21"/>
      <c r="I32" s="21"/>
      <c r="J32" s="21"/>
      <c r="K32" s="21"/>
      <c r="L32" s="32">
        <f>+'[1]DEPRECIACION'!C53</f>
        <v>33870.23648</v>
      </c>
      <c r="M32" s="38"/>
    </row>
    <row r="33" spans="1:13" ht="14.25">
      <c r="A33" s="4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8"/>
    </row>
    <row r="34" spans="1:13" ht="15.75" thickBot="1">
      <c r="A34" s="22" t="s">
        <v>21</v>
      </c>
      <c r="B34" s="23">
        <f>SUM(B28:B32)</f>
        <v>-312614.31333563174</v>
      </c>
      <c r="C34" s="43">
        <f>+C23+C24+C25-C26-C27</f>
        <v>-82611.15041439532</v>
      </c>
      <c r="D34" s="43">
        <f aca="true" t="shared" si="5" ref="D34:L34">+D23+D24+D25-D26-D27</f>
        <v>-27316.02429953616</v>
      </c>
      <c r="E34" s="43">
        <f t="shared" si="5"/>
        <v>21461.761608635712</v>
      </c>
      <c r="F34" s="43">
        <f t="shared" si="5"/>
        <v>94742.90763043749</v>
      </c>
      <c r="G34" s="43">
        <f t="shared" si="5"/>
        <v>144946.76824043054</v>
      </c>
      <c r="H34" s="43">
        <f t="shared" si="5"/>
        <v>176899.92566831398</v>
      </c>
      <c r="I34" s="43">
        <f t="shared" si="5"/>
        <v>227190.1731097694</v>
      </c>
      <c r="J34" s="43">
        <f t="shared" si="5"/>
        <v>214333.84328800495</v>
      </c>
      <c r="K34" s="43">
        <f t="shared" si="5"/>
        <v>296070.20459872636</v>
      </c>
      <c r="L34" s="43">
        <f t="shared" si="5"/>
        <v>244137.9766798997</v>
      </c>
      <c r="M34" s="44"/>
    </row>
    <row r="35" spans="1:13" ht="15">
      <c r="A35" s="24" t="s">
        <v>22</v>
      </c>
      <c r="B35" s="45">
        <f>IRR(B34:L34)</f>
        <v>0.193125713161713</v>
      </c>
      <c r="C35" s="25"/>
      <c r="D35" s="26"/>
      <c r="E35" s="26"/>
      <c r="F35" s="8"/>
      <c r="G35" s="8"/>
      <c r="H35" s="8"/>
      <c r="I35" s="8"/>
      <c r="J35" s="8"/>
      <c r="K35" s="8"/>
      <c r="L35" s="8"/>
      <c r="M35" s="38"/>
    </row>
    <row r="36" spans="1:13" ht="15">
      <c r="A36" s="7" t="s">
        <v>23</v>
      </c>
      <c r="B36" s="27">
        <f>NPV(B37,B34:L34)</f>
        <v>-9.999576210821961E-07</v>
      </c>
      <c r="C36" s="26"/>
      <c r="D36" s="26"/>
      <c r="E36" s="26"/>
      <c r="F36" s="8"/>
      <c r="G36" s="8"/>
      <c r="H36" s="8"/>
      <c r="I36" s="8"/>
      <c r="J36" s="8"/>
      <c r="K36" s="8"/>
      <c r="L36" s="8"/>
      <c r="M36" s="38"/>
    </row>
    <row r="37" spans="1:13" ht="15.75" thickBot="1">
      <c r="A37" s="22" t="s">
        <v>24</v>
      </c>
      <c r="B37" s="46">
        <f>+'[1]CALCULO TMAR'!E40</f>
        <v>0.19312571316225496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8"/>
    </row>
    <row r="38" spans="1:13" ht="14.25">
      <c r="A38" s="28"/>
      <c r="B38" s="28"/>
      <c r="C38" s="28"/>
      <c r="D38" s="28"/>
      <c r="E38" s="35"/>
      <c r="F38" s="28"/>
      <c r="G38" s="28"/>
      <c r="H38" s="28"/>
      <c r="I38" s="28"/>
      <c r="J38" s="28"/>
      <c r="K38" s="28"/>
      <c r="L38" s="28"/>
      <c r="M38" s="38"/>
    </row>
    <row r="39" spans="1:13" ht="14.25">
      <c r="A39" s="38"/>
      <c r="B39" s="3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4.25">
      <c r="A40" s="38"/>
      <c r="B40" s="37"/>
      <c r="C40" s="37"/>
      <c r="D40" s="47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4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4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4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4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4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4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4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4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4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4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4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4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4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4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4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4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4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4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4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4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4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4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4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4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4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4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4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4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4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4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4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4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4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4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4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4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4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4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</sheetData>
  <mergeCells count="2">
    <mergeCell ref="A10:L10"/>
    <mergeCell ref="D3:I3"/>
  </mergeCells>
  <printOptions/>
  <pageMargins left="0.75" right="0.57" top="1" bottom="1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WinuE</cp:lastModifiedBy>
  <cp:lastPrinted>2008-04-07T21:26:45Z</cp:lastPrinted>
  <dcterms:created xsi:type="dcterms:W3CDTF">2008-03-16T18:54:30Z</dcterms:created>
  <dcterms:modified xsi:type="dcterms:W3CDTF">2008-04-07T21:26:46Z</dcterms:modified>
  <cp:category/>
  <cp:version/>
  <cp:contentType/>
  <cp:contentStatus/>
</cp:coreProperties>
</file>