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'Hoja1'!$A$1:$L$42</definedName>
  </definedNames>
  <calcPr fullCalcOnLoad="1"/>
</workbook>
</file>

<file path=xl/comments1.xml><?xml version="1.0" encoding="utf-8"?>
<comments xmlns="http://schemas.openxmlformats.org/spreadsheetml/2006/main">
  <authors>
    <author>labiche</author>
  </authors>
  <commentList>
    <comment ref="K17" authorId="0">
      <text>
        <r>
          <rPr>
            <b/>
            <sz val="8"/>
            <rFont val="Tahoma"/>
            <family val="2"/>
          </rPr>
          <t>AMOTIZACION DEL AÑO 10 MAS LA AMORTIZACION DE LA TOTALIDAD DEL SALDO DEL ACTIVO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<sst xmlns="http://schemas.openxmlformats.org/spreadsheetml/2006/main" count="20" uniqueCount="20">
  <si>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ESTADO DE RESULTADOS</t>
  </si>
  <si>
    <t>Ingresos por Ventas</t>
  </si>
  <si>
    <t>(-) Costo de Ventas</t>
  </si>
  <si>
    <t>(=) Utilidad Bruta</t>
  </si>
  <si>
    <t>GASTOS</t>
  </si>
  <si>
    <t xml:space="preserve">Gastos Administrativos </t>
  </si>
  <si>
    <t>Gastos de Ventas</t>
  </si>
  <si>
    <t xml:space="preserve"> Depreciación de Activos </t>
  </si>
  <si>
    <t xml:space="preserve"> Amortización del Intangible</t>
  </si>
  <si>
    <t xml:space="preserve"> Intereses</t>
  </si>
  <si>
    <t>Total Gastos</t>
  </si>
  <si>
    <t>(=) Utilidad Operacional</t>
  </si>
  <si>
    <t>(-) Impuesto 15%</t>
  </si>
  <si>
    <t>Utilidad antes de impuestos</t>
  </si>
  <si>
    <t>(-) Impuesto a la renta 25%</t>
  </si>
  <si>
    <t>(=) Utilidad Neta Después Imptos.</t>
  </si>
  <si>
    <t>IMPUESTO A LA RENTA</t>
  </si>
  <si>
    <t>PARTICIPACION DE LOS TRABAJADORES</t>
  </si>
  <si>
    <t>ANEXO  8</t>
  </si>
  <si>
    <t>ESTADO DE PERDIDAS Y GANANCIAS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</si>
</sst>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  <numFmt numFmtId="173" formatCode="_ * #,##0_ ;_ * \-#,##0_ ;_ * &quot;-&quot;??_ ;_ @_ "/>
    <numFmt numFmtId="174" formatCode="0.0%"/>
  </numFmts>
  <fonts count="14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1" fontId="9" fillId="0" borderId="2" xfId="15" applyNumberFormat="1" applyFont="1" applyBorder="1" applyAlignment="1">
      <alignment horizontal="center"/>
    </xf>
    <xf numFmtId="1" fontId="9" fillId="0" borderId="2" xfId="15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172" fontId="9" fillId="0" borderId="4" xfId="0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73" fontId="9" fillId="0" borderId="4" xfId="15" applyNumberFormat="1" applyFont="1" applyBorder="1" applyAlignment="1">
      <alignment/>
    </xf>
    <xf numFmtId="171" fontId="9" fillId="0" borderId="4" xfId="15" applyNumberFormat="1" applyFont="1" applyBorder="1" applyAlignment="1">
      <alignment/>
    </xf>
    <xf numFmtId="171" fontId="9" fillId="0" borderId="5" xfId="15" applyNumberFormat="1" applyFont="1" applyBorder="1" applyAlignment="1">
      <alignment/>
    </xf>
    <xf numFmtId="0" fontId="10" fillId="0" borderId="3" xfId="0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171" fontId="10" fillId="0" borderId="4" xfId="15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71" fontId="9" fillId="0" borderId="4" xfId="0" applyNumberFormat="1" applyFont="1" applyBorder="1" applyAlignment="1">
      <alignment/>
    </xf>
    <xf numFmtId="171" fontId="9" fillId="0" borderId="5" xfId="0" applyNumberFormat="1" applyFont="1" applyBorder="1" applyAlignment="1">
      <alignment/>
    </xf>
    <xf numFmtId="171" fontId="10" fillId="0" borderId="5" xfId="15" applyNumberFormat="1" applyFont="1" applyBorder="1" applyAlignment="1">
      <alignment/>
    </xf>
    <xf numFmtId="0" fontId="9" fillId="0" borderId="6" xfId="0" applyFont="1" applyBorder="1" applyAlignment="1">
      <alignment/>
    </xf>
    <xf numFmtId="171" fontId="9" fillId="0" borderId="7" xfId="15" applyNumberFormat="1" applyFont="1" applyBorder="1" applyAlignment="1">
      <alignment/>
    </xf>
    <xf numFmtId="171" fontId="9" fillId="0" borderId="8" xfId="15" applyNumberFormat="1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1" fillId="0" borderId="9" xfId="0" applyFont="1" applyBorder="1" applyAlignment="1">
      <alignment/>
    </xf>
    <xf numFmtId="9" fontId="12" fillId="0" borderId="10" xfId="19" applyFont="1" applyBorder="1" applyAlignment="1">
      <alignment/>
    </xf>
    <xf numFmtId="171" fontId="9" fillId="0" borderId="0" xfId="15" applyNumberFormat="1" applyFont="1" applyBorder="1" applyAlignment="1">
      <alignment/>
    </xf>
    <xf numFmtId="0" fontId="11" fillId="0" borderId="6" xfId="0" applyFont="1" applyBorder="1" applyAlignment="1">
      <alignment/>
    </xf>
    <xf numFmtId="9" fontId="12" fillId="0" borderId="8" xfId="19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10" xfId="15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/>
    </xf>
    <xf numFmtId="171" fontId="9" fillId="0" borderId="5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%20fin%20ayuda%20Alej.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GRESOS "/>
      <sheetName val="INVERSION"/>
      <sheetName val="MOD, MOI"/>
      <sheetName val="AMORT. INTANGIBLE"/>
      <sheetName val="COSTO DE VENTAS"/>
      <sheetName val="COSTO DE MAT. PRIM"/>
      <sheetName val="GASTOS IND"/>
      <sheetName val="GASTOS "/>
      <sheetName val="DEUDA"/>
      <sheetName val="CAPITAL DE TRABAJO"/>
      <sheetName val="DEPRECIACION"/>
      <sheetName val="BALANCE GENERAL"/>
      <sheetName val="ESTADO DE RESULTADOS"/>
      <sheetName val="FLUJO DE CAJA"/>
      <sheetName val="Informe de sensibilidad 1"/>
      <sheetName val="FC VENTAS"/>
      <sheetName val="Informe de sensibilidad 2"/>
      <sheetName val="FC. COST. VENTAS"/>
      <sheetName val="Informe de sensibilidad 3"/>
      <sheetName val="FC GASTOS ADM."/>
      <sheetName val="CALCULO TMAR"/>
      <sheetName val="RECUPERACION DE LA INVERSION"/>
      <sheetName val="COSTOS FIJOS Y VARIABLES"/>
      <sheetName val="PEQUILIBRIO2"/>
      <sheetName val="ANAL.SENSIB."/>
    </sheetNames>
    <sheetDataSet>
      <sheetData sheetId="1">
        <row r="46">
          <cell r="K46">
            <v>2307337.5</v>
          </cell>
          <cell r="L46">
            <v>2524215.6883125002</v>
          </cell>
          <cell r="M46">
            <v>2629980.325652794</v>
          </cell>
          <cell r="N46">
            <v>2740176.5012976457</v>
          </cell>
          <cell r="O46">
            <v>2854989.8967020176</v>
          </cell>
          <cell r="P46">
            <v>2974613.9733738317</v>
          </cell>
          <cell r="Q46">
            <v>3099250.298858195</v>
          </cell>
          <cell r="R46">
            <v>3004561.6222812887</v>
          </cell>
          <cell r="S46">
            <v>3364408.5487196906</v>
          </cell>
          <cell r="T46">
            <v>3505377.266911046</v>
          </cell>
        </row>
      </sheetData>
      <sheetData sheetId="4">
        <row r="4">
          <cell r="F4">
            <v>3905.6517077653543</v>
          </cell>
        </row>
        <row r="6">
          <cell r="F6">
            <v>10145.651707765355</v>
          </cell>
        </row>
        <row r="9">
          <cell r="F9">
            <v>39056.517077653545</v>
          </cell>
        </row>
      </sheetData>
      <sheetData sheetId="5">
        <row r="15">
          <cell r="B15">
            <v>1709888.25</v>
          </cell>
          <cell r="C15">
            <v>1932739.7897148752</v>
          </cell>
          <cell r="D15">
            <v>2015289.8364239284</v>
          </cell>
          <cell r="E15">
            <v>2101441.5219420907</v>
          </cell>
          <cell r="F15">
            <v>2191358.477705665</v>
          </cell>
          <cell r="G15">
            <v>2285212.385764402</v>
          </cell>
          <cell r="H15">
            <v>2383183.4316567997</v>
          </cell>
          <cell r="I15">
            <v>2322439.473885853</v>
          </cell>
          <cell r="J15">
            <v>2592243.1285441746</v>
          </cell>
          <cell r="K15">
            <v>2703739.1832441986</v>
          </cell>
        </row>
      </sheetData>
      <sheetData sheetId="8">
        <row r="15">
          <cell r="G15">
            <v>36352.30816666667</v>
          </cell>
        </row>
        <row r="22">
          <cell r="E22">
            <v>46146.75</v>
          </cell>
          <cell r="F22">
            <v>50484.31376625001</v>
          </cell>
          <cell r="G22">
            <v>52599.60651305588</v>
          </cell>
          <cell r="H22">
            <v>54803.53002595292</v>
          </cell>
          <cell r="I22">
            <v>57099.797934040354</v>
          </cell>
          <cell r="J22">
            <v>59492.279467476634</v>
          </cell>
          <cell r="K22">
            <v>61985.005977163906</v>
          </cell>
          <cell r="L22">
            <v>60091.23244562578</v>
          </cell>
          <cell r="M22">
            <v>67288.17097439381</v>
          </cell>
          <cell r="N22">
            <v>70107.54533822092</v>
          </cell>
        </row>
      </sheetData>
      <sheetData sheetId="9">
        <row r="17">
          <cell r="F17">
            <v>37808.03856845489</v>
          </cell>
        </row>
        <row r="18">
          <cell r="F18">
            <v>35938.625352866184</v>
          </cell>
        </row>
        <row r="19">
          <cell r="F19">
            <v>33790.29568551164</v>
          </cell>
        </row>
        <row r="20">
          <cell r="F20">
            <v>31321.435231787807</v>
          </cell>
        </row>
        <row r="21">
          <cell r="F21">
            <v>28484.22079836837</v>
          </cell>
        </row>
        <row r="22">
          <cell r="F22">
            <v>25223.693971482757</v>
          </cell>
        </row>
        <row r="23">
          <cell r="F23">
            <v>21476.696542025806</v>
          </cell>
        </row>
        <row r="24">
          <cell r="F24">
            <v>17170.647096093882</v>
          </cell>
        </row>
        <row r="25">
          <cell r="F25">
            <v>12222.135072828916</v>
          </cell>
        </row>
        <row r="26">
          <cell r="F26">
            <v>6535.305055692816</v>
          </cell>
        </row>
      </sheetData>
      <sheetData sheetId="11">
        <row r="17">
          <cell r="J17">
            <v>4320.9824</v>
          </cell>
        </row>
        <row r="42">
          <cell r="J42">
            <v>11194.197333333334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34"/>
  <sheetViews>
    <sheetView tabSelected="1" view="pageBreakPreview" zoomScale="60" workbookViewId="0" topLeftCell="B5">
      <selection activeCell="J34" sqref="J34"/>
    </sheetView>
  </sheetViews>
  <sheetFormatPr defaultColWidth="11.00390625" defaultRowHeight="12.75"/>
  <cols>
    <col min="1" max="1" width="57.00390625" style="1" bestFit="1" customWidth="1"/>
    <col min="2" max="2" width="19.421875" style="1" bestFit="1" customWidth="1"/>
    <col min="3" max="3" width="19.00390625" style="1" bestFit="1" customWidth="1"/>
    <col min="4" max="4" width="19.421875" style="1" bestFit="1" customWidth="1"/>
    <col min="5" max="5" width="19.00390625" style="1" bestFit="1" customWidth="1"/>
    <col min="6" max="6" width="19.421875" style="1" bestFit="1" customWidth="1"/>
    <col min="7" max="7" width="19.00390625" style="1" bestFit="1" customWidth="1"/>
    <col min="8" max="8" width="19.421875" style="1" bestFit="1" customWidth="1"/>
    <col min="9" max="9" width="19.00390625" style="1" bestFit="1" customWidth="1"/>
    <col min="10" max="11" width="19.421875" style="1" bestFit="1" customWidth="1"/>
    <col min="12" max="16384" width="11.00390625" style="1" customWidth="1"/>
  </cols>
  <sheetData>
    <row r="1" ht="12.75"/>
    <row r="2" spans="1:12" ht="18">
      <c r="A2" s="5"/>
      <c r="B2" s="5"/>
      <c r="C2" s="43" t="s">
        <v>18</v>
      </c>
      <c r="D2" s="43"/>
      <c r="E2" s="43"/>
      <c r="F2" s="43"/>
      <c r="G2" s="43"/>
      <c r="H2" s="43"/>
      <c r="I2" s="5"/>
      <c r="J2" s="5"/>
      <c r="K2" s="5"/>
      <c r="L2" s="5"/>
    </row>
    <row r="3" spans="1:12" ht="18">
      <c r="A3" s="5"/>
      <c r="B3" s="5"/>
      <c r="C3" s="6"/>
      <c r="D3" s="6"/>
      <c r="E3" s="7"/>
      <c r="F3" s="5"/>
      <c r="G3" s="5"/>
      <c r="H3" s="5"/>
      <c r="I3" s="5"/>
      <c r="J3" s="5"/>
      <c r="K3" s="5"/>
      <c r="L3" s="5"/>
    </row>
    <row r="4" spans="1:12" ht="18">
      <c r="A4" s="5"/>
      <c r="B4" s="5"/>
      <c r="C4" s="42" t="s">
        <v>19</v>
      </c>
      <c r="D4" s="42"/>
      <c r="E4" s="42"/>
      <c r="F4" s="42"/>
      <c r="G4" s="42"/>
      <c r="H4" s="42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 thickBot="1">
      <c r="A7" s="5"/>
      <c r="B7" s="8"/>
      <c r="C7" s="5"/>
      <c r="D7" s="9"/>
      <c r="E7" s="5"/>
      <c r="F7" s="5"/>
      <c r="G7" s="5"/>
      <c r="H7" s="5"/>
      <c r="I7" s="5"/>
      <c r="J7" s="5"/>
      <c r="K7" s="5"/>
      <c r="L7" s="5"/>
    </row>
    <row r="8" spans="1:12" ht="16.5" thickBot="1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5"/>
    </row>
    <row r="9" spans="1:12" ht="15.75">
      <c r="A9" s="12"/>
      <c r="B9" s="13">
        <v>1</v>
      </c>
      <c r="C9" s="13">
        <v>2</v>
      </c>
      <c r="D9" s="13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47">
        <v>10</v>
      </c>
      <c r="L9" s="5"/>
    </row>
    <row r="10" spans="1:12" ht="15.75">
      <c r="A10" s="15" t="s">
        <v>1</v>
      </c>
      <c r="B10" s="16">
        <f>+'[1]INGRESOS '!K46</f>
        <v>2307337.5</v>
      </c>
      <c r="C10" s="16">
        <f>+'[1]INGRESOS '!L46</f>
        <v>2524215.6883125002</v>
      </c>
      <c r="D10" s="16">
        <f>+'[1]INGRESOS '!M46</f>
        <v>2629980.325652794</v>
      </c>
      <c r="E10" s="16">
        <f>+'[1]INGRESOS '!N46</f>
        <v>2740176.5012976457</v>
      </c>
      <c r="F10" s="16">
        <f>+'[1]INGRESOS '!O46</f>
        <v>2854989.8967020176</v>
      </c>
      <c r="G10" s="16">
        <f>+'[1]INGRESOS '!P46</f>
        <v>2974613.9733738317</v>
      </c>
      <c r="H10" s="16">
        <f>+'[1]INGRESOS '!Q46</f>
        <v>3099250.298858195</v>
      </c>
      <c r="I10" s="16">
        <f>+'[1]INGRESOS '!R46</f>
        <v>3004561.6222812887</v>
      </c>
      <c r="J10" s="16">
        <f>+'[1]INGRESOS '!S46</f>
        <v>3364408.5487196906</v>
      </c>
      <c r="K10" s="48">
        <f>+'[1]INGRESOS '!T46</f>
        <v>3505377.266911046</v>
      </c>
      <c r="L10" s="5"/>
    </row>
    <row r="11" spans="1:12" ht="15.75">
      <c r="A11" s="15" t="s">
        <v>2</v>
      </c>
      <c r="B11" s="17">
        <f>+'[1]COSTO DE VENTAS'!B15</f>
        <v>1709888.25</v>
      </c>
      <c r="C11" s="17">
        <f>+'[1]COSTO DE VENTAS'!C15</f>
        <v>1932739.7897148752</v>
      </c>
      <c r="D11" s="17">
        <f>+'[1]COSTO DE VENTAS'!D15</f>
        <v>2015289.8364239284</v>
      </c>
      <c r="E11" s="17">
        <f>+'[1]COSTO DE VENTAS'!E15</f>
        <v>2101441.5219420907</v>
      </c>
      <c r="F11" s="17">
        <f>+'[1]COSTO DE VENTAS'!F15</f>
        <v>2191358.477705665</v>
      </c>
      <c r="G11" s="17">
        <f>+'[1]COSTO DE VENTAS'!G15</f>
        <v>2285212.385764402</v>
      </c>
      <c r="H11" s="17">
        <f>+'[1]COSTO DE VENTAS'!H15</f>
        <v>2383183.4316567997</v>
      </c>
      <c r="I11" s="17">
        <f>+'[1]COSTO DE VENTAS'!I15</f>
        <v>2322439.473885853</v>
      </c>
      <c r="J11" s="17">
        <f>+'[1]COSTO DE VENTAS'!J15</f>
        <v>2592243.1285441746</v>
      </c>
      <c r="K11" s="49">
        <f>+'[1]COSTO DE VENTAS'!K15</f>
        <v>2703739.1832441986</v>
      </c>
      <c r="L11" s="5"/>
    </row>
    <row r="12" spans="1:12" ht="15.75">
      <c r="A12" s="18" t="s">
        <v>3</v>
      </c>
      <c r="B12" s="19">
        <f>+B10-B11</f>
        <v>597449.25</v>
      </c>
      <c r="C12" s="20">
        <f aca="true" t="shared" si="0" ref="C12:K12">+C10-C11</f>
        <v>591475.8985976251</v>
      </c>
      <c r="D12" s="20">
        <f t="shared" si="0"/>
        <v>614690.4892288656</v>
      </c>
      <c r="E12" s="20">
        <f t="shared" si="0"/>
        <v>638734.979355555</v>
      </c>
      <c r="F12" s="20">
        <f t="shared" si="0"/>
        <v>663631.4189963527</v>
      </c>
      <c r="G12" s="20">
        <f t="shared" si="0"/>
        <v>689401.5876094298</v>
      </c>
      <c r="H12" s="20">
        <f t="shared" si="0"/>
        <v>716066.8672013953</v>
      </c>
      <c r="I12" s="20">
        <f t="shared" si="0"/>
        <v>682122.1483954359</v>
      </c>
      <c r="J12" s="20">
        <f t="shared" si="0"/>
        <v>772165.420175516</v>
      </c>
      <c r="K12" s="21">
        <f t="shared" si="0"/>
        <v>801638.0836668476</v>
      </c>
      <c r="L12" s="5"/>
    </row>
    <row r="13" spans="1:12" ht="15.75">
      <c r="A13" s="18" t="s">
        <v>4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5"/>
    </row>
    <row r="14" spans="1:12" ht="15">
      <c r="A14" s="22" t="s">
        <v>5</v>
      </c>
      <c r="B14" s="23">
        <f>+'[1]GASTOS '!G15</f>
        <v>36352.30816666667</v>
      </c>
      <c r="C14" s="23">
        <f>+B14</f>
        <v>36352.30816666667</v>
      </c>
      <c r="D14" s="23">
        <f>+$C$14</f>
        <v>36352.30816666667</v>
      </c>
      <c r="E14" s="23">
        <f aca="true" t="shared" si="1" ref="E14:K14">+$C$14</f>
        <v>36352.30816666667</v>
      </c>
      <c r="F14" s="23">
        <f t="shared" si="1"/>
        <v>36352.30816666667</v>
      </c>
      <c r="G14" s="23">
        <f t="shared" si="1"/>
        <v>36352.30816666667</v>
      </c>
      <c r="H14" s="23">
        <f t="shared" si="1"/>
        <v>36352.30816666667</v>
      </c>
      <c r="I14" s="23">
        <f t="shared" si="1"/>
        <v>36352.30816666667</v>
      </c>
      <c r="J14" s="23">
        <f t="shared" si="1"/>
        <v>36352.30816666667</v>
      </c>
      <c r="K14" s="24">
        <f t="shared" si="1"/>
        <v>36352.30816666667</v>
      </c>
      <c r="L14" s="5"/>
    </row>
    <row r="15" spans="1:12" ht="15">
      <c r="A15" s="22" t="s">
        <v>6</v>
      </c>
      <c r="B15" s="23">
        <f>+'[1]GASTOS '!E22</f>
        <v>46146.75</v>
      </c>
      <c r="C15" s="23">
        <f>+'[1]GASTOS '!F22</f>
        <v>50484.31376625001</v>
      </c>
      <c r="D15" s="23">
        <f>+'[1]GASTOS '!G22</f>
        <v>52599.60651305588</v>
      </c>
      <c r="E15" s="23">
        <f>+'[1]GASTOS '!H22</f>
        <v>54803.53002595292</v>
      </c>
      <c r="F15" s="23">
        <f>+'[1]GASTOS '!I22</f>
        <v>57099.797934040354</v>
      </c>
      <c r="G15" s="23">
        <f>+'[1]GASTOS '!J22</f>
        <v>59492.279467476634</v>
      </c>
      <c r="H15" s="23">
        <f>+'[1]GASTOS '!K22</f>
        <v>61985.005977163906</v>
      </c>
      <c r="I15" s="23">
        <f>+'[1]GASTOS '!L22</f>
        <v>60091.23244562578</v>
      </c>
      <c r="J15" s="23">
        <f>+'[1]GASTOS '!M22</f>
        <v>67288.17097439381</v>
      </c>
      <c r="K15" s="24">
        <f>+'[1]GASTOS '!N22</f>
        <v>70107.54533822092</v>
      </c>
      <c r="L15" s="5"/>
    </row>
    <row r="16" spans="1:12" ht="15">
      <c r="A16" s="22" t="s">
        <v>7</v>
      </c>
      <c r="B16" s="23">
        <f>+'[1]DEPRECIACION'!J17+'[1]DEPRECIACION'!J42</f>
        <v>15515.179733333334</v>
      </c>
      <c r="C16" s="23">
        <f>+B16</f>
        <v>15515.179733333334</v>
      </c>
      <c r="D16" s="23">
        <f>+$C$16</f>
        <v>15515.179733333334</v>
      </c>
      <c r="E16" s="23">
        <f>+$C$16</f>
        <v>15515.179733333334</v>
      </c>
      <c r="F16" s="23">
        <f>+$C$16</f>
        <v>15515.179733333334</v>
      </c>
      <c r="G16" s="23">
        <f>+$C$16</f>
        <v>15515.179733333334</v>
      </c>
      <c r="H16" s="23">
        <f>+G16</f>
        <v>15515.179733333334</v>
      </c>
      <c r="I16" s="23">
        <f>+H16</f>
        <v>15515.179733333334</v>
      </c>
      <c r="J16" s="23">
        <f>+I16</f>
        <v>15515.179733333334</v>
      </c>
      <c r="K16" s="24">
        <f>+J16</f>
        <v>15515.179733333334</v>
      </c>
      <c r="L16" s="5"/>
    </row>
    <row r="17" spans="1:12" ht="15">
      <c r="A17" s="25" t="s">
        <v>8</v>
      </c>
      <c r="B17" s="26">
        <f>+'[1]AMORT. INTANGIBLE'!F6</f>
        <v>10145.651707765355</v>
      </c>
      <c r="C17" s="26">
        <f>+B17</f>
        <v>10145.651707765355</v>
      </c>
      <c r="D17" s="26">
        <f>+$C$17</f>
        <v>10145.651707765355</v>
      </c>
      <c r="E17" s="26">
        <f>+$C$17</f>
        <v>10145.651707765355</v>
      </c>
      <c r="F17" s="26">
        <f>+$C$17</f>
        <v>10145.651707765355</v>
      </c>
      <c r="G17" s="26">
        <f>+'[1]AMORT. INTANGIBLE'!F4</f>
        <v>3905.6517077653543</v>
      </c>
      <c r="H17" s="26">
        <f>+G17</f>
        <v>3905.6517077653543</v>
      </c>
      <c r="I17" s="26">
        <f>+$H$17</f>
        <v>3905.6517077653543</v>
      </c>
      <c r="J17" s="26">
        <f>+$H$17</f>
        <v>3905.6517077653543</v>
      </c>
      <c r="K17" s="31">
        <f>+$H$17+'[1]AMORT. INTANGIBLE'!F9</f>
        <v>42962.1687854189</v>
      </c>
      <c r="L17" s="8"/>
    </row>
    <row r="18" spans="1:12" ht="15">
      <c r="A18" s="25" t="s">
        <v>9</v>
      </c>
      <c r="B18" s="26">
        <f>+'[1]DEUDA'!F17</f>
        <v>37808.03856845489</v>
      </c>
      <c r="C18" s="26">
        <f>+'[1]DEUDA'!F18</f>
        <v>35938.625352866184</v>
      </c>
      <c r="D18" s="26">
        <f>+'[1]DEUDA'!F19</f>
        <v>33790.29568551164</v>
      </c>
      <c r="E18" s="26">
        <f>+'[1]DEUDA'!F20</f>
        <v>31321.435231787807</v>
      </c>
      <c r="F18" s="26">
        <f>+'[1]DEUDA'!F21</f>
        <v>28484.22079836837</v>
      </c>
      <c r="G18" s="26">
        <f>+'[1]DEUDA'!F22</f>
        <v>25223.693971482757</v>
      </c>
      <c r="H18" s="26">
        <f>+'[1]DEUDA'!F23</f>
        <v>21476.696542025806</v>
      </c>
      <c r="I18" s="26">
        <f>+'[1]DEUDA'!F24</f>
        <v>17170.647096093882</v>
      </c>
      <c r="J18" s="26">
        <f>+'[1]DEUDA'!F25</f>
        <v>12222.135072828916</v>
      </c>
      <c r="K18" s="31">
        <f>+'[1]DEUDA'!F26</f>
        <v>6535.305055692816</v>
      </c>
      <c r="L18" s="8"/>
    </row>
    <row r="19" spans="1:12" ht="15.75">
      <c r="A19" s="18" t="s">
        <v>10</v>
      </c>
      <c r="B19" s="26">
        <f aca="true" t="shared" si="2" ref="B19:K19">SUM(B14:B18)</f>
        <v>145967.92817622024</v>
      </c>
      <c r="C19" s="26">
        <f t="shared" si="2"/>
        <v>148436.07872688156</v>
      </c>
      <c r="D19" s="26">
        <f t="shared" si="2"/>
        <v>148403.04180633288</v>
      </c>
      <c r="E19" s="26">
        <f t="shared" si="2"/>
        <v>148138.1048655061</v>
      </c>
      <c r="F19" s="26">
        <f t="shared" si="2"/>
        <v>147597.1583401741</v>
      </c>
      <c r="G19" s="26">
        <f t="shared" si="2"/>
        <v>140489.11304672476</v>
      </c>
      <c r="H19" s="26">
        <f t="shared" si="2"/>
        <v>139234.84212695507</v>
      </c>
      <c r="I19" s="26">
        <f t="shared" si="2"/>
        <v>133035.01914948502</v>
      </c>
      <c r="J19" s="26">
        <f t="shared" si="2"/>
        <v>135283.44565498809</v>
      </c>
      <c r="K19" s="31">
        <f t="shared" si="2"/>
        <v>171472.50707933266</v>
      </c>
      <c r="L19" s="8"/>
    </row>
    <row r="20" spans="1:12" ht="15.75">
      <c r="A20" s="18" t="s">
        <v>11</v>
      </c>
      <c r="B20" s="20">
        <f aca="true" t="shared" si="3" ref="B20:K20">+B12-B19</f>
        <v>451481.3218237797</v>
      </c>
      <c r="C20" s="20">
        <f t="shared" si="3"/>
        <v>443039.81987074355</v>
      </c>
      <c r="D20" s="20">
        <f t="shared" si="3"/>
        <v>466287.4474225327</v>
      </c>
      <c r="E20" s="20">
        <f t="shared" si="3"/>
        <v>490596.87449004897</v>
      </c>
      <c r="F20" s="20">
        <f t="shared" si="3"/>
        <v>516034.2606561786</v>
      </c>
      <c r="G20" s="20">
        <f t="shared" si="3"/>
        <v>548912.474562705</v>
      </c>
      <c r="H20" s="20">
        <f t="shared" si="3"/>
        <v>576832.0250744403</v>
      </c>
      <c r="I20" s="20">
        <f t="shared" si="3"/>
        <v>549087.1292459508</v>
      </c>
      <c r="J20" s="20">
        <f t="shared" si="3"/>
        <v>636881.974520528</v>
      </c>
      <c r="K20" s="21">
        <f t="shared" si="3"/>
        <v>630165.576587515</v>
      </c>
      <c r="L20" s="5"/>
    </row>
    <row r="21" spans="1:255" s="3" customFormat="1" ht="15">
      <c r="A21" s="25" t="s">
        <v>12</v>
      </c>
      <c r="B21" s="27">
        <f aca="true" t="shared" si="4" ref="B21:K21">+B20*$B$27</f>
        <v>67722.19827356696</v>
      </c>
      <c r="C21" s="27">
        <f t="shared" si="4"/>
        <v>66455.97298061154</v>
      </c>
      <c r="D21" s="27">
        <f t="shared" si="4"/>
        <v>69943.1171133799</v>
      </c>
      <c r="E21" s="27">
        <f t="shared" si="4"/>
        <v>73589.53117350735</v>
      </c>
      <c r="F21" s="27">
        <f t="shared" si="4"/>
        <v>77405.13909842678</v>
      </c>
      <c r="G21" s="27">
        <f t="shared" si="4"/>
        <v>82336.87118440575</v>
      </c>
      <c r="H21" s="27">
        <f t="shared" si="4"/>
        <v>86524.80376116604</v>
      </c>
      <c r="I21" s="27">
        <f t="shared" si="4"/>
        <v>82363.06938689262</v>
      </c>
      <c r="J21" s="27">
        <f t="shared" si="4"/>
        <v>95532.2961780792</v>
      </c>
      <c r="K21" s="28">
        <f t="shared" si="4"/>
        <v>94524.83648812724</v>
      </c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3" customFormat="1" ht="15.75">
      <c r="A22" s="18" t="s">
        <v>13</v>
      </c>
      <c r="B22" s="29">
        <f aca="true" t="shared" si="5" ref="B22:K22">+B20-B21</f>
        <v>383759.12355021277</v>
      </c>
      <c r="C22" s="29">
        <f t="shared" si="5"/>
        <v>376583.846890132</v>
      </c>
      <c r="D22" s="29">
        <f t="shared" si="5"/>
        <v>396344.33030915284</v>
      </c>
      <c r="E22" s="29">
        <f t="shared" si="5"/>
        <v>417007.34331654164</v>
      </c>
      <c r="F22" s="29">
        <f t="shared" si="5"/>
        <v>438629.1215577518</v>
      </c>
      <c r="G22" s="29">
        <f t="shared" si="5"/>
        <v>466575.6033782993</v>
      </c>
      <c r="H22" s="29">
        <f t="shared" si="5"/>
        <v>490307.22131327423</v>
      </c>
      <c r="I22" s="29">
        <f t="shared" si="5"/>
        <v>466724.05985905824</v>
      </c>
      <c r="J22" s="29">
        <f t="shared" si="5"/>
        <v>541349.6783424488</v>
      </c>
      <c r="K22" s="30">
        <f t="shared" si="5"/>
        <v>535640.7400993877</v>
      </c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12" ht="15">
      <c r="A23" s="25" t="s">
        <v>14</v>
      </c>
      <c r="B23" s="26">
        <f aca="true" t="shared" si="6" ref="B23:K23">+B22*$B$28</f>
        <v>95939.78088755319</v>
      </c>
      <c r="C23" s="26">
        <f t="shared" si="6"/>
        <v>94145.961722533</v>
      </c>
      <c r="D23" s="26">
        <f t="shared" si="6"/>
        <v>99086.08257728821</v>
      </c>
      <c r="E23" s="26">
        <f t="shared" si="6"/>
        <v>104251.83582913541</v>
      </c>
      <c r="F23" s="26">
        <f t="shared" si="6"/>
        <v>109657.28038943795</v>
      </c>
      <c r="G23" s="26">
        <f t="shared" si="6"/>
        <v>116643.90084457482</v>
      </c>
      <c r="H23" s="26">
        <f t="shared" si="6"/>
        <v>122576.80532831856</v>
      </c>
      <c r="I23" s="26">
        <f t="shared" si="6"/>
        <v>116681.01496476456</v>
      </c>
      <c r="J23" s="26">
        <f t="shared" si="6"/>
        <v>135337.4195856122</v>
      </c>
      <c r="K23" s="31">
        <f t="shared" si="6"/>
        <v>133910.18502484693</v>
      </c>
      <c r="L23" s="5"/>
    </row>
    <row r="24" spans="1:12" s="4" customFormat="1" ht="16.5" thickBot="1">
      <c r="A24" s="32" t="s">
        <v>15</v>
      </c>
      <c r="B24" s="33">
        <f>+B22-B23</f>
        <v>287819.3426626596</v>
      </c>
      <c r="C24" s="33">
        <f aca="true" t="shared" si="7" ref="C24:K24">+C22-C23</f>
        <v>282437.885167599</v>
      </c>
      <c r="D24" s="33">
        <f t="shared" si="7"/>
        <v>297258.2477318646</v>
      </c>
      <c r="E24" s="33">
        <f t="shared" si="7"/>
        <v>312755.50748740626</v>
      </c>
      <c r="F24" s="33">
        <f t="shared" si="7"/>
        <v>328971.84116831387</v>
      </c>
      <c r="G24" s="33">
        <f t="shared" si="7"/>
        <v>349931.7025337245</v>
      </c>
      <c r="H24" s="33">
        <f t="shared" si="7"/>
        <v>367730.4159849557</v>
      </c>
      <c r="I24" s="33">
        <f t="shared" si="7"/>
        <v>350043.04489429365</v>
      </c>
      <c r="J24" s="33">
        <f t="shared" si="7"/>
        <v>406012.2587568366</v>
      </c>
      <c r="K24" s="34">
        <f t="shared" si="7"/>
        <v>401730.5550745408</v>
      </c>
      <c r="L24" s="11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5"/>
    </row>
    <row r="26" spans="1:12" ht="19.5" customHeight="1" thickBo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5"/>
    </row>
    <row r="27" spans="1:12" ht="15.75">
      <c r="A27" s="37" t="s">
        <v>17</v>
      </c>
      <c r="B27" s="38">
        <v>0.15</v>
      </c>
      <c r="C27" s="35"/>
      <c r="D27" s="39"/>
      <c r="E27" s="35"/>
      <c r="F27" s="35"/>
      <c r="G27" s="35"/>
      <c r="H27" s="35"/>
      <c r="I27" s="35"/>
      <c r="J27" s="35"/>
      <c r="K27" s="35"/>
      <c r="L27" s="5"/>
    </row>
    <row r="28" spans="1:12" ht="16.5" thickBot="1">
      <c r="A28" s="40" t="s">
        <v>16</v>
      </c>
      <c r="B28" s="41">
        <v>0.25</v>
      </c>
      <c r="C28" s="35"/>
      <c r="D28" s="35"/>
      <c r="E28" s="35"/>
      <c r="F28" s="35"/>
      <c r="G28" s="35"/>
      <c r="H28" s="35"/>
      <c r="I28" s="35"/>
      <c r="J28" s="35"/>
      <c r="K28" s="35"/>
      <c r="L28" s="5"/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mergeCells count="3">
    <mergeCell ref="C4:H4"/>
    <mergeCell ref="C2:H2"/>
    <mergeCell ref="A8:K8"/>
  </mergeCells>
  <printOptions/>
  <pageMargins left="0.53" right="0.08" top="1.48" bottom="0.984251968503937" header="0" footer="0"/>
  <pageSetup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WinuE</cp:lastModifiedBy>
  <cp:lastPrinted>2008-04-07T22:17:12Z</cp:lastPrinted>
  <dcterms:created xsi:type="dcterms:W3CDTF">2008-03-16T18:25:45Z</dcterms:created>
  <dcterms:modified xsi:type="dcterms:W3CDTF">2008-04-07T22:19:03Z</dcterms:modified>
  <cp:category/>
  <cp:version/>
  <cp:contentType/>
  <cp:contentStatus/>
</cp:coreProperties>
</file>