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055" windowHeight="5100" activeTab="0"/>
  </bookViews>
  <sheets>
    <sheet name="Inv. Inicial" sheetId="1" r:id="rId1"/>
    <sheet name="Gastos de Publicidad" sheetId="2" r:id="rId2"/>
    <sheet name="Depreciación" sheetId="3" r:id="rId3"/>
    <sheet name="Flujo de Caja" sheetId="4" r:id="rId4"/>
    <sheet name="Ingreso Anual" sheetId="5" r:id="rId5"/>
    <sheet name="PEA RIOS" sheetId="6" r:id="rId6"/>
    <sheet name="Gasto Admin. y Capacitación" sheetId="7" r:id="rId7"/>
    <sheet name="Gastos de Servicios Básicos" sheetId="8" r:id="rId8"/>
    <sheet name="Utilidad-Vta Act. Fijos" sheetId="9" r:id="rId9"/>
    <sheet name="Valor de Desecho Contable" sheetId="10" r:id="rId10"/>
    <sheet name="Capital de Trabajo" sheetId="11" r:id="rId11"/>
    <sheet name="CB_DATA_" sheetId="12" state="veryHidden" r:id="rId12"/>
    <sheet name="Hoja1" sheetId="13" r:id="rId13"/>
  </sheets>
  <definedNames>
    <definedName name="CB_0f949cc79c344a86a5986380341fc4e6" localSheetId="3" hidden="1">'Flujo de Caja'!$C$63</definedName>
    <definedName name="CB_12f29b9aa5854dd3be4a28e608079dd2" localSheetId="12" hidden="1">'Hoja1'!$C$5</definedName>
    <definedName name="CB_385d1ea862424a6695e9b5399c178002" localSheetId="12" hidden="1">'Hoja1'!$C$3</definedName>
    <definedName name="CB_67613839bdf6434480cec1b0ea8f6fde" localSheetId="12" hidden="1">'Hoja1'!$C$4</definedName>
    <definedName name="CB_a8eddcad3a9c4599bb2e4c520418e2f5" localSheetId="11" hidden="1">#N/A</definedName>
    <definedName name="CB_Block_00000000000000000000000000000000" localSheetId="11" hidden="1">"'7.0.0.0"</definedName>
    <definedName name="CB_Block_00000000000000000000000000000000" localSheetId="3" hidden="1">"'7.0.0.0"</definedName>
    <definedName name="CB_Block_00000000000000000000000000000000" localSheetId="12" hidden="1">"'7.0.0.0"</definedName>
    <definedName name="CB_Block_00000000000000000000000000000001" localSheetId="11" hidden="1">"'633753886584878000"</definedName>
    <definedName name="CB_Block_00000000000000000000000000000001" localSheetId="3" hidden="1">"'633753886585068000"</definedName>
    <definedName name="CB_Block_00000000000000000000000000000001" localSheetId="12" hidden="1">"'633753886584918000"</definedName>
    <definedName name="CB_Block_00000000000000000000000000000003" localSheetId="11" hidden="1">"'7.3.960.0"</definedName>
    <definedName name="CB_Block_00000000000000000000000000000003" localSheetId="3" hidden="1">"'7.3.960.0"</definedName>
    <definedName name="CB_Block_00000000000000000000000000000003" localSheetId="12" hidden="1">"'7.3.960.0"</definedName>
    <definedName name="CB_BlockExt_00000000000000000000000000000003" localSheetId="11" hidden="1">"'7.3.1"</definedName>
    <definedName name="CB_BlockExt_00000000000000000000000000000003" localSheetId="3" hidden="1">"'7.3.1"</definedName>
    <definedName name="CB_BlockExt_00000000000000000000000000000003" localSheetId="12" hidden="1">"'7.3.1"</definedName>
    <definedName name="CBWorkbookPriority" hidden="1">-950730602</definedName>
    <definedName name="CBx_5b0a470dd593472e96fffd416904f3f3" localSheetId="11" hidden="1">"'Flujo de Caja'!$A$1"</definedName>
    <definedName name="CBx_94793f89fe444057b54bcb13fc1dac61" localSheetId="11" hidden="1">"'Hoja1'!$A$1"</definedName>
    <definedName name="CBx_c18d497445f54038b3f4d8780b25fb44" localSheetId="11" hidden="1">"'CB_DATA_'!$A$1"</definedName>
    <definedName name="CBx_Sheet_Guid" localSheetId="11" hidden="1">"'c18d4974-45f5-4038-b3f4-d8780b25fb44"</definedName>
    <definedName name="CBx_Sheet_Guid" localSheetId="3" hidden="1">"'5b0a470d-d593-472e-96ff-fd416904f3f3"</definedName>
    <definedName name="CBx_Sheet_Guid" localSheetId="12" hidden="1">"'94793f89-fe44-4057-b54b-cb13fc1dac61"</definedName>
    <definedName name="CBx_SheetRef" localSheetId="11" hidden="1">'CB_DATA_'!$A$14</definedName>
    <definedName name="CBx_SheetRef" localSheetId="3" hidden="1">'CB_DATA_'!$C$14</definedName>
    <definedName name="CBx_SheetRef" localSheetId="12" hidden="1">'CB_DATA_'!$B$14</definedName>
    <definedName name="CBx_StorageType" localSheetId="11" hidden="1">2</definedName>
    <definedName name="CBx_StorageType" localSheetId="3" hidden="1">2</definedName>
    <definedName name="CBx_StorageType" localSheetId="12" hidden="1">2</definedName>
  </definedNames>
  <calcPr fullCalcOnLoad="1"/>
</workbook>
</file>

<file path=xl/comments4.xml><?xml version="1.0" encoding="utf-8"?>
<comments xmlns="http://schemas.openxmlformats.org/spreadsheetml/2006/main">
  <authors>
    <author>Mary</author>
  </authors>
  <commentList>
    <comment ref="B15" authorId="0">
      <text>
        <r>
          <rPr>
            <b/>
            <sz val="9"/>
            <rFont val="Tahoma"/>
            <family val="2"/>
          </rPr>
          <t>Mary:</t>
        </r>
        <r>
          <rPr>
            <sz val="9"/>
            <rFont val="Tahoma"/>
            <family val="2"/>
          </rPr>
          <t xml:space="preserve">
DEMANDA POTENCIAL</t>
        </r>
      </text>
    </comment>
    <comment ref="B14" authorId="0">
      <text>
        <r>
          <rPr>
            <b/>
            <sz val="9"/>
            <rFont val="Tahoma"/>
            <family val="2"/>
          </rPr>
          <t>Mary:</t>
        </r>
        <r>
          <rPr>
            <sz val="9"/>
            <rFont val="Tahoma"/>
            <family val="2"/>
          </rPr>
          <t xml:space="preserve">
POBLACION OBJETIVO</t>
        </r>
      </text>
    </comment>
    <comment ref="B22" authorId="0">
      <text>
        <r>
          <rPr>
            <b/>
            <sz val="9"/>
            <rFont val="Tahoma"/>
            <family val="2"/>
          </rPr>
          <t>Mary:</t>
        </r>
        <r>
          <rPr>
            <sz val="9"/>
            <rFont val="Tahoma"/>
            <family val="2"/>
          </rPr>
          <t xml:space="preserve">
APLICAR A INGRESOS ANUALES LA TASA DE CRECIMIENTO DEL SECTOR TURISMO DEL ECUADOR </t>
        </r>
      </text>
    </comment>
  </commentList>
</comments>
</file>

<file path=xl/comments5.xml><?xml version="1.0" encoding="utf-8"?>
<comments xmlns="http://schemas.openxmlformats.org/spreadsheetml/2006/main">
  <authors>
    <author>Mary</author>
  </authors>
  <commentList>
    <comment ref="G7" authorId="0">
      <text>
        <r>
          <rPr>
            <b/>
            <sz val="9"/>
            <rFont val="Tahoma"/>
            <family val="2"/>
          </rPr>
          <t>Mary:</t>
        </r>
        <r>
          <rPr>
            <sz val="9"/>
            <rFont val="Tahoma"/>
            <family val="2"/>
          </rPr>
          <t xml:space="preserve">
AL PRIMER AÑO</t>
        </r>
      </text>
    </comment>
  </commentList>
</comments>
</file>

<file path=xl/sharedStrings.xml><?xml version="1.0" encoding="utf-8"?>
<sst xmlns="http://schemas.openxmlformats.org/spreadsheetml/2006/main" count="294" uniqueCount="204">
  <si>
    <t>Cantidad</t>
  </si>
  <si>
    <t>Construccion del Dpto. de Turismo</t>
  </si>
  <si>
    <t>Coste Total $</t>
  </si>
  <si>
    <t>Computadoras</t>
  </si>
  <si>
    <t>Escritorios</t>
  </si>
  <si>
    <t>Sillas</t>
  </si>
  <si>
    <t>Impresora</t>
  </si>
  <si>
    <t>Telefono</t>
  </si>
  <si>
    <t>A/C</t>
  </si>
  <si>
    <t>Total</t>
  </si>
  <si>
    <t>5.4 Gastos</t>
  </si>
  <si>
    <t>5.2 Inversión Inicial</t>
  </si>
  <si>
    <t>Detalle</t>
  </si>
  <si>
    <t>Total$/anual</t>
  </si>
  <si>
    <t>Medio De Difusión</t>
  </si>
  <si>
    <t>Coste $</t>
  </si>
  <si>
    <t>Cuña de TV</t>
  </si>
  <si>
    <t>Diario La Hora (Quevedo)</t>
  </si>
  <si>
    <t>Radio Maravilla (Buena Fe)</t>
  </si>
  <si>
    <t>La Prensa de Los Ríos</t>
  </si>
  <si>
    <t>Revista El Buenafesino</t>
  </si>
  <si>
    <t>Radio Audiorama (Quevedo)</t>
  </si>
  <si>
    <t xml:space="preserve">Rey Quevedo </t>
  </si>
  <si>
    <t>1/2 pág</t>
  </si>
  <si>
    <t xml:space="preserve">Total </t>
  </si>
  <si>
    <t>Total/anual</t>
  </si>
  <si>
    <t>Banners (10u)</t>
  </si>
  <si>
    <t>Afiches(5.000u)</t>
  </si>
  <si>
    <t>Triptico (10.000u)</t>
  </si>
  <si>
    <t>Cuña (10 x Día)</t>
  </si>
  <si>
    <t>Buena Visión (Buena Fe)</t>
  </si>
  <si>
    <t>5.5 Depreciacion</t>
  </si>
  <si>
    <t>Equipos y Mat. oficina</t>
  </si>
  <si>
    <t>Coste/ Unidad ($)</t>
  </si>
  <si>
    <t>Vida Útil</t>
  </si>
  <si>
    <t>Computadora</t>
  </si>
  <si>
    <t>Escritorio</t>
  </si>
  <si>
    <t>Teléfono</t>
  </si>
  <si>
    <t>AÑO 1</t>
  </si>
  <si>
    <t>AÑO 2</t>
  </si>
  <si>
    <t>AÑO 3</t>
  </si>
  <si>
    <t>AÑO 4</t>
  </si>
  <si>
    <t>AÑO 5</t>
  </si>
  <si>
    <t>AÑO 6</t>
  </si>
  <si>
    <t>AÑO 7</t>
  </si>
  <si>
    <t>AÑO 8</t>
  </si>
  <si>
    <t>AÑO 9</t>
  </si>
  <si>
    <t>AÑO 10</t>
  </si>
  <si>
    <t>PEA RIOS</t>
  </si>
  <si>
    <t>NIVEL ACEPTACION 45.40%</t>
  </si>
  <si>
    <t>5% DE DEMANDA POTENCIAL</t>
  </si>
  <si>
    <t>DEMANDA EFECTIVA</t>
  </si>
  <si>
    <t>NO.VISITAS AÑO</t>
  </si>
  <si>
    <t>NO. INIDIVUDOS</t>
  </si>
  <si>
    <t>DEMANDA EFECTIVA DEL AÑO 1</t>
  </si>
  <si>
    <t>BABA</t>
  </si>
  <si>
    <t>CANTÓN</t>
  </si>
  <si>
    <t>BABAHOYO</t>
  </si>
  <si>
    <t>MOCACHE</t>
  </si>
  <si>
    <t>MONTALVO</t>
  </si>
  <si>
    <t>PALENQUE</t>
  </si>
  <si>
    <t>PUEBLO VIEJO</t>
  </si>
  <si>
    <t>QUEVEDO</t>
  </si>
  <si>
    <t>URDANETA</t>
  </si>
  <si>
    <t>VALENCIA</t>
  </si>
  <si>
    <t>VENTANAS</t>
  </si>
  <si>
    <t>VINCES</t>
  </si>
  <si>
    <t>es un cantón creado recientemente.</t>
  </si>
  <si>
    <t xml:space="preserve">Total PEA </t>
  </si>
  <si>
    <t xml:space="preserve">Se excluye Buena Fé porque es el cantón de estudio y Quinsaloma no consta en las estadísticas porque </t>
  </si>
  <si>
    <t>Nivel de Aceptación</t>
  </si>
  <si>
    <t>Tasa Participación</t>
  </si>
  <si>
    <t>Tasa de Crecimiento Promedio Turismo (últimos 5 años)</t>
  </si>
  <si>
    <t>Activo</t>
  </si>
  <si>
    <t>Valor de Compra</t>
  </si>
  <si>
    <t>Vida Contable</t>
  </si>
  <si>
    <t>Depreciación Anual</t>
  </si>
  <si>
    <t>DEPRECIACIÓN ANUAL</t>
  </si>
  <si>
    <t>Ingresos Anuales</t>
  </si>
  <si>
    <t>Gasto de Depreciación de Computadora</t>
  </si>
  <si>
    <t>Gasto de Depreciación de Escritorio</t>
  </si>
  <si>
    <t>Gasto de Depreciación de Silla</t>
  </si>
  <si>
    <t>Gasto de depreciación de Teléfono</t>
  </si>
  <si>
    <t>Gasto de de depreciación de A/C</t>
  </si>
  <si>
    <t>Coste Total($)</t>
  </si>
  <si>
    <t>Gastos Administrativos</t>
  </si>
  <si>
    <t>Diario El Clarín (Babahoyo)</t>
  </si>
  <si>
    <t xml:space="preserve">Remuneración Anual                        </t>
  </si>
  <si>
    <t>Cargo</t>
  </si>
  <si>
    <t>No. Puestos</t>
  </si>
  <si>
    <t>Jefe de Departamento</t>
  </si>
  <si>
    <t>Asistente</t>
  </si>
  <si>
    <t>Secretarias</t>
  </si>
  <si>
    <t>TOTAL ($)</t>
  </si>
  <si>
    <t xml:space="preserve">Gastos de Capacitación de habitantes Sector Rural </t>
  </si>
  <si>
    <t>Gastos Administrativos (Sueldos y Salarios)</t>
  </si>
  <si>
    <t>Sueldos y Salarios</t>
  </si>
  <si>
    <t xml:space="preserve">Gastos de Capacitación </t>
  </si>
  <si>
    <t>N° Capacitadores</t>
  </si>
  <si>
    <t>Remuneración Mensual</t>
  </si>
  <si>
    <t>Se asume que la capacitación sea  1 cada Tres meses , es decir 4 capacitaciones al Año</t>
  </si>
  <si>
    <t xml:space="preserve">Remuneración </t>
  </si>
  <si>
    <t>N° Capacitaciones /Año</t>
  </si>
  <si>
    <t xml:space="preserve"> Guía-Capacitador Agroturismo</t>
  </si>
  <si>
    <t>Remuneración Anual</t>
  </si>
  <si>
    <t>Gasto Total Capacitación</t>
  </si>
  <si>
    <t>Gastos de Servicios Básicos</t>
  </si>
  <si>
    <t>Servicios Básicos</t>
  </si>
  <si>
    <t>Agua</t>
  </si>
  <si>
    <t>Luz</t>
  </si>
  <si>
    <t xml:space="preserve">Teléfono </t>
  </si>
  <si>
    <t>Consumo /mes</t>
  </si>
  <si>
    <t>Consumo/Anual</t>
  </si>
  <si>
    <t>Consumo Anual</t>
  </si>
  <si>
    <t>Asumiendo que se incremente el gasto por servicios Básicos en 0,6%</t>
  </si>
  <si>
    <t>INGRESO AÑO 1</t>
  </si>
  <si>
    <t>FLUJO DE CAJA</t>
  </si>
  <si>
    <t>ESTIMACIÓN DE INGRESOS</t>
  </si>
  <si>
    <t>Ingreso</t>
  </si>
  <si>
    <t>Año 1</t>
  </si>
  <si>
    <t>Año 2</t>
  </si>
  <si>
    <t xml:space="preserve">Año 3 </t>
  </si>
  <si>
    <t>Año 4</t>
  </si>
  <si>
    <t>Año 5</t>
  </si>
  <si>
    <t>Año 6</t>
  </si>
  <si>
    <t>Año 7</t>
  </si>
  <si>
    <t xml:space="preserve">Año 8 </t>
  </si>
  <si>
    <t>Año 9</t>
  </si>
  <si>
    <t>Año 10</t>
  </si>
  <si>
    <t>GASTO Prom/Visita</t>
  </si>
  <si>
    <t xml:space="preserve">INGRESOS ANUALES </t>
  </si>
  <si>
    <t>Años</t>
  </si>
  <si>
    <t>Utilidad por venta de computadora</t>
  </si>
  <si>
    <t>Utilidad por venta de Escritorio</t>
  </si>
  <si>
    <t>Utilidad por venta de Silla</t>
  </si>
  <si>
    <t>Utilidad por venta de Teléfono</t>
  </si>
  <si>
    <t>Gasto de depreciación de Impresora</t>
  </si>
  <si>
    <t>Utilidad por venta de Impresora</t>
  </si>
  <si>
    <t>Utilidad por venta de A/C</t>
  </si>
  <si>
    <t>Utilidad Operacional</t>
  </si>
  <si>
    <t>Valor  en libros de computadora</t>
  </si>
  <si>
    <t>Valor  en libros de Escritotio</t>
  </si>
  <si>
    <t>Valor en libros de Silla</t>
  </si>
  <si>
    <t>Valor en libros de Impresora</t>
  </si>
  <si>
    <t>Valor en libros de Teléfono</t>
  </si>
  <si>
    <t>Valor en libros de A/C</t>
  </si>
  <si>
    <t>VALOR DE DESECHO CONTABLE</t>
  </si>
  <si>
    <t>Años Depreciándose</t>
  </si>
  <si>
    <t>Depreciación Acumulada</t>
  </si>
  <si>
    <t>Valor en Libros</t>
  </si>
  <si>
    <t>VALOR DE DESECHO</t>
  </si>
  <si>
    <t>AÑO 0</t>
  </si>
  <si>
    <t>Inv. Inicial en Construcción de Dpto. Turismo</t>
  </si>
  <si>
    <t>Inv. Inicial en Computadoras</t>
  </si>
  <si>
    <t>Inv. Inicial en Escritorios</t>
  </si>
  <si>
    <t>Inv. Inicial en Sillas</t>
  </si>
  <si>
    <t>Inv. Inicial en Impresora</t>
  </si>
  <si>
    <t>Inv. Inicial en A/C</t>
  </si>
  <si>
    <t>Inv. Inicial en Teléfono</t>
  </si>
  <si>
    <t>Gasto de Publicidad y Promoción</t>
  </si>
  <si>
    <t>Remuneración total mensual</t>
  </si>
  <si>
    <t>Capital de Trabajo</t>
  </si>
  <si>
    <t xml:space="preserve">Valor de Desecho </t>
  </si>
  <si>
    <t xml:space="preserve">Flujo Anual </t>
  </si>
  <si>
    <t xml:space="preserve">Tasa Descuento  (TMAR) </t>
  </si>
  <si>
    <t>VAN</t>
  </si>
  <si>
    <t>TIR</t>
  </si>
  <si>
    <t>Factores</t>
  </si>
  <si>
    <t>Utilidad Por Venta de Activos Fijos</t>
  </si>
  <si>
    <t xml:space="preserve">Vallas (2u) </t>
  </si>
  <si>
    <t xml:space="preserve">Este costo en las vallas corresponde solo al primer  año debido a que se compra la valla ya que no hay cobertura, </t>
  </si>
  <si>
    <t>y en los años siguientes solo se gastará en renovación de las vallas, lo que es aconsejable hacerlos cada 3 meses, es decir en el año se va tener 4 renovaciones de 1200 c/u , con un total de 2400</t>
  </si>
  <si>
    <t xml:space="preserve">GASTO </t>
  </si>
  <si>
    <t xml:space="preserve">este valor de 2400 por las 4 veces que se renuevan las vallas en al año corresponde a </t>
  </si>
  <si>
    <t>% Crecimiento Promedio  Turismo (últimos 5 años)</t>
  </si>
  <si>
    <t>Promedio PEA</t>
  </si>
  <si>
    <t>EL CAPITAL DE TRABAJO DE LOS ULTIMOS 5 AÑOS:</t>
  </si>
  <si>
    <t>Promedio</t>
  </si>
  <si>
    <t>Precio</t>
  </si>
  <si>
    <t>TMAR</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</si>
  <si>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</si>
  <si>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</si>
  <si>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</si>
  <si>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</si>
  <si>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</si>
  <si>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</si>
  <si>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</si>
  <si>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</si>
  <si>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</si>
  <si>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</si>
  <si>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</si>
  <si>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</si>
  <si>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c18d4974-45f5-4038-b3f4-d8780b25fb44</t>
  </si>
  <si>
    <t>CB_Block_0</t>
  </si>
  <si>
    <t>㜸〱敤㕣摦㙦ㅣ㐷ㅤ扦㍤晢捥户㘷㍢㑥㘳㈷㙤晡搳㙤搳搲攲攸㥡ㅦ㑤搲慡ち愹㝦搴㠹㕢愷㜶㜳㑥㉡㔴㤵㘳㝤㌷㙢㙦戳㍦捣敥㥥ㄳ户㠲ㄶ愹て㠸ㅦて㠸ㄷ愸㄰〸〹㔵昰㠲㔴㔴㈱㑡攱㍦愰㠸㈷㥥㐰㉡㉦㍣㔰㠴㈲昱㡣捡攷㌳戳㝢户㜷攷㕢㍢搷ㄶ㉥挸攳㜸㍣㍢昳㥤搹㤹昹晥㥣敦㜷㌶ㄹ㉤㤳挹㝣㡣挴扦㑣㠳㉣摣㕤摥ち㐲攱㤴㘶㍤摢ㄶ搵搰昲摣愰㌴敤晢挶搶愲ㄵ㠴〳〰挸㔷㉣戴〷戹㑡㘰扤㉡ち㤵㑤攱〷〰捡㘵㌲㠵㠲㥥㐵㍢〷攱敦晥昸㐱㘷慦㤱㐱㘴㤷㘶㘷㤶㔶㕦挱愸攵搰昳挵搱挹㉢慡敦搹㌳愵㤳愵㈷㑦ㅦ㉢ㅤ㍢㍡㌹㕢户挳扡㉦捥扡愲ㅥ晡㠶㝤㜴㜲戹扥㙡㕢搵攷挴搶㡡㜷㔵戸㘷㑤戱㝡敡搴㤹搳收㠹㈷㑦㥦㌹㝥攲㠹挷㐷昰攲捣攲散捣戲㉦捣攰㔳ㄹ㌱挷改㍥㍥㈷慡ㄶ搷㈵㠴㙦戹㙢愵搹ㄹ晣㑢捣ㅤ㑦㘷㑡攵㜵㈱㐲扥㔸昸挲慤㡡㐰㐷挷㘱㘷㍡〸敡捥〶㌷㑥㜷收戱捣慡ㄱ㠴㌹㘷㔶搸戶敥挴愳ㄶ㥣㈵散㥢㙤㙣㡤㌸㘵攱〶㔶㘸㙤㕡攱㔶摥㔹挱㐰戵㔱攷㜲㈰㉥ㄹ敥㥡㜸摥㜰㐴捥㌹㕦户㙡㠳㉡㘵〶㍥ㄷて㤱㥣㤸㕣㝣㘹㍡㜰㘶搷つ㕦捥㈸攰戶愴挰捥晢搵㔶搸〷扢㡦换愹换㌷㜰捣㠷扡挳愱攵㡡攱㌷㈰愷扡㐳㐶㡢㙦㥤挱㘳摤攱ㄳ㝢搴摡攷搱敥㝤攴㔶戶㐲㙢挳ㄱ㙤换ㅤ挵㘲昴㍣戳㈱㘶〵㘶㐴愰㕥㘴㌶捣㙣〴㤹㌶昸㉦㜰㐸戲㈳㥢戲ㄵ㈳㕢㔹捤㔶慡搹㑡㉤㕢ㄱ搹㡡㤹慤慣㘵㉢敢搹㡡㤵慤扣㤲慤㕣〵㑣㥣ち㐳㐳搹㈸扤㌴晦昷㈳敦扦晢攷㤹敦㍦晢晡㐷晦㝥昷搴晤㈳晢〰昴㐲㌴愹㌹摦戸〶㔲㙢搲昰㠹ㄲ㌸㘲㌷㍣戱㝡散愴㜹捡㍣㘳ㅥ㍦㕥㍢㜵捣㌸㘹攴戸慣ㄴ攴户㄰捡㝥挰㡥㤸㉦㕡㙥捤扢㈶㜱㜷昷㡣ㄱ㠸收挶㑤㐵㙤㌳㕥摤慤〵㜷㙤摦㔸づ㡤㔰摣搹摥搶ㅣ愴愳㕢ㄹ㙣㈵〲昹扥㝢摢扢㕤㌱散扡㤸扥㙥愹收㝢摡㥡㥤㘵摦㕢敤摥㍡敦㡢慦㌴㕡㍢㘶㌴つ㠱戶㈹挷敥㔸愵㙡㔲昳㥡㥣㕤昷〲攱捡改㑤㌹换㔶昵慡昰换㠲攲㔰搴攴㔲て戲㈹攲晡愹㈵ㄷぢ〵户搶ㅥ㐸搶㥡捦㕣て挱捣愲㠶昹㙥〸㍦摣㕡㌱㔶㙤㜱愸〵㐴扤ㄳつ㠷㕢慡攷扤㙡㍤㤸昵摣搰昷散搶㤶改摡愶〱㐹㔳扢攸搵挴攰㘰㐶ち〵〸摢㠱〱㑤换㝣扥㍢㉦㐸㐴㈴㔰㑣㐶扥愳㤵散㑡㤷戰㍡慣挲ㄶ愴挹散㤱ㅤ〶攳㝣愵㡣㐹攱挰挴㥡愸㍢昸搲㐷㜶ㄸ戶㠱戹捦ㄶ㌸㥢ㅤ㡦㔶晦捣愶㜰挳ぢ㠶㕢戳㠵㥦慡昹㌴捥㐸ㅦ㐳㤶扢〱㠱搰㜵昷愸收戴敢摡㔶敥㥡㔵ぢ搷昳敢挲㕡㕢て㔱〷敤㔸㈸㜰㙢㍢㤲㝥ㅢ慡昴〳捣挶㤱ㄵ㡢㤹晣〴㠱昲㐵愴㑣㡥搲㈹㠵㤷㕢〴㌹晢戵昰昲㠸㌹㙦搹愱㔰㐲㜹捣〴㐶㤴㔶㤳攸ㅢ㈵㠹晡㐶㔵㈹㡣〹㜳ㄶ㔴㙡㔸㙥戸搵攴摢づ㉥㔱㐴戴㈷ぢ晡㑥ㄶ㔰ㄴ戴捡㠳ㄴ㕥〳搱戴㐹㠳㜴攰〴ㄱ㤱つ㔲㌴㍢㐶㙥㈵㌲挲愷挸〸挰㈷㠹㤰搰挷扡换〸ㄲ㝢㈷㤱戲㔳㔷㝥摣㤳㘶摢搹昱㑡㥡ㅤ挴挶改㠷㤸摤捥散づ㘶㠷㤱㘹㝦㠳㠴愳㤴㐳戹㌵改㜷攱㔹扦㥢搹㍤挸㈰㥦㜴捡㥣㐸㔴搱㠶摡㡤ㅤ㐹戸㔱搸挹搲㈸㔶愲㠸㤶㜱挳捥ㅣ㜵㈴愲㈳慢戳㍦㜴敤愰搴戱て㜷愷捤攴㜲㐸㤱㈹愰挹戵敥〰㥡摣〸㠲昶愸户敥㐳㔷㝤㤲搹晤挸㤴㘲愱戱扢㍢㙢㥥收攴㉤㘱ㄲ㈹㐳愸㐷攵ㅥㄱ㌱捤晦ㄴ〱搷㜱㜴搹戳㥦㘹ち㑥㤹户扣晤㝣戴㍢㙦㐷㐸㙦搳㤹㝢㍡㠷㝥愲㥢戴愰ㅦ〰㝢㘹㝦改慡㕦㡥愰㔹㝦㠸搹挳挸摡昴ぢ㑦摥㌷敢㈵㤰㈶戱㤳挰摣〱㝡㕣愴㠵扢戲戵㈱愴昶ㄹ㌱㔷っ㝦㑤㠴昰㕥㉣捣挱づ昶㝣㕦搸㌸搰搶㘴〵捦㉥户户㔶〶昳扥攷戰㝥捦㍥づ㙥〹挵㌰㌸㤸ㅤ挸戴搹挷㈹㜶㘶挲摦㤴愰ㅣ敡摦㤳摤㠵㐴愲㔳㉢㜹戱㕦晡搹㜲㑦㤲昴㈰㐹ㅥ挱戶敡㡦㈲㠳㤴搰晥搴㔵愲㑣ㄱ散愸〴㙢戵㔶改摤㑢㌹㤹戴昹て㍢攴挸戰㜲搶捥挰㜷㄰㡣㍡㘵换㘹〸㡢㘱㘷㔹昸㔵昸ㄵ㉣㕢ㄴ㤵㑢㤶愲㘶㑦㔶摣㈲戲㘲㘰愰攳㉣㥤攲㕢㤳㜴搲㈶㈵㔲戹㍤戵㌱攵ㅣ摥㈴㉡扡㈰㈹㔴㔲摣㐲つ〹㐴捡㈳散㥥㠸改㐱挴㤴戰㜱晡㘳捣㡥㌱㍢㡥㉣昷〷㐸㥡摤㙥㍣挳㘰㐳㥢㜴㘷㔷㉡㤹〲搱㈰摤㠳ㅦ㜴ㄵ㔶㡦昳㌵愷㤸㥤㐶搶㘶晥搰昹㤸㐲㠸ㄲ攵〹㐲愴戵愴㥢㔷㉣㜱㡤㌴戰捦㐴㔰㘹戶ㅥ㠴㥥挳愸搲愸㌹攷㍤敦㠵㜳㔶戰㠱㈸搴戸ㄹㄵ㕥㕣ㄷ㉥愸换㠷敤搳㔶攷㙤㙣㠸㥡㙥㤶扤㍡㐴摢挲㕣㍦ㅣ捡戱㍥搸㤲昲㕣㥥搵㤰㝡㍢ㅢ㘳〸㑤㥥㠸攱㙢愵㈷㜶㔷㥥㙦ㅥ晡挶㥡㍢扡㘲㠵戶ㄸ㌶ㄵ搳戱㕣㌰戱㡢㠸ㅡ搴㠶捣㤵㜵㕦㠸戹㔱昳扣㙦搵㙣换ㄵ㐴〶㙣㑣〶敡ㄶ挵ㅡ㈲〴换ㅥ攳㝦㥥㍢㙡慥昸㠶ㅢ㙣ㄸっ㈶㙥ㅤ㘸㜹㤲㈱㤱㥣㌹㘳戹〱㕥㈳戱挸昲㤸㔹㕥昷慥㈱㔲㕢㜷摣昳挶㐶搰ㄷ㔸㈱搱慢㈴㔱愳㘵戵㙣㔶㉢㘴ぢ扤攲㠷〷昲㑣收〴㝥〷㤹㐹㕣㘵㜲昴㤷愷㘸㙦摡昵㔱㝣㠶㜶㍡攷㌴㠲挸㔱愳㜲㈰㔵ち㤳㔳昵㈷搸攷㐹㘴ㄷ捥㕦㕥㘸㐶攵㍥㐱慣㍡㐷晦㝥㡡㠴㤷㐴搱〸㠱搰㍢户㑦ㄱち敢㐸㌷攰㍦攰㥢㑦敤挴㔷㌴㈵っ㘹㙦㕦戳㌸㡦ㄸ搲㠸戹㘸慣ちㅢ㤱㘸挷〸昷愹〷ㅡ戱㡥㘱〷㔱摢慣攷㌸〶〹㡢㐴㔹慥ㅡ愴摦改㝡攸㕤戴㕣摤㐴㈶愹㉦慡㌲慥愳捡戸㉥慢㐶捣㑢っち捡㌲挷昲搶っ摦ち搷ㅤ慢㕡攰〳〳㜷㝤㐱㤱㘰㜱捡摤㌸挵ㄲ㘳戲捤㤶扦っ㠳㉤㈸〱搹㈵㐸㔱㙥ㅤ㤱て扡捤㙡㜹晣㘸㍤扡㤵㈰㕥愴㡦㔴㝦ち愳攵攴㥤〸〸ㅣ㤹㙥挴㌷㉦㙥扣㡥ㅡ攵㤵㈳搶㔳㐸〴晥挰㠴㠸愷㜳㍢㙦㕥㜶慤㄰搸㈳挶收慤㜰㉥〰捡㤱愱㈸て户㜷㑡慣㈶㍡㑤㌵㜴挲㝤㥤㑤㉤㑡攲摥捥昶愴搶㌸戲㑤戳搲㈷〹㌵戲ㄳ㤰搴㉢摢捣戱㥦ㄴ㡤㈶搵㜶慣㙢戴㌴愷㘹㜳摦㈹㐳㍥㠱㕡㤲㌴㤳搱捦㑡㐲㐱㠸㤷搴〱つ㐵㙦㝤㍡㜹㈴㘲㌵戴〰㡡搴㔲慡㙥㌴ち〶㉥攰挲㐹㑤ㄴ愳㈷昰昷扥愸戸㔴て㕢㕡㡣敢攳㔱换戴㙤㉦戹戰ㄱ慡㠶㕦敢ㄳ㤶挶摡㤴㝥㤱摣搹慢敥㔷摢㥢㘰挴㠸つㄹ㄰㐹昱〲㠳つ挱㕣㠹㔸㉡㙤戳㔱㙥㜵愳扡挰愷㡢挲㜰㈵〶捡㘱㙤㑥㙣㑡㈳慣㘹挷㡦换づ㡤戳愲㤴愳扡㌹扤ㅡ㐰愱㠷㤴攳㔱㐹㌲戸㙥㕥愲㔳ち搷ㄷ㈰㜶愳搲㜲㌵㐴㔰户㌱〰捦〵晤㠳ㅤ散㠸ち㥡搰㌶愳〴捤愷㄰㙥敢㈲挸㍢㍤㘲ㄴ㠲搴㤴改㥦攷戴户㝥挰昴昳㜳㤹戸㄰㌱ㄱ〳㕤㈹戶〳㤰㥢㡣㐹㤲㡢挶攳㔰戹㤲㙣㔲㘸㡤挴㜵㌴㌰㐶㘹昰昹㈱敥敦㌰㡡㌵㐶戶戱㜱扢㉤戴愰㑤敤慤㝤收㠲㕢戵敢㌵㈱㔵㜱㉣慢愵㐶敥ぢ㝣挹㡢㝦㡡㥢㔲昶㈵摡㤴〵ㅣ愴戸㘴㈲愹㜷慢㕢晦〲扡㑢㈱㠷㌱㤴㙣㘳攸㌱挵㈹㈷㐳㘱ㅤ㌷ㄴ㘸ㅤㅥ㘸㕥㕤㤰搷收㈰搲㍡慡㈸换ㄶ㜱ㄳ慦ㄱ㍦㤶摣㤶〰㕢昴ㄶ㍤㕡散㠹慡ぢ㤶慡敡ぢㅣ㘱㥤㑡攰攵昳㌰㐶㝡攴づづ㤲戹ㄱ挵㜵㙦扣㉥ㅦ㌳㌷捥㐵挶㠷挶攸㉥捦㐰ㄹ散㉡ㄸ㠹收㜶戶㘹㜳㙢㡣晢搲敥搶㥦㐶愶㌱〰㑣㠳ㄶ㤰捡挰㤹㐱㜹㘷〳㠷愱挸㤴搸㘸㌲㡣捡〸攵㌸摣昵㐰ㅡ戸㠹挷攸ㄵて㑡㈸㥣㤰㔷挲攲㕢㠹㔳づづ㐰㥥㝦愸慤㜲搹〸㜱昱挵㍤摣㔶㍤㕤慢搱摣㠵㜷慥㉦戰㡡㑢ㅢ捡ㅣ㥤㘸扢㡥㈵搷㐴晢敥挱戶㠶攸㥡攰㠹戹搲〵㈳慣慥㤷挳㉤㜵㘵慢㔷㤲挸晤づ摥㠸㙤摦㑥㥢㜹搰攵ㄵ搴㑤敥㝤昱慡敢㕤㜳攵扣㜲〱敦晢搱㡡搵㠷㠶㌸挹㘲收㘳晣挸㤴捤攴㝥㡢ㄱ㜷㌳㙤づ搰㜴㡦㜰ㅣ㤹㤴㌴㤸㐴㌹㠵㑥㘰扢㌷敥ぢ㤰㑥㈶摡攸㐴ち㠲㍤㐲㜱搷㍥㌵㐲搱摥〷㕡㐹㉣敡㐰㡥㍤㝦ㅢ慣慦晤〶㌵㐴㌸㥥㈳㌱㤲扢ㅦ愵ㄴ搴㐹㐱ㅥ㕤敥攰㔵㤰晦ㅦ㉣挵摣扣㉤㍢晤ㄷ㤸㔹㝢慦ㅤ㐵昷ㄲ㐵扦敥㐴ㄱ挳戰㌷ㄵ昰收散昷㡥㥡㥦昹愵摥晦攱㔱昳㔹㘰㤸㐹㕡㘳〸愹㌱ㄴ摦㌰〶戲ㅤ挶挰㐳㘸㤶挶挰㜳散挳㘸扤㌲〶㈲㙦挷㐵㔴散㙣っ㌰㠶㤷㘲昲㈵㐲慡〹〷〶捦㕡㠷ㅣ㝡挲㉥攰㜲慤〸㄰户㠷㝡ち㘶攱㝢扡扤戳㝡搹昰つ攷戰慣㍦敦ぢ愸㉤㝦〵户戵㘵ㄷ昶戸㜳摢ㄶ搹㘹ㅢ慦㐴散㑤摦昳㥣散敥㡥㍡㌰愵㤲㜲搳㙢〵㉤晦〹㝣㈲ㅡ㑦〸㤹搷㈶㝥㜱晥慦慦扥㜹㡥户搲㈲㕡捤㌱っ摣㑢㘸㥥㤶〳㠲户㠹ぢ㈱〷昹昱捤㐵㝣㠴㘴㙤搸㘲挶昰愵扤ㄳ攸㑥㕣㔴㠴㤷㈰㑣㐵㝣晤㘰㑣攲㝥㠳㌲㈶㑢㙤㡥㑤昹昱㤲㜴〶㤶ㄲㄳ㤷摥扢㌸㍣愸㜵㔵㔹㍤摡㤵戹㕦㐲改摣攴㐴㕡敤㐱㥥㉦㤹㌴敤㥤㜶慤㜶㡡㕡㑤㥡㠹摡ㄴ㈰㘲㈹㠵㌸〳㈹㈴㜹㘴㘱攰㕦㑡愹㘵ㄴ㜲㈵㘴㈹ㄱ戴昶㔰㉥㑦晥㝢㐲㐰㌴㉥昷昵昸愱ち㜶ㄱ㔸㡣扤敥扤㥥㕤㘹㜵挶慡㠹㈱㔹㜹晡㜸〱〵㜹㑣㘱〵㘳戴戲昶ㄲち㜱捡ㅤ㐷㘹搷㡥㈷扥㘴搴㔱〱㌶挵搸㌹㠷㕥戵愲昳㡣㕢挷つて攸㤹扣㔴ㄸ敥〱㔶攳攸㈹㘳㜱ち戴愸慡㤸㡦愹㘲愳搳㜰搴〴㥤攵ㅥ挶昹ㄳ㐱㍥㝥つ挴昶愹收搰〷摢㕢愸攳摣㈱㉣㤰扦戰扦敥㑤㘱㙣扣㤵ㅣ〳〹扢㉢愸㠲扡〲㕥㐶ㄷ㘹捦㙢㝡戳挸㜷㘹ㅡ㘳搱㌱㘷つ㜴敡㝦㐶愹㈵㘷慤㄰㥡攱敡ㄶ晤㝦〵ㄵ㍢敡㝦㡤㌱㌶㠹戲ㄷ愳〲ㅦ㜲㡣㤴散ㄸ㥣攱㡥挰㠷㡤㌰㡤㍣〲敢戲挸搰戶㉡㤵昱㜱慡㙡㤶ㄲㅣㅥ慥挱昶㉢㄰㡤扥戴㙤㠷扢ち㐰㐶㠱㜲㍦㠳〸敡摡㥦㤳敥㍣挷收扦㠸敡㠹㡢㔶搵昷〲捦っ㈷换〸敥㑥昲晢㌲ㄳ㌶捦戴昶㜶扢㔰㝢㄰㍢㌱昲ㄲ晡㉣㉥㐱㘰㍦㉦挲㑦㈷收挸〸挲敥㈲ㄶ晣搲㘸㝦㈲㡣㐴摤㄰摣㘶扥㔰㌷㙣㝣㥣扡〴㥦㘶挸慡扥㔰㜵捡戳摣㝥て㠳ㅢ㠷㥢㔸捦挱敦㈳散ㄲ㠲㘰㜲〹㉦扤捣㕤㙤摦㠳㔶搸㘸㙤〱㈱㝢昳慤ㄵ㜳㍦〵㐶㜷昷㤶㔶㠲攱㍢昹捤戱昲㝢搰㉦扡㝢㈷㉣㐷ㅡ〷㠵㐷㥦㙡搳搹㌵㘵挳㐵戶㡢昸昶换攸慡㍤捤っ扦晡㤷愲〲ㅦ㌴㝡昲㥥㘲攱㈷㔸ㄲ㐹ㅦ攵㑣晥换挸扡搳昳㡦〱搶攲ㅤ㈰㍤㙢㍣㔴㤰〲㡢摡㡦搰捥ㅤ㙡慣㔴㤳〷〷戴改㔵㘴㜱搲㜸㜰㤰敦晥㈱㠰ㅢ敦ㄶ愸敤晥敥户戶㝤㌷㔵扥㕣㕢㜲晣晤戱捡搰搷搱慣㕢捣㕥㘱㜶ㄵ搹晥㔸㜳㡣㔱ㄸ㔲挲攴㔵攸攰扤㜳㈸㈳晤㌱晡晢攱戹て㝥捦昴㡦㜳㥡ㄴ㝦㘸㙡㕤〵挵㥦㕣挵昷㤲慢㜰㔱摢㝤ㄵ摦摤㙥ㄵ晢㈹ㄹ㌹ㄳ㝤〳搹攸㠰㈶搱挶攷㤶㔵ㄱ㝤ㄲ捡㤷㔰晢攳挶ㅣ㔷㤹昲㑤㡥㌴㜹㜸㠷㤱㡥㤸扣昲愴收㤵愲㉢㌸㤱ぢ戵㉦ㄸ㍥㜲㝥㜷㤵搲昹ㅥ挳昳摡㜷攲㕤扦㜰㈱晥攰㈹ㅢ〵㡣㠰㜵㘵㘴㤲㑡戸㤱摡户㘳攰㜷㝥搵昴㜷愲〱〹愴愱㠰㐹㑤ㄲ昸㕢㌱昰〹㝣㑣㈵㘱㌲っ晦㌳㝤ㄸ〳㤳敡㈴昰㌷㘳攰㡦㑥ㅣ㙥〰挷㐴ㄶ㠹〶㔲㐰㡡昹㉡つ晡挴㠷搵㍣㈷攷㑣慡挴㘱㔳㔵㔳ㅣ捡戸慦㉤㤵攲〸㙥㜲昸昸戴㜹ㄱ搷㤲㜰㝦〳㤲㔳晤て〷ぢ戸慥㌴㘷㠴〶扥㕣摥㐴愴搸搷攵ㄳ㍢攷捤㈵ㅦㄵ㐳收㐲㠰㘳㔲慤慦㐸〴ㅡ㝥㔰敤敦づㅥ昵ㄴ㙢戰戹ㅦ㜱㠴㉢换ぢ㈰扤㘹〴ㄹㄵㄹ搴扥ㄱ㘳㌶昳㐶㤳㘶昴㉤㈰〷㑥ㄶ攴㉣ㄴ㔵〴㘵㠲てㅡ㔹㤸愸捥扦㠶㙣㉣晥㉦㈴㈶㌷愵㤷㈳慢扤ㄹ㡦㤷愴ㄴ晤慢散昰㌵㘴〳㜰慦㙡ㄱ㥤戵㡣㥢攳㉢㜷扤㜶捥慣㐷挵昲〶扡㙡㥣て㕦愸㝦㥤㑦㙦㌰攳㔳㉣㤷㔰捥㘸戲愹扤㜶昸㍦摣敤捥㤵</t>
  </si>
  <si>
    <t>Decisioneering:7.0.0.0</t>
  </si>
  <si>
    <t>94793f89-fe44-4057-b54b-cb13fc1dac61</t>
  </si>
  <si>
    <t>CB_Block_7.0.0.0:1</t>
  </si>
  <si>
    <t>㜸〱敤㕣敤㙦ㅣ㐷ㄹ扦㍤晢捥户㝥㑤㘳㈷㙤搲㌶㜵㥢戶戴㌸扡收愵㐹㕡慡㤰晡愵㑥㑣㥤摡捤㌹愹㔰㔵㡥昵摤慣扤捤扥㤸摤㍤㈷㙥〵㉤㔲㤱㔰㠱て㠸㉦㔰㄰〸〹㔵昰〵愹㝣㐰㤴㤷晦㠰㈲㈴㈴扥㈱戵ㅦ攰ぢ㉦㡡挴ㅦ㔰㝥扦㤹摤扢扤㍢摦摡戹戶㜰㐱ㅥ挷攳搹㤹㘷㘶㘷收㜹㥤攷㤹㑤㐶换㘴㌲ㅦ㈲昱㉦㔳㍦ぢ昷㤴戶㠲㔰㌸挵㔹捦戶㐵㈵戴㍣㌷㈸㑥晢扥戱戵㘸〵㘱ㅦ〰昲㘵ぢ敤㐱慥ㅣ㔸慦㠸㐲㜹㔳昸〱㠰㜲㤹㑣愱愰㘷搱捥㐱昸扢㉦㝥搰搹㙢戸ㅦ搹攵搹㤹愵搵㤷㌱㙡㈹昴㝣㜱㙣昲慡敡㝢敥㙣昱㔴昱挹㌳挷㡢挷㡦㑤捥搶散戰收㡢㜳慥愸㠵扥㘱ㅦ㥢㕣慥慤摡㔶攵㔹戱戵攲㕤ㄳ敥㌹㔳慣㥥㍥㝤昶㡣㜹昲挹㌳㘷㑦㥣㝣攲昱㘱扣㌸戳㌸㍢戳散ぢ㌳昸㔸㐶捣㜱扡㡦捦㠹㡡挵㜵〹攱㕢敥㕡㜱㜶〶晦ㄲ㜳挷搳搹㘲㘹㕤㠸㤰㉦ㄶ扥㜰㉢㈲搰搱㜱挸㤹づ㠲㥡戳挱㡤搳㥤㜹㉣戳㘲〴㘱捥㤹ㄵ戶慤㍢昱愸〵㘷〹晢㘶ㅢ㕢挳㑥㐹戸㠱ㄵ㕡㥢㔶戸㤵㜷㔶㌰㔰㜵挴戹ㄲ㠸换㠶扢㈶㥥㌳ㅣ㤱㜳㉥搴慣㙡扦㑡㤹扥㑦挵㐳㈴㈷㈶ㄷ㕦㥣づ㥣搹㜵挳㤷㌳ち戸㉤㈹戰昳㝥愵ㄹ昶㘸攷㜱㌹㜵昹〶㡥昹㔰㘷㌸戴㕣㌵晣㍡攴㔴㘷挸㘸昱捤㌳㜸慣㌳㝣㘲㡦㥡晢㍣摡戹㡦摣捡㘶㘸㙤㈸愲㙤戹愳㔸㡣㥥㘷㌶挰慣挰㡣〸搴〷㤹つ㌱ㅢ㐶愶昵晦ㅢㅣ㤲散挸愶㙣搹挸㤶㔷戳攵㑡戶㕣捤㤶㐵戶㙣㘶换㙢搹昲㝡戶㙣㘵换㉦㘷换搷〰ㄳ愷挲挰㐰㌶㑡收愱慦つ晤改扢㝦扤昴晤挳晦晣㘰搴昹捣搱攱㔱〰㍤ㅦ㑤㙡捥㌷慥㠳搴ㅡ㌴㝣戲〸㡥搸つ㑦慣ㅥ㍦㘵㥥㌶捦㥡㈷㑥㔴㑦ㅦ㌷㑥ㄹ㌹㉥㉢〵昹㑤㠴戲て戰挳收ぢ㤶㕢昵慥㑢摣摤㌳㘳〴愲戱㜱㔳㔱摢㡣㔷㜳慢挱摤摢㌷㤶㐲㈳ㄴ㠷㕢摢ㅡ㠳戴㜵㉢㠱慤㐴㈰摦㜷愴戵摢㔵挳慥㠹改ㅢ㤶㙡扥户愵搹㔹昶扤搵捥慤昳扥昸㔲扤戵㙤㐶搳㄰㘸㥢㜲散戶㔵慡㈶㌵慦挹搹㜵㉦㄰慥㥣摥㤴戳㙣㔵慥〹扦㈴㈸づ㐵㔵㉥昵〰㥢㈲慥㥦㕡㜲戱㔰㜰㙢昵㠱㘴慤昹捣㡤㄰捣㉣慡㤸敦㠶昰挳慤ㄵ㘳搵ㄶ〷㥢㐰搴㍢搱㜰愸愹㝡摥慢搴㠲㔹捦つ㝤捦㙥㙥㤹慥㙥ㅡ㤰㌴搵㑢㕥㔵昴昷㘷愴㔰㠰戰敤敢搳戴捣愷㍢昳㠲㐴㐴〲挵㘴攴扢㥡挹慥㜸ㄹ慢挳㉡㙣㐱㥡捣㍥戸挳㘰㥣慦㤴㌱㈹ㅣ㤸㔸ㄳ㜵〷㕦晡挸づ挳搶㌱昷挹〲㘷戳攳搱敡㥦搹ㄴ㙥㜸搱㜰慢戶昰㔳㌵㥦挶ㄹ改㘳挸㜲㌷㈱㄰㍡敥ㅥ搵㥣㜶㐳摢捡㕤户慡攱㝡㝥㕤㔸㙢敢㈱敡愰ㅤぢ〵㙥㙤㕢搲敦㐰㤵扥㥦搹㌸戲挱挱㑣㝥㠲㐰昹㐱愴㑣㡥搲㈹㠵㤷㥢〴㌹晢㌵昱昲戰㌹㙦搹愱㔰㐲㜹捣〴㐶㤴㔶㤳攸ㅢ㈱㠹晡㐶㐵㈹㡣〹㜳ㄶ㔴㙡㔸㙥戸搵攰摢㌶㉥㔱㐴戴㈷ぢ㝡㑥ㄶ㔰ㄴ㌴换㠳ㄴ㕥〳搱戴㐸㠳㜴攰〴ㄱ㤱つ㔲㌴㍢㐶㙥㈶㌲挲愷挸〸挰㈷㠹㤰搰挷㍢换〸ㄲ㝢㍢㤱戲㔳㐷㝥摣㤳㘶摢搹昱㑡㥡ㅤ挰挶改〷㤹摤挹散㉥㘶㠷㤰㘹㝦㠳㠴愳㤴㐳戹㌹改㜷攳㔹扦㠷搹扤挸㈰㥦㜴捡㥣㐸㔴搱㠶摡㡤ㅤ㐹戸ㄱ搸挹搲㈸㔶愲㠸㤶㜱摤捥ㅣ㜱㈴愲㈳慢戳㌷㜴㙤扦搴戱て㜷愶捤攴㜲㐸㤱㈹愰挹戵敥〰㥡摣〸㠲㜶愹户敥㐳㔷㝤㤲搹晤挸㤴㘲愱戱扢㍢㙢㥥收攴㙤㘱ㄲ㈹㐳愸㑢攵ㅥㄱ㌱捤晦ㄴ〱搷㜶㜴搹戳㥦㘹ち㑥㤹户扤晤㝣慣㌳㙦㐷㐸㙦搱㤹㝢㍡㠷㝥愲㕢戴愰ㅦ〰㝢㘹㝦改愸㕦ㅥ㐴戳晥㄰戳㠷㤱戵攸ㄷ㥥扣㙦搵㑢㈰㑤㘲㈷㠱戹晤昴戸㐸ぢ㜷㘵㙢㐳㐸敤㌳㙣慥ㄸ晥㥡〸攱扤㔸㤸㠳ㅤ散昹扥戰㜱愰慤捡ち㥥㕤敥㙣慥っ收㝤捦㘱晤㥥㝤ㅣ摣ㄶ㡡愱扦㍦摢㤷㘹戱㡦㔳散捣㠴扦㈹㐱㌹搴扦愷㍡ぢ㠹㐴愷㘶昲㘲扦昴戳攵㥥㈴改㐲㤲㍣㠲㙤搵ㅦ㐵〶㈹愱晤戹愳㐴㤹㈲搸㌱〹搶㙣慤搲扢㤷㜲㌲㘹昱ㅦ戶挹㤱㈱攵慣㥤㠱敦㈰ㄸ㜱㑡㤶㔳ㄷㄶ㐳捥戲昰㉢昰㉢㔸戶ㄸ㔴㉥㔹㡡㥡㍤㔹㜱㥢挸㡡扥扥戶戳㜴㡡㙦㑤搲㐹㡢㤴㐸攵昶搴挶㤴㜳㜸㠳愸攸㠲愴㔰㐹㜱ぢ搵㈵㄰㈹㡦戰㝢㈲愶ぢㄱ㔳挴挶改㡦㌱㍢捥散〴戲摣ㅦ㈰㘹㜶扢昱っ㠳つ㙣搲㥤㕤㉥㘷ち㐴㠳㜴て扥搷㔱㔸㍤捥搷㥣㘶㜶〶㔹㡢昹㐳攷㘳ち㈱㑡㤴㈷〸㤱搶㤲㙥㕥戵挴㜵搲挰愸㠹愰搲㙣㉤〸㍤㠷㔱愵ㄱ㜳捥㝢捥ぢ攷慣㘰〳㔱愸㜱㌳㉡扣戰㉥㕣㔰㤷て摢愷愵捥摢搸㄰㔵摤㉣㜹㌵㠸戶㠵戹㕥㌸㤴㘳㝤戰㈵攵戹㍣慢㈱㜵㜷㌶挶㄰㥡㍣ㄱ挳搷㑡㑦散慥㍣摦㍣昴㡤㌵㜶㜴挵ち㙤㌱㘴㉡愶㘳戹㘰㘲ㄷㄱ㌵愸づ㤸㉢敢扥㄰㜳㈳收〵摦慡摡㤶㉢㠸っ搸㤸っ搴㉤㡡㌵㐴〸㤶㍤挶晦㍣㜷挴㕣昱つ㌷搸㌰ㄸ㑣摣摡摦昴㈴㐳㈲㌹㜳挶㜲〳扣㐶㘲㤱攵㌱戳戴敥㕤㐷愴戶收戸ㄷ㡣㡤愰㈷戰㐲愲㔷㐹愲㐶换㙡搹慣㔶挸ㄶ扡挵てて攴㤹捣㐹晣昶㌳㤳戸捡攴攸㉦㑦搱摥戴敢愳昸っ敤㜴捥㘹ㄸ㤱愳㝡㘵㕦慡ㄴ㈶愷敡㑦戰捦㤳挸㉥㕥戸戲搰㠸捡㝤㠴㔸㜵㡥晥晤ㄴ〹㉦㠹愲ㅥ〲愱㜷㙥㔴ㄱち敢㐸㌷攰㍦攰㥢㑦慤挴㌷㘸㑡ㄸ搲摥㘸愳㌸㡦ㄸ搲戰戹㘸慣ちㅢ㤱㘸挷〸㐷搵〳㡤㔸挷戰㠳愸㙤搶㜳ㅣ㠳㠴㐵愲㉣㔵っ搲敦㜴㉤昴㉥㔹慥㙥㈲㤳搴ㄷ㔵ㄹ㌷㔰㘵摣㤰㔵挳收㘵〶〵㘵㤹㘳㜹㙢㠶㙦㠵敢㡥㔵㈹昰㠱㠱扢㥥愰㐸戰㌸攵㙥㥣㘲㠹㌱搹㘲换㕦㠱挱ㄶㄴ㠱散㈲愴㈸户㡥挸〷摤㘶戵㍣㝥戴㉥摤㑡㄰㉦搲㐷慡㍦㠵搱㜲昲㑥〴〴㡥㑣㌷攳㥢ㄷ㌷㕦㐳㡤昲捡ㄱ敢㈹㈴〲㝦㘰㐲挴搳戹㥤㌷慦戸㔶〸散ㄱ㘳昳㔶㌸ㄷ〰攵挸㔰㤴㠷摢挳ㄲ慢㠹㑥㔳㜵㥤㜰㕦㝢㔳㤳㤲㌸搲摥㥥搴ㅡて㙥搳慣昴㐹㐲㡤散〴㈴昵捡㌶㜳散㈵㐵愳㐹戵ㅤ敢ㅡ㉤捤㘹摡搸㜷捡㤰㡦愰㤶㈴捤㘴昴㜳㤲㔰㄰攲㈵㜵㐰㐳搱㕢㥦㑥ㅥ㠹㔸つ㉤㠰㐱㙡㈹㔵㌷ㄲ〵〳ㄷ㜰攱愴㉡〶愳㈷昰昷㘸㔴㕣慡㠵㑤㉤挶㡤昱愸㘵摡戶㤷㕣搸〸ㄵ挳慦昶〸㑢㘳㙤㑡扦㐸敥散㔶昷慢敤㑤㌰㘲挴㠶っ㠸愴㜸㠱挱㠶㘰慥㐴㉣㤵戶搹〸户扡㕥㕤攰搳㈵㘱戸ㄲ〳愵戰㍡㈷㌶愵ㄱ搶戰攳挷㘵㠷晡㔹㔱捡㔱摤㥣㕥つ愰搰㐳捡昱愸㈴ㄹ㕣㌷㉦搳㈹㠵敢ぢ㄰扢㔱㘹戹ㄲ㈲愸㕢ㅦ㠰攷㠲摥挱づ㜶㐴〵㑤㘸㥢㔱㠲收㔳〸户㜹ㄱ攴㥤㉥㌱ち㐱㙡捡昴慦昳摡㕢摦㘳晡搹昹㑣㕣㠸㤸㠸㠱慥ㄴ摢〱挸㑤挶㈴挹㐵攳㜱愸㕣㐹㌶㈹戴㠶攳㍡ㅡㄸ㈳㌴昸晣㄰昷㜷ㄸ挵ㅡ㈳摢搸戸摤ㄶ㕡搰愶昶搶愸戹攰㔶散㕡㔵㐸㔵ㅣ换㙡愹㤱㝢〲㕦昲攲㥦攲愶㤴㝤㠹㌶㘵〱〷㈹㉥㤹㐸敡摥敡搶㍦㡢敥㔲挸㘱っ㈵摢ㄸ㝡㑣㜱捡挹㔰㔸摢つ〵㕡㠷晢ㅢ㔷ㄷ攴戵㌹㠸戴戶㉡捡戲㐵摣挴慢挷㡦㈵户㈵挰ㄶ扤㐵㡦ㄶ㝢愲敡愲愵慡㝡〲㐷㔸愷ㄲ㜸昹㍣㡣㤱㉥戹㠳㠳㘴㙥㐶㜱摤㥢慦挹挷捣捤昳㤱昱愱㌱扡换㌳㔰〶扢ち㐶愲戹㥤㙤搸摣ㅡ攳扥戴扢昵愷㤱㘹っ〰搳愰〵愴㌲㜰㘶㔰摥搹挰㘱㈸㌲㈵㌶㥡っ愳㌲㐲㌹づ㜷㍤㤰〶㙥攲㌱㝡挵㠳ㄲち㈷攴㤵戰昸㔶攲㤴㠳〳㤰攷ㅦ㙣愹㕣㌶㐲㕣㝣㜱て戵㔴㑦㔷慢㌴㜷攱㥤敢〹慣攲搲㠶㌲㐷㈷㕡慥㘳挹㌵搱扥㍢摡搲㄰㕤ㄳ㍣㌹㔷扣㘸㠴㤵昵㔲戸愵慥㙣㜵㑢ㄲ戹摦挱ㅢ戱敤摢㘹㌳昷扢扣㠲扡挹扤ㅦ扣收㝡搷㕤㌹慦㕣挰晢㝥戴㘲昵㠱〱㑥㜲㌰昳㈱㝥㘴捡㘶㜲扦挵㠸扢㤹㌶〷㘸戸㐷㌸㡥㑣㑡ㅡ㑣愲㥣㐲㈷戰摤敢昷〵㐸㈷ㄳ㉤㜴㈲〵挱ㅥ愱戸㙢ㅦㅢ愱㘸扦〱㕡㐹㉣敡㐰㡥㍤㝦ㅢ慣慦晤ㅡ㌵㐴㌸㥥㈳㌱㤲扢ㅦ愵ㄴ搴㐹㐱ㅥ㕤敥攰㔵㤰晦ㅦ㉣挵摣扣㉤㍢晤ㄷ㤸㔹㝢户ㄵ㐵㐷㠸愲㕦戵愳㠸㘱搸㕢ち㜸㜳昶㝢㐷捤㑦晣㔲敦晦昰愸昹㌹㘰㤸㐹㕡㘳〸愹㌱ㄴ㕦㌷〶戲㙤挶挰㐳㘸㤶挶挰戳散挳㘸扤㌲〶㈲㙦挷㈵㔴散㙣っ㌰㠶㤷㘲昲㈵㐲慡〹〷〶捦㕡〷ㅤ㝡挲㉥攲㜲慤〸㄰户㠷㝡ち㘶攱㝢扡戳扤㝡搹昰つ攷㤰慣扦攰ぢ愸㉤㝦〵户戵㘵ㄷ昶㌸扣㙤㡢散戴㡤㔷㈲昶愶敦㜹㑥㜶㜷㐷ㅤ㤸㔲㐹戹改戵㠲㤶晦〸㍥ㄱ㡤㈷㠴捣慢ㄳ㍦扦昰挱㉢㙦㥣攷慤戴㠸㔶㜳っ〳㜷ㄳ㥡愷攵㠰攰㙤攲㐲挸〱㝥㝣㜳〹ㅦ㈱㔹ㅢ戶㤸㌱㝣㘹敦〴扡ㄳㄷㄵ攱㈵〸㔳ㄱ㕦㉦ㄸ㤳戸摦愰㡣挹㘲㡢㘳㔳㝥扣㈴㥤㠱挵挴挴愵昷㉥づて㙡ㅤ㔵㔶㤷㜶㘵敥ㄷ㔰㍡户㌸㤱㘶㝢㤰攷㑢㈶㑤㝢愷㔵慢㥤愶㔶㤳㘶愲㌶〵㠸㔸㑡㈱捥㐰ち㐹ㅥ㔹ㄸ昸㤷㔲㙡ㄹ㠵㕣ㄱ㔹㑡〴慤㌵㤴换㤳晦㥥㄰㄰昵换㝤㕤㝥愸㠲㕤〴ㄶ㘳慦㝢户㘷㔷㕡㥤戱㙡㘲㐸㔶㥥㍥㥥㐷㐱ㅥ㔳㔸挱ㄸ慤慣扤㡣㐲㥣㜲㈷㔰摡戵攳㠹㉦ㄹ㜱㔴㠰㑤㌱㜶捥愱㔷㙤搰㜹挶慤攱㠶〷昴㑣㕥㉡っ㜷㍦慢㜱昴㤴戱㌸〵㍡愸慡㤸㡦愹㘲扤搳㔰搴〴㥤攵ㅥ挲昹ㄳ㐱㍥㝥つ挴昶愹挶搰〷㕡㕢愸攳摣〱㉣㤰扦戰扦㡥愴㌰㌶摥㑡㡥㠱㠴摤ㄵ㔴㐱㕤〱㉦愱㡢戴攷㌵扤㔱攴扢㌴㡤戱攸㤸戳晡摡昵㍦愳搴㤲戳㔶〸捤㜰㜵㤳晥扦㡡㡡ㅤ昵扦挶ㄸ㥢㐴搹ぢ㔱㠱て㌹㐶㑡㜶っ捥㜰㐷攰挳㐶㤸㐶ㅥ㠱㜵㔹㘴㘸㕢㤵㑡昸㌸㔵㌵㑢〹づて㔷㝦敢ㄵ㠸㝡㕦摡戶㐳ㅤ〵㈰愳㐰戹㥦㐲〴㜵散捦㐹户㥦㘳昳㥦㐷昵挴㈵慢攲㝢㠱㘷㠶㤳㈵〴㜷㈷昹㝤㤹〹㥢㘷㕡㝢扢㔵愸ㅤ挵㑥っ扦㠸㍥㡢㑢㄰搸捦㠹昰攳㠹㌹㌲㠲戰扢㠸〵扦㌴摡㤷〸㈳㔱㌷〴㜷㤸捦搷っㅢㅦ愷㉥挱愷ㄹ戲慡㈷㔴㥤昲㉣户摥挳攰挶攱㈶搶戳昰晢〸扢㠸㈰㤸㕣挲㡢㉦㜱㔷㕢昷愰ㄹ㌶㕡㕢㐰挸敥㝣㙢㠳戹㥦〰愳扢㝢㑢㌳挱昰㥤晣收㔸昹㍤攸ㄷ摤扤ㄳ㤶㈳㡤㠳挲愳㑦戵改散㥡戲攱㈲摢㐵㝣晢㈵㜴搵㥥㘶㠶㕦晤ぢ㔱㠱てㅡ㍤㜹㑦戱昰㘳㉣㠹愴㡦㜲㈶晦㐵㘴㥤改昹㐷〰㙢昲づ㤰㥥㌵ㅥ㉡㐸㠱㠳摡て搱捥ㅤ慡慦㔴㤳〷〷戴改ㄵ㘴㜱搲㜸㜰㤰敦晥〱㠰敢敦ㄶ愸敤晣敥户戶㝤㌷㔵扥㕣㕢㜲晣㝤戱捡搰搷搱慣㕢捣㕥㘶㜶つ搹扥㔸㜳㡣㔱ㄸ㔲挲攴㔵攸攰摤昳㈸㈳晤㌱晡晢晥昹昷㝥捦昴㡦昳㥡ㄴ㝦㘸㙡㕥〵挵㥦㕣挵㜷㤲慢㜰㔱摢㜹ㄵ摦摥㙥ㄵ晢㈸ㄹ㌹ㄳ㝤〳搹㐸㥦㈶搱挶攷愶㔵ㄱ㝤ㄲ捡㤷㔰晢攲挶ㅣ㔷㤹昲㑤㡥㌴㜹㜸㠷㤱㡥㤸扣昲愴收㤵愲㉢㌸㤱ぢ戵㈷ㄸ㍥㜲㝥㜷㤴搲昹㉥挳昳摡户攲㕤扦㜸㌱晥攰㈹ㅢ〵㡣㠰㜵㘵㘴㤲㑡戸㤱摡㌷㘳攰㜷㝥搹昰㜷愲〱〹愴愱㠰㐹㑤ㄲ昸ㅢ㌱昰㐹㝣㑣㈵㘱㌲っ晦㌳扤ㅦ〳㤳敡㈴昰㥢㌱昰摦㑦ㅥ慡〳挷㐴ㄶ㠹〶㔲㐰㡡昹㉡つ晡挴㠷搵㍣㈷攷㑣慡挴㈱㔳㔵㔳ㅣ捡戸慦㉤㤵攲㌰㙥㜲昸昸戴㜹ㄱ搷㤲㜰㝦〳㤲㔳晤て〷ぢ戸慥㌴㘷㠴〶扥㕣摥㐴愴搸搷攵ㄳ㍢攷捤㈵ㅦㄵ〳收㐲㠰㘳㔲戵愷㐸〴ㅡ扥㕦敤敦づㅥ昵ㄴ㙢戰戱ㅦ㜱㠴㉢换ぢ㈰摤㘹〴ㄹㄵ改搷扥ㅥ㘳㌶昳㝡㠳㘶昴㉤㈰〷㑥ㄶ攴㉣っ慡〸捡〴ㅦ㌴戲㌰㔱㥤㝦ㄵ搹㔸晣㕦㐸㑣㙥㑡㉦㐷㔶㝢㈳ㅥ㉦㐹㈹晡㤷搹攱㉢挸晡攰㕥搵㈲㍡㙢ㅡ㌷挷㔷敥㝡敤㥣㔹㤷㡡攵㜵㜴搵㌸ㅦ扥㔰晦㉡㥦㕥㘷挶愷㔸㉥愱㥣搱㘴㔳㙢敤搰㝦〰㈳㠸捤つ</t>
  </si>
  <si>
    <t>㜸〱捤㕡㙢㙣㘴㔵ㅤ㥦㌳㌳昷㜶敥戴摤づ扢扣㥦㈳戰戲戸戵㤹㘹㍢㥤㜶㘱搹㙤愷摢㘵㘱㕦㙣换挲ㄷ㌲摥捥㥣摢㕥㜶㘶㙥戹昷㑥ㅦ扥ㄶ㐴㡣㘸〸㡡㘰〲㠸㡢㔱攳ぢ㈳㉡昰㐹〸㈶㝥㔰㐰㠹㘲㐸㝣㐴搰て㈶ㄸ㘳挰ㄸ㘲っ㜱晤晤捥摣㘹㘷愶搳㙥㜷挱㠴戳㝢晦㜳㥥晦㝢晥㡦昳㍦扦㜳㙥㐳㈲ㄴち㥤㐴攲㉦㔳㤴㤹㡢㈷㤷㍣㕦㤶晢㜲㑥愹㈴ぢ扥敤㔴扣扥㔱搷㌵㤷昶摢㥥ㅦ㐱〷㍤㙦愳摤搳昲㥥晤㔱ㄹ换捦㑢搷㐳㈷㉤ㄴ㡡挵㡣㌰摡搹㠷㑦愲㕥㌰㔸㌲愲㈴攸ㄵ敡搲㐱㡥攴挶づ㑤摦づ晥㤳扥攳捡摥攴搱ㅡ㤷㥤搹扥㠱扥㤱愱㔴㕦慡㌷㤹慢㤶晣慡㉢㜷㔶㘴搵㜷捤㔲㙦昲㜰㜵扡㘴ㄷ㙥㤴㑢㔳捥㌱㔹搹㘹挹改㑣㈶㍢㘴昵㡦っ㘵搳晤挳㠳㕤ㅤ攰扢㍦㌷㜶搸㤵㤶昷摥㜰㡣㤱攳愱摣㔸摦㐱改扦㌷ㅣつ㜰㍣㤰ㅢㅢ㜷捡愶㕤㜹㑦㔸㙡搴㙥㘶㕣ㄶ㙣㥡㐱㑡搷慥捣昴㘱捡㑤ち㐶㈹摢㌷敡㜹搵昲ㅣ㉤㥡㤳愵搲ㄱ㘹㔱㍣愳㍣敥昹㠷㑤户散㜵㤵愹㌹改捡㑡㐱㝡㥢捡㝢ㄶぢ戲ㄴ㜴昴㘲攵愳愶㝢搰㉣换㈸㌳㍤攵㥡敤昶ㄵ㘵挵户晤愵敥昲捤㥥㍣㘲㔶㘶㈴扢㘸攵扤㔵扢㈸愲㔱晣て㐵慥㙡㌷㌳㘵㈲捣愷㥣㥢㌵㕤㕦㤵㘸扣㜴扢扥つ㙥愲愴㘸㥡ㄷ㕤㈹搹㌲㡡昶㥡戴换㌷㑡户㈲㑢㝣〹挵摣摥搲㐹㈹愸㘶㠵㘵㑤搵挵愱㡤㐴㘷戰っ㈸ぢ摦愲挷㐱㠶づ㍡㙥搹㉣敤挸㙣摤㤹敡㑤つて㘴㌲改挱愱㠱散㐰㙡㜰㌸搳㥦ㅤ摡㌱愲ㅡ搲改愱㐱㔴っっ昵て㡤愰㐳戶摦攸挴㔸愳㡢㕣扡㐱愲㔳〷㐶㡦ㄸ㥢㔸搷〳㈲愲㙦㘲つ㌶扥㡦摤挳㜹㌳㥣㥦づ攷ぢ攱㝣㌱㥣㤷攱扣ㄵ捥捦㠴昳戳攱扣ㅤ捥摦ㅥ捥ㅦ㐳㥦㝡㡡㜵㜴㠴㠳昴挸愳晦摣㝣捦㌷㕦㌹昰摣つ摢晥ㅡ敢㜸散㌷㠲换㡥ㅥ愲㥦〵㌲㌱攵摡㌰㔳戵㘴扡㤴㘱㘴㘰㘰㜰愸㌷㍢㍣㌸㤴ㅥㄹ捣愴㌳㤹㤱ㅤ㤹搴搶㥤改㔴㉡㍤㌲摣㥢ㅡㅣ㔱〲愵㔳㔹㘴㝢〷搲〳〳挳愹捣攰昰攰愰戱ㄹ扣㡣㉤攴㝡㌶㐸㉣㘷挲つ㡡㘶搱㌸㠷昵攷㠲〸昱〶㘴愲㕣㈳挳收捣摢捦㡥攷敥晣搵㑦㥦晣摢晤捥㥦〴㐳㠰㥡搰昹挸愴㔷ㄴ㥡敥敦捤っ昴㘷搳㈳㤸㐶㈶摢㥦つ㕥㥥敤ㅤㅣ捡昶て愷〶〷㔳㠳晤搹晥戴㜱〱摦㜱㈱㠸㝥ㄱ〹㥣愷㘰㍢挶挵慣扤〴㐴㠸扦〴㙦晥昶愵户つ㡦㑤㕢㌷㍣昴挶搳㈳㕦㌹敦捥㜰搷㘵㘸扥㈹㌰敢戸㙢㉥㘰愱慣慣挰晥㍥〴㥤㡤㠴㥤改搴㠰㤵戱戲㔶㍡㕤捣愴捣〱㔳愳戵㌶敡攵〹昴敤戲㙥戱㉢㐵㘷㐱戹晤挵㘳愶㈷㔷㔶挱昶愰㙤捣愹㔶㡡摥㐵敤ㅢ㈷㝤搳㤷ㄷ戶戶慤㌰㔹㌵㙣ㄲ㐱㐱㝡敡㝤㤷戶づ㍢㙡㤶慡㜲㜴搱慥㌵㕦搲搲㡣㤰攰㑣慦摤㍡攱捡㍢㤶㕢㔷捤㘸ㄴ扢挷扣攲扤㑡捡㕡㔳㙤㕥挹摣慣攳挹㡡㥡摥昶昲㘱扢㜰㑣扡㤳㤲㝢㡦㉣㉡㔱捦㘱㔳㄰㤷戶ㅦ慡㐰㔰㐴㥡攲攵㡤戵搶㥥㐵㕦㔶㡡戲㠸昹捥㐹搷㕦㥡㌲愷㑢昲摣愶㉥戵㜷愲攱㠲愶敡〹愷㔰昵㜲㑥挵㜷㥤㔲㜳换㘸㜱摥㐴㉣㉣ㅥ㜰㡡ㄲ愱㉣捡ㄴㄲ愱㐸㐴㠸搰㠷摡挵ㄳ昲昵晡㤴㈱ㅡ㑣捣挸㜶㝥戳摢昵ㅤ㠱㜴㤰愲㈴改㤳攱㉢㑦挱㑣昱㈵㥢慢搷敥搸㈰ㄳ㌷㙡昶摥戶㜶㙦㌵挷㘵换晤㝦㍢㠷挳㕢〲改昷捣㘳扦戸摥慣ㄴ㑢搲㕤ㄷ㘶〸捥挸㐸㠲㘸慦㘱㌵慦愹㍤〶㌷戱㈸㤶戴〵扢攸捦敡戳搲㥥㤹昵㔱〷㈸ㄲ㡢㔱戵慢㤲㜱㌹慡㡣㉢㐸慥〴㠹挷㐳晡㔶㜶搲攳挶〷㙢㘵㡤㜱晡昴㜷㈲㠲ㅤ㐳敤㝣〰㈸㥥㔶㥥㜰㕣㉦ㄲ㘹㈷攵昵愶㌷敢搳㍤搷㙤攴㥥㘳㕣㐵戲つ㐴攳㙥㜱捡㡤㡥扢㐹㤴晢㜹㜷㜹㕣㕡㈶昰㤳㕡摤挲搴捡戵㡤㜹㕣㝡〵㠳㍢昸㍥慣㤵㐵ㅤ㌹㉣晥慥㌲扤㕦㉥晡攳愶㙦㜶㤴㠱〵㘰㈵〳㥤戶慢㔱戵ㅣ㐷㜶慢扡晡攸㜸㔰〲㠷㠴捡㌶㜰改㔴ㄵ㌵㑥㔸㌸㔸㉦愱㐸㐰搷ㄷ〲㜳攷㙥慤户㍡㝡昳㥥づ愸㔱摣㉢㉢㔳㑢㜳搲㘳昷㤸扥慥㉡㕢㤷ㄷ㤹ㅤ㉡㑣摦散摢㈵慦て㌳摤敢㍡搵戹昷㤴て收㘴㕣つ㔲㑦摡慢昰攲㡤换㐴ㄸ摥㌱㑦摢攴昳㜰㘵㤴㔸㘳㄰㍢ㄸ昴㔶㌰㍢㠹ㅦ㤵㡣て攳㈷扥㕥㥢㐶户㌸ㅤ晣愳㐰㝡ㄹㅡ㥡㜲愵㐲㜴㌱㔵㠰戶扢换户㌸敥戱㘹挷㌹㐶㝦摡愴㑡摥慣㤴㍥㔱㔲㘷㠰ちㄵ晡ㄳ㈲ㄲ㘹㠲㌴つ㜰㡡昸㑡㑦㠳㜴㡦㤶㑡挹㍡㐷㑦敦㐷㔵〴㜸㑤ㅦ㐰收㡡㍤㥥㕦㉤摡㑥㜲挲慥㈰ち摢搲㜵㤲㐵㤹ㅣ慢捡㡡㤹㥣㤰㝤㡢㈵㙦㔱扣〴㐵㄰㘴摣扢㙢改挱昱晦摥戲晢改ㅢ㕦摣昲捥㈵㑦㤸攲挵愰㘱ㄵㅣ㈲㜲㔱㘸㙣〸ㄹ昱ぢ㜴㝢つて昲捤挹ㄸ㐶搹ㄸ㈱搹〱㠲㌰愱ㄴ㡦㈸㜱㙤慤㈸㠸㝥ㄸ㈹㡣㥤㈴搷㠱〸愲ㅦ㠵敡㜶㈱㔳㑦攲㜹昰愷昹㤵〹〹㤷㔶㥢㌰㠷摡戸戱㑥㥢㈰愶愲ㄹつ慡捤愰愲っ㉡㐹㍣〳挶㙤ㄵ昰㜴搰戰ち㝥ㄱ㍥㈹〵散攷昸ㅦ愳摢㙢㜸㤰㙦㑥挶㐱㤴㡤㐳㈴㠷㐱㔶ㄴ㄰㐷㔶㄰㝥㈹攱㡦戰挳㈴㠸㈰〰㔳挲㑦㈱㔳㑦攲㝢攰扤㉣㍣昱摡㙡攱㙦㐵㙤摣㔸愷㑤㄰搶戵ㄳ晥㙢㘰摥㔶昸挷㠳㠶㔶〴愸㈵挱改㌴㜶㙥愵㈷敢愸㉤ㄷㄸ㙡㌶㔹㌸攵攴慡㥥敦愸戸搸㙤㡤㍢〷ㅤ㝦摣昶收㑡收搲ㄶ㉢挸摣㌲㉢㉢㐰㉤㉥挰㑢㑢㥤㌳㌷㈷㡢㠶㌵改㔴摤㠲摣㌷晥㝥㐰㌵㔰〷㑣愷〰㑤㔸㈰㥤搹㐶つ捣㉤攰㈱昴っ㡤摢㙢㙢扣㔵㘷慤〶㙣愴戲㐴挲㍤㉢ㅡ㥤戲晤㤲散戴ㄴ㉥㔱昹㤸〵㉤ㄶ㡥挹㘲㠷㌵㌵㡢㌸㌴摥㙤敤㜵敤㘲挹慥㐸ㅡ攳散㕡搷晤㜲〶戰敦戰攳搹㍣搶㜶㕢㔳慥㔹昱收戸㠳ㄵ㤶㌶㌷㤵搴㔶愷㔹㘳㜶挵挳㙢㤴ㄵ㤹敦戱㈶㘷㥤〵摣㜵㔴换㤵扤收㥣昷扥戰ち㐳㐵㉤㈹搳㠸戰〸㠷㐵㉣ㅣ㍢㔳晢攸㈶戸㙤愹ㅤ戵㤲昰㔳摦戵愷慢㔴㤸㝡〹愳㐹㤴㐴搹㌰愴ㄱㅣ戵敥㔵つ㈶㙣〱㥡㥣㙢搳捤㐱㕢捣戳㝣㠱愴㠰摤㌴挷ㄴ㐰慥摦㝢昳扥㤵㈳搸扢戸晢搱〸收㌶㡣㜷㔵愰慥㌹㄰㌱㌰晤〹敢ㄲ㝥挰㔲慢㔳挶㉤搵㠷晥戹㘹㈵㍢〱挸搴㘵敤㌷愷㘵〹㐸慦㙣晡㥢㙡〵㐲㙥摣㄰㜸㐱㕢捥㈹㤷㑤㍡ㅣ敦㌹㈶ぢ㘶㐹挶慣搱慡敦ㅣ戰㉢㠶〵愲扣㌲愸㌲ㄷ㔱㘵㉥搶㌰㤹㜵㠴㈷㐰㤵㈷㉦㘷挶㜴㙤㝦戶㙣ㄷ㘲㉣昰㤴昶扥昰㔴㐴て㘲昰㝡慡㐷㤲㔶㤰㔷㠳㕡㌰㜶ㅦ捥㐵㔴ㅤ㡤て㝦づぢㅤ晦挴ㄹㅥ㄰㄰㜷搴㜶㘲㐸㜰搳〸挰ㄹ㠸㔴㝡戳㝥愷昹收㜱搴愸搰㈴㠸敦搹㙣㔸㐱㠶㠵㈸㈱昶扡攸㤱ㅥㅢ摦敦㤸挵〹戳㠰扢捡㡥攰愶㌲〶搳㌲搰戸〹攲昹ㅣ㡥㠸㌸㝡捥摢㐵改挶㔸㌱㠹扢搱㈸㑦〲㝡捤㠶㐰㌶㤱㤰愶㜵挶摡扤㙢㕦㥤搷㤵〱㑡㙡扣㝢摤户㡡晦摦㙦ㅡ㔶〸㈳ㅥ㔷ㅢ搴っ㈶㘸捣㠲㠸㙤㈰㤴愷愵㠳捤づ户㠳㘸挴愴慤戶㘹㠶搶〰攰㠴㘷㔱㜵搷㐷搰ㅦ〳㐰㔶愷〵㑤〹搲搹㠰昲昵ㅡ挰㡦搵㉦㄰昵㐹㜸戹㉣挶㙢搱㤵愷〹㥡㈳ㅣ㡥挲搴㝡敢つ挹慡搷㠲㔹㜹㔲㉡昸㉦〸㜹昵㘳㈰㕤㕣㉣攰㥦㔷㔷㘶慤搸㌷ㅥ㌷捡攸ㄴ㡡ぢ㠲攰扡攴㜴挸㐰㌵っ㜰㠶〳㈲〸昷㤲㜸ㅡ昶㉡㐱㡣挷晤㉡愴捦㠱㥣户㜲㌷㜶捡ㄸ㈹㠸っㄹ㈷㡤㍢㐰〴㈱㈲〳搰戲㐳㝡挸㥦摡㈱〹㈵㤵㐳昲挸捡㡣㝡㠸㈷敢愲㈰㕢ㄷ愵㡡慣㌱て㈲㠸㌵摢㜴㔸㘰㠷㐵㜶愰㜳搰搲晡ㄲ㐸愲慥挱攵㑢扡㌶㕡晣ㄸ㍡㐲㡢㌹搰㍡攷〶㉤㝥ㅣ搵挶㈷㐰〴㌱㘳ㄲ㑦愳ㄶ〹ㄴ㙢㕡晣㈴㜲ㅢ摤㘵〴愱愵搲攰㜱戲㈳挶㙣搲攰㕤愸㌸戵〶〹㍦敢ㄳ㐶戶慥慢㑦㈱㙢摣つ㈲〸㑤摢㜴昸㌴㍢摣挳づ㐴慢㑡㔷㥦㐱㘶㔳㕤㔷搸攳㜸愹搸㐶㔳㥦㐵㌷㘸㡡愰戵捥户㐱㔳昷愲摡昸ㅣ㠸㤸㈶㘱改昳㐱㈶㠲㕦㑤㠲戴慥扦㔵戱㔱昱戳ㄸ㈵㈷晤愵ㄲ㜶㈶㘶戹ㅥ㙢㌹㐶㤶戸慡㐳㤴㜰㕣㝣戳㠹戶摥㡦㉣㡦扤っ敦敢㍣扢攵敥㐹つ㘳㑢㠱㔳昲㠱㤵搷ㅣ㑦〹㔶づ愲ㅣ挳愴摦〷㜲昶〱扢攰㍡㥥㘳昹挹㐹㘰慥㈴敦昲㄰㔸㔳愳㥡ぢ㡥㙤摦㐹挱愲ㄵ㝥㈱㤸攷搹㌶㝥慣攲㉣㔴搴㙣㌴㡦㔷㥡㑡㕦ㅤㅤ㝣つ㉦摢㔵扡〲㕡㑣㌰㘰㜳戰㜱㍦㐸㜷㈴㌱愳㥡攰摢㡣㝡㑣〹扢昶ㅢ㑡㌰捣㌱㘹っっㅢ㡤㌹攴㉤愶㐵㐱ㄴ㠵㡣㜶㜴㠸慤㉤ㄷ㘷慢㘲搵昲捤㠳慥㌳㔴㘹㜳㄰㜹㘳㠳㥡㌵捡挱㜴っ攳㡢㈴て㠰挴ㄳ㡣㔹慣搳扦〴㜲㔶㙥㉣摦晣慤㐵㝦㄰搵㕤愸㔶攱ㄸㅦ㜱㍣晤㈱搴㙣㐲㑤〳㌲㑢㌰攸㈹捥㕦㐶㐶㝤㝡㔰ㅦ㈱㠴㡡㔷慣㝡ㄸ㠴㤳㘱㈷挱㜸㐵摦ㄴㄶ〴愱㐷㈰ㅦ㌲㘸㘶㕡㔴ㄴ㔱㐳慢㌶㕢㠵㔱㑢㔹攵㌱㘴㘰ㄵ㐶㈸愶〴愳ㄴ㔳㠲㈱㠹㈹挱戰挴㈴ㄸ㘸㘸ㄹ㌱つ㜶搴㕡ㄸ〵攳〴挹攳㈰昱〴㘳㡤㥡㌷愵㌷㈸慢㐱昱ㄲっ㍦慡晥ㅢ慣摡㐲戲ㄹ㐴ㅣ㈷㘱改㕢㐱㐶挹㜳ㄷち㑡㥥㕢昱㡡搵昲ㅣ㐵敤㙡㜹ㄸ㌵㤸ㄲ㜷搷㝥㐳㠹㑦搷㌳昷〴ㄹ挱攵慦收㝦㜳㌰㝦㌵愷㈷㔰㙢㝣ㅦ㈴㥥㘰〴㔰㜵㉤昳㘷㔰㔰昵㍦㘴㕦㥥㥦搵㠷㡣〴挳㠳㔲攲㔳挸㜴㐷㌴㝡昸㌵㉤敥搷ㅥ㝣㙦㙦扤昲摥㠳㉢散㈵敡㌳〲摣㔱摢慤愳攱ㅤ㘷挶㡢づ摥〱㔶㝣戴ㅢ㈱敢扢攰搳散昲攴挸ㄵ㙥㍣〳搲㐳扦搷昰攸㜸ㅡ搲㥢扢㠲挲敥㐷ㅥ㘶晡捥㉥㑢愵㝦散敡攱㈲㔱㈳㙥ㄳㅦ㜸㘰㔴㝢晤昸㠹户扥㝢捤搶挷㝥㜰㌲昸㍤晥㠵晣攸扦ㅥ㉦㍣扤敢敢慦扣㜵摤〳㉦㍦扢㑢㜰〵昴攰㘹扤㍢㤹㠰㔸㙤慦て昶〴つ慤㤷㐷〹慥ㄹ㘵慣㥦㈰搳ㅤㄱ㜴㝣ㅡ㑣攴㌰㠲㕡㔲㠲㍤㠷㥡㥥ㄳ㈰ㄴ敡㤴㠲愱て搲敢㉢〲㍥㡥愲ㅡ戹㤶㠰攳挹㕦摥搷晢挲摢扢㙦ㅤ㜹敡攷ㅦ㤹晦昷敥搲㤱㐷㈳て㕤晥㥦摤㠲㑢愳㥤愰搷慤㈵攸捥愰愱昵㤲㈸挱挵愴〴晤ㄹ㌲摤㤱ㅥ㍡昸改㤹㠹慢㘱㕤㌳扤昳攸戵㕦㝤㍥㜱昵敥昰㡦晥晣攴㠹㠵昴㙥挱㠵搱㙥昶挳㙢捤㍥ㅢ㌴慣扡攵攱㔲㍡搵㉤㑦挳㈷㌱扥㔴戳戸挱㜶㕡戵㙡㝡㍦戶㔸扢㔴㔲扢㔳ㄷ㡥㘵㉥㍥㑡敤挷摤〳づ㘳昸戶ㅣ㠴㘴摣㐹㄰攵搶㠱扦愱㑡ㅣ慣㕢㠷㕣㥣〴㍡慣㝤ㅥ敥㡣㡡㌱㕣慡晢㍥扥㐷扦ㅦ捥㙣挰ぢ㔱㐶〹挴〹㝥挸ち户摤慡改挸敢ㅣ愷㔷昴㔱晦搶ㄴ收㘹敥捣慥㡦昴ㄷ昰戲㍡㙥㉣㌶摣㑥㐴㐵〶㈶慥〵敡㍢㐳㈷㌹㘵ㅣ㈷㐲挶㑢昸㔱㜷愰㉡昲㠳攰ㅣ戰㤵㜵㈴㈱㡤㠱愵㔵㈸㠲愶〹㑡摤昲愵愸戳㤳㤲搶㤳攰扡愶昷攸㉦㠳㌴ㅥ〸㥡愷㤵㙡㍢慤㕦㘳捣摡搳ㄲっぢ㥣㕡㍤〹慥㉤昵戲摦㈲搳㕥晥敤㙤㕦昴㉡晡慦晤㈲㡤敡搹戰敤ㄸ㥣户挰换㠳㍦昵攱挵挲昶ㄲ晦搰愷摤㌹戵昹ㄶ攷㜷ㄸ㉡㈸戴戲挷敦㔹攲捣㔴改て㉣愹づ挸ㄸ㝦〴愹㈷愱㍡愲搴㕣慢〶戴搶㈶敡〳㍢晦〷攷愶㉣㝤</t>
  </si>
  <si>
    <t>5b0a470d-d593-472e-96ff-fd416904f3f3</t>
  </si>
  <si>
    <t>㜸〱敤㕣换㙦ㅢ挷ㄹ攷㔲㈲挵愵㈴换戱㘴㈷捥挳㔱㥥㑤㉡㠳昱㈳戶ㄳ〴慥愳㐷㘴㉢㤱㈳挵㤴ㅤㄴ㐱捡慥挸㔹㘹攳㝤愸扢㑢搹㑡搰㈶〱㜲㈸晡㌸ㄴ㍤㌵㈸㕡ㄴ㈸㠲攴㔲㈰㐵㔱㌴㝤晣〷㑤搱㑢㝢㉢㤰昶㤰㑢㡢挲㐰捦㐵晡晢捤散㤲㑢㔲㕣挹㑣搲搲㠵㐶搶㘸㜶收㥢搹㤹昹㥥昳㝤戳捥㘸㤹㑣收ㄳ㈴晥㘵ㅡ㘴攱敥昲㔶㄰ち愷㌴敢搹戶愸㠶㤶攷〶愵㘹摦㌷戶ㄶ慤㈰ㅣ〰㐰扥㘲愱㍤挸㔵〲敢㔵㔱愸㙣ち㍦〰㔰㉥㤳㈹ㄴ昴㉣摡㌹〸㝦昷挷て㍡㝢㡤っ㈲扢㌴㍢戳戴晡ち㐶㉤㠷㥥㉦㡥㑥㕥㔱㝤捦㥥㈹㥤㉣㍤㜹晡㔸改搸搱挹搹扡ㅤ搶㝤㜱搶ㄵ昵搰㌷散愳㤳换昵㔵摢慡㍥㈷戶㔶扣慢挲㍤㙢㡡搵㔳愷捥㥣㌶㑦㍣㜹晡捣昱ㄳ㑦㍣㍥㠲ㄷ㘷ㄶ㘷㘷㤶㝤㘱〶㥦挹㠸㌹㑥昷昱㌹㔱戵戸㉥㈱㝣换㕤㉢捤捥攰㕦㘲敥㜸㍡㔳㉡慦ぢㄱ昲挵挲ㄷ㙥㔵〴㍡㍡づ㍢搳㐱㔰㜷㌶戸㜱扡㌳㡦㘵㔶㡤㈰捣㌹戳挲戶㜵㈷ㅥ戵攰㉣㘱摦㙣㘳㙢挴㈹ぢ㌷戰㐲㙢搳ち户昲捥ち〶慡㡤㍡㤷〳㜱挹㜰搷挴昳㠶㈳㜲捥昹扡㔵ㅢ㔴㈹㌳昰㠵㜸㠸攴挴攴攲㑢搳㠱㌳扢㙥昸㜲㐶〱户㈵〵㜶摥慦戶挲㍥搰㝤㕣㑥㕤扥㠱㘳㍥搴ㅤづ㉤㔷っ扦〱㌹搵ㅤ㌲㕡㝣敢っㅥ敢づ㥦搸愳搶㍥㡦㜶敦㈳户戲ㄵ㕡ㅢ㡥㘸㕢敥㈸ㄶ愳攷㤹つ㌱㉢㌰㈳〲昵㈲戳㘱㘶㈳挸戴挱㝦㠱㐳㤲ㅤ搹㤴慤ㄸ搹捡㙡戶㔲捤㔶㙡搹㡡挸㔶捣㙣㘵㉤㕢㔹捦㔶慣㙣攵㤵㙣攵㉡㘰攲㔴ㄸㅡ捡㐶改㑦挱挷敦づ扣㜷晦昹㌷㑦晥敤挰扦㝦昱敤㘷㐷昶〱攸㠵㘸㔲㜳扥㜱つ愴搶愴攱ㄳ㈵㜰挴㙥㜸㘲昵搸㐹昳㤴㜹挶㍣㝥扣㜶敡㤸㜱搲挸㜱㔹㈹挸㙦㈱㤴晤㠰ㅤ㌱㕦戴摣㥡㜷㑤攲敥敥ㄹ㈳㄰捤㡤㥢㡡摡㘶扣扡㕢ぢ敥摡扥戱ㅣㅡ愱戸戳扤慤㌹㐸㐷户㌲搸㑡〴昲㝤㐷摡扢㕤㌱散扡㤸扥㙥愹收㝢摡㥡㥤㘵摦㕢敤摥㍡敦㡢慦㌵㕡㍢㘶㌴つ㠱戶㈹挷敥㔸愵㙡㔲昳㥡㥣㕤昷〲攱捡改㑤㌹换㔶昵慡昰换㠲攲㔰搴攴㔲て戲㈹攲晡愹㈵ㄷぢ〵户搶敥㑦搶㥡捦㕣て挱捣愲㠶昹㙥〸㍦摣㕡㌱㔶㙤㜱愸〵㐴扤ㄳつ㠷㕢慡攷扤㙡㍤㤸昵摣搰昷散搶㤶改摡愶〱㐹㔳扢攸搵挴攰㘰㐶ち〵〸摢㠱〱㑤换㝣戱㍢㉦㐸㐴㈴㔰㑣㐶扥愳㤵散㑡㤷戰㍡慣挲ㄶ愴挹散㠳㍢っ挶昹㑡ㄹ㤳挲㠱㠹㌵㔱㜷昰愵㡦散㌰㙣〳㜳㥦㉦㜰㌶㍢ㅥ慤晥㤹㑤攱㠶ㄷっ户㘶ぢ㍦㔵昳㘹㥣㤱㍥㠶㉣㜷〳〲愱敢敥㔱捤㘹搷戵慤摣㌵慢ㄶ慥攷搷㠵戵戶ㅥ愲づ摡戱㔰攰搶㜶㈴晤㌶㔴改〷㤸㡤㈳㉢ㄶ㌳昹〹〲攵㡢㐸㤹ㅣ愵㔳ち㉦户〸㜲昶㙢攱攵ㄱ㜳摥戲㐳愱㠴昲㤸〹㡣㈸慤㈶搱㌷㑡ㄲ昵㡤慡㔲ㄸㄳ收㉣愸搴戰摣㜰慢挹户ㅤ㕣愲㠸㘸㑦ㄶ昴㥤㉣愰㈸㘸㤵〷㈹扣〶愲㘹㤳〶改挰〹㈲㈲ㅢ愴㘸㜶㡣摣㑡㘴㠴㑦㤱ㄱ㠰㑦ㄲ㈱愱㡦㜵㤷ㄱ㈴昶㑥㈲㘵愷慥晣戸㈷捤戶戳攳㤵㌴㍢㠸㡤搳て㌱扢㥤搹ㅤ捣づ㈳搳㍥㠶㠴愳㤴㐳戹㌵改㜷攱㔹扦㥢搹㍤挸㈰㥦㜴捡㥣㐸㔴搱㠶摡㡤ㅤ㐹戸㔱搸挹搲㈸㔶愲㠸㤶㜱挳捥ㅣ㜵㈴愲㈳慢戳㍦㜴敤愰搴戱て㜷愷捤攴㜲㐸㤱㈹愰挹戵敥〰㥡摣〸㠲昶愸户敥㐵㔷㝤㤲搹㝤挸㤴㘲愱戱扢㍢㙢㥥收攴㉤㘱ㄲ㈹㐳愸㐷攵ㅥㄱ㌱捤晦ㄴ〱搷㜱㜴搹戳㥦㘹ち㑥㤹户扣晤㝣戴㍢㙦㐷㐸㙦搳㤹㝢㍡㠷㝥愲㥢戴愰敦〷㝢㘹㝦改慡㕦ㅥ㐴戳晥㄰戳㠷㤱戵改ㄷ㥥扣㙦搶㑢㈰㑤㘲㈷㠱戹〳昴戸㐸ぢ㜷㘵㙢㐳㐸敤㌳㘲慥ㄸ晥㥡〸攱扤㔸㤸㠳ㅤ散昹扥戰㜱愰慤挹ち㥥㕤㙥㙦慤っ收㝤捦㘱晤㥥㝤ㅣ摣ㄲ㡡㘱㜰㌰㍢㤰㘹戳㡦㔳散捣㠴扦㈹㐱㌹搴扦㈷扢ぢ㠹㐴愷㔶昲㘲扦昴戳攵㥥㈴改㐱㤲㍣㠲㙤搵ㅦ㐵〶㈹愱晤戹慢㐴㤹㈲搸㔱〹搶㙡慤搲扢㤷㜲㌲㘹昳ㅦ㜶挸㤱㘱攵慣㥤㠱敦㈰ㄸ㜵捡㤶搳㄰ㄶ挳捥戲昰慢昰㉢㔸戶㈸㉡㤷㉣㐵捤㥥慣戸㐵㘴挵挰㐰挷㔹㍡挵户㈶改愴㑤㑡愴㜲㝢㙡㘳捡㌹扣㐹㔴㜴㐱㔲愸愴戸㠵ㅡㄲ㠸㤴㐷搸㍤ㄱ搳㠳㠸㈹㘱攳昴挷㤸ㅤ㘳㜶ㅣ㔹敥て㤰㌴扢摤㜸㠶挱㠶㌶改捥慥㔴㌲〵愲㐱扡〷㍦散㉡慣ㅥ攷㙢㑥㌱㍢㡤慣捤晣愱昳㌱㠵㄰㈵捡ㄳ㠴㐸㙢㐹㌷慦㔸攲ㅡ㘹㘰㥦㠹愰搲㙣㍤〸㍤㠷㔱愵㔱㜳捥㝢摥ぢ攷慣㘰〳㔱愸㜱㌳㉡扣戸㉥㕣㔰㤷て摢愷慤捥摢搸㄰㌵摤㉣㝢㜵㠸戶㠵戹㝥㌸㤴㘳㝤戰㈵攵戹㍣慢㈱昵㜶㌶挶㄰㥡㍣ㄱ挳搷㑡㑦散慥㍣摦㍣昴㡤㌵㜷㜴挵ち㙤㌱㙣㉡愶㘳戹㘰㘲ㄷㄱ㌵愸つ㤹㉢敢扥㄰㜳愳收㜹摦慡搹㤶㉢㠸っ搸㤸っ搴㉤㡡㌵㐴〸㤶㍤挶晦㍣㜷搴㕣昱つ㌷搸㌰ㄸ㑣摣㍡搰昲㈴㐳㈲㌹㜳挶㜲〳扣㐶㘲㤱攵㌱戳扣敥㕤㐳愴戶敥戸攷㡤㡤愰㉦戰㐲愲㔷㐹愲㐶换㙡搹慣㔶挸ㄶ㝡挵てて攴㤹捣〹晣づ㌲㤳戸捡攴攸㉦㑦搱摥戴敢愳昸っ敤㜴捥㘹〴㤱愳㐶攵㐰慡ㄴ㈶愷敡㑦戰捦㤳挸㉥㥣扦扣搰㡣捡㝤㡡㔸㜵㡥晥晤ㄴ〹㉦㠹愲ㄱ〲愱㜷㙥㥦㈲ㄴ搶㤱㙥挰㝦挰㌷㥦摡㠹慦㘸㑡ㄸ搲摥扥㘶㜱ㅥ㌱愴ㄱ㜳搱㔸ㄵ㌶㈲搱㡥ㄱ敥㔳て㌴㘲ㅤ挳づ愲戶㔹捦㜱っㄲㄶ㠹戲㕣㌵㐸扦搳昵搰扢㘸戹扡㠹㑣㔲㕦㔴㘵㕣㐷㤵㜱㕤㔶㡤㤸㤷ㄸㄴ㤴㘵㡥攵慤ㄹ扥ㄵ慥㍢㔶戵挰〷〶敥晡㠲㈲挱攲㤴扢㜱㡡㈵挶㘴㥢㉤㝦ㄹ〶㕢㔰〲戲㑢㤰愲摣㍡㈲ㅦ㜴㥢搵昲昸搱㝡㜴㉢㐱扣㐸ㅦ愹晥ㄴ㐶换挹㍢ㄱ㄰㌸㌲摤㠸㙦㕥摣㜸ㅤ㌵捡㉢㐷慣愷㤰〸晣㠱〹ㄱ㑦攷㜶摥扣散㕡㈱戰㐷㡣捤㕢攱㕣〰㤴㈳㐳㔱ㅥ㙥敦㤴㔸㑤㜴㥡㙡攸㠴㝢㍢㥢㕡㤴挴㤱捥昶愴搶㜸㜰㥢㘶愵㑦ㄲ㙡㘴㈷㈰愹㔷戶㤹㘳㍦㈹ㅡ㑤慡敤㔸搷㘸㘹㑥搳收扥㔳㠶㝣ち戵㈴㘹㈶愳㥦㤵㠴㠲㄰㉦愹〳ㅡ㡡摥晡㜴昲㐸挴㙡㘸〱ㄴ愹愵㔴摤㘸ㄴっ㕣挰㠵㤳㥡㈸㐶㑦攰敦㝤㔱㜱愹ㅥ戶戴ㄸ搷挷愳㤶㘹摢㕥㜲㘱㈳㔴つ扦搶㈷㉣㡤戵㈹晤㈲戹戳㔷摤慦戶㌷挱㠸ㄱㅢ㌲㈰㤲攲〵〶ㅢ㠲戹ㄲ戱㔴摡㘶愳摣敡㐶㜵㠱㑦ㄷ㠵攱㑡っ㤴挳摡㥣搸㤴㐶㔸搳㡥ㅦ㤷ㅤㅡ㘷㐵㈹㐷㜵㜳㝡㌵㠰㐲て㈹挷愳㤲㘴㜰摤扣㐴愷ㄴ慥㉦㐰散㐶愵攵㙡㠸愰㙥㘳〰㥥ぢ晡〷㍢搸ㄱㄵ㌴愱㙤㐶〹㥡㑦㈱摣搶㐵㤰㜷㝡挴㈸〴愹㈹搳㍦捦㘹㙦晦㠰改扤㜳㤹戸㄰㌱ㄱ〳㕤㈹戶〳㤰㥢㡣㐹㤲㡢挶攳㔰戹㤲㙣㔲㘸㡤挴㜵㌴㌰㐶㘹昰昹㈱敥敦㌰㡡㌵㐶戶戱㜱扢㉤戴愰㑤敤慤㝤收㠲㕢戵敢㌵㈱㔵㜱㉣慢愵㐶敥ぢ㝣挹㡢㝦㡡㥢㔲昶㈵摡㤴〵ㅣ愴戸㘴㈲愹㜷慢㕢晦ㄲ扡㑢㈱㠷㌱㤴㙣㘳攸㌱挵㈹㈷㐳㘱ㅤ㌷ㄴ㘸ㅤㅥ㘸㕥㕤㤰搷收㈰搲㍡慡㈸换ㄶ㜱ㄳ慦ㄱ㍦㤶摣㤶〰㕢昴ㄶ㍤㕡散㠹慡ぢ㤶慡敡ぢㅣ㘱㥤㑡攰攵昳㌰㐶㝡攴づづ㤲戹ㄱ挵㜵㙦扣㉥ㅦ㌳㌷捥㐵挶㠷挶攸㉥捦㐰ㄹ散㉡ㄸ㠹收㜶戶㘹㜳㙢㡣晢搲敥搶㥦㐶愶㌱〰㑣㠳ㄶ㤰捡挰㤹㐱㜹㘷〳㠷愱挸㤴搸㘸㌲㡣捡〸攵㌸摣昵㐰ㅡ戸㠹挷攸ㄵて㑡㈸㥣㤰㔷挲攲㕢㠹㔳づづ㐰㥥㝦愸慤㜲搹〸㜱昱挵㍤摣㔶㍤㕤慢搱摣㠵㜷慥㉦戰㡡㑢ㅢ捡ㅣ㥤㘸扢㡥㈵搷㐴晢敥㠱戶㠶攸㥡攰㠹戹搲〵㈳慣慥㤷挳㉤㜵㘵慢㔷㤲挸晤づ摥㠸㙤摦㑥㥢㜹搰攵ㄵ搴㑤敥㝤昱慡敢㕤㜳攵扣㜲〱敦晢搱㡡搵㠷㠶㌸挹㘲收ㄳ晣挸㤴捤攴㝥㡢ㄱ㜷㌳㙤づ搰㜴㡦㜰ㅣ㤹㤴㌴㤸㐴㌹㠵㑥㘰扢㌷敥ぢ㤰㑥㈶摡攸㐴ち㠲㍤㐲㜱搷㍥㌳㐲搱㝥〳戴㤲㔸搴㠱ㅣ㝢晥づ㔸㕦晢㌵㙡㠸㜰㍣㐷㘲㈴㜷ㅦ㑡㈹愸㤳㠲㍣扡摣挱慢㈰晦㍦㔸㡡戹㜹㕢㜶晡㉦㌰戳昶㐱㍢㡡㡥㄰㐵扦敡㐴ㄱ挳戰㌷ㄵ昰收散昷㡥㥡㥦晢愵摥晦攱㔱昳㔹㘰㤸㐹㕡㘳〸愹㌱ㄴ摦㌰〶戲ㅤ挶挰㐳㘸㤶挶挰㜳散挳㘸扤㌲〶㈲㙦挷㐵㔴散㙣っ㌰㠶㤷㘲昲㈵㐲慡〹〷〶捦㕡㠷ㅣ㝡挲㉥攰㜲慤〸㄰户㠷㝡ち㘶攱㝢扡扤戳㝡搹昰つ攷戰慣㍦敦ぢ愸㉤㝦〵户戵㘵ㄷ昶戸㜳摢ㄶ搹㘹ㅢ慦㐴散㑤摦昳㥣散敥㡥㍡㌰愵㤲㜲搳㙢〵㉤晦㈹㝣㈲ㅡ㑦〸㤹搷㈶㝥㜶晥慦慦扥㜵㡥户搲㈲㕡捤㌱っ摣㑢㘸㥥㤶〳㠲户㠹ぢ㈱〷昹昱捤㐵㝣㠴㘴㙤搸㘲挶昰愵扤ㄳ攸㑥㕣㔴㠴㤷㈰㑣㐵㝣晤㘰㑣攲㝥㠳㌲㈶㑢㙤㡥㑤昹昱㤲㜴〶㤶ㄲㄳ㤷摥扢㌸㍣愸㜵㔵㔹㍤摡㤵戹㥦㐳改摣攴㐴㕡敤㐱㥥㉦㤹㌴敤晤㜶慤㜶㡡㕡㑤㥡㠹摡ㄴ㈰㘲㈹㠵㌸〳㈹㈴㜹㘴㘱攰㕦㑡愹㘵ㄴ㜲㈵㘴㈹ㄱ戴昶㔰㉥㑦晥㝢㐲㐰㌴㉥昷昵昸愱ち㜶ㄱ㔸㡣扤敥扤㥥㕤㘹㜵挶慡㠹㈱㔹㜹晡㜸〱〵㜹㑣㘱〵㘳戴戲昶ㄲち㜱捡ㅤ㐷㘹搷㡥㈷扥㘴搴㔱〱㌶挵搸㌹㠷㕥戵愲昳㡣㕢挷つて攸㤹扣㔴ㄸ敥〱㔶攳攸㈹㘳㜱ち戴愸慡㤸㡦愹㘲愳搳㜰搴〴㥤攵ㅥ挶昹ㄳ㐱㍥㝥つ挴昶愹收搰〷摢㕢愸攳摣㈱㉣㤰扦戰扦㡥愴㌰㌶摥㑡㡥㠱㠴摤ㄵ㔴㐱㕤〱㉦愳㡢戴攷㌵扤㔹攴扢㌴㡤戱攸㤸戳〶㍡昵㍦愳搴㤲戳㔶〸捤㜰㜵㡢晥扦㠲㡡ㅤ昵扦挶ㄸ㥢㐴搹㡢㔱㠱て㌹㐶㑡㜶っ捥㜰㐷攰挳㐶㤸㐶ㅥ㠱㜵㔹㘴㘸㕢㤵捡昸㌸㔵㌵㑢〹づて搷㘰晢ㄵ㠸㐶㕦摡戶挳㕤〵㈰愳㐰戹㜷㈱㠲扡昶攷愴㍢捦戱昹㉦愳㝡攲愲㔵昵扤挰㌳挳挹㌲㠲扢㤳晣扥捣㠴捤㌳慤扤搳㉥搴ㅥ挰㑥㡣扣㠴㍥㡢㑢㄰搸捦㡢昰戳㠹㌹㌲㠲戰扢㠸〵扦㌴摡㥦〸㈳㔱㌷〴户㤹㉦搴つㅢㅦ愷㉥挱愷ㄹ戲慡㉦㔴㥤昲㉣户摦挳攰挶攱㈶搶㜳昰晢〸扢㠴㈰㤸㕣挲㑢㉦㜳㔷摢昷愰ㄵ㌶㕡㕢㐰挸摥㝣㙢挵摣㑦㠱搱摤扤愵㤵㘰昸㑥㝥㜳慣晣ㅥ昴㡢敥摥〹换㤱挶㐱攱搱愷摡㜴㜶㑤搹㜰㤱敤㈲扥晤㌲扡㙡㑦㌳挳慦晥㤵愸挰〷㡤㥥扣愷㔸昸〹㤶㐴搲㐷㌹㤳晦㉡戲敥昴晣㘳㠰戵㜸〷㐸捦ㅡてㄵ愴挰愲昶㈳戴㜳㠷ㅡ㉢搵攴挱〱㙤㝡ㄵ㔹㥣㌴ㅥㅣ攴扢㝦〸攰挶扢〵㙡扢扦晢敤㙤摦㑤㤵㉦搷㤶ㅣ㝦㝦慣㌲昴㜵㌴敢ㄶ戳㔷㤸㕤㐵戶㍦搶ㅣ㘳ㄴ㠶㤴㌰㜹ㄵ㍡昸攰ㅣ捡㐸㝦㡣晥㝥㜴敥挳摦㌳晤攳㥣㈶挵ㅦ㥡㕡㔷㐱昱㈷㔷昱晤攴㉡㕣搴㜶㕦挵昷戶㕢挵㝥㑡㐶捥㐴摦㐰㌶㍡愰㐹戴昱戹㘵㔵㐴㥦㠴昲㈵搴晥戸㌱挷㔵愶㝣㤳㈳㑤ㅥ摥㘱愴㈳㈶慦㍣愹㜹愵攸ち㑥攴㐲敤ぢ㠶㡦㥣摦㕤愵㜴扥挷昰扣昶摤㜸搷㉦㕣㠸㍦㜸捡㐶〱㈳㘰㕤ㄹ㤹愴ㄲ㙥愴昶㥤ㄸ昸晤㕦㌶晤㥤㘸㐰〲㘹㈸㘰㔲㤳〴晥㜶っ㝣〲ㅦ㔳㐹㤸っ挳晦㑣ㅦ挵挰愴㍡〹晣慤ㄸ昸敦㈷づ㌷㠰㘳㈲㡢㐴〳㈹㈰挵㝣㤵〶㝤攲挳㙡㥥㤳㜳㈶㔵攲戰愹慡㈹づ㘵摣搷㤶㑡㜱〴㌷㌹㝣㝣摡扣㠸㙢㐹戸扦〱挹愹晥㠷㠳〵㕣㔷㥡㌳㐲〳㕦㉥㙦㈲㔲散敢昲㠹㥤昳收㤲㡦㡡㈱㜳㈱挰㌱愹搶㔷㈴〲つ㍦愸昶㜷〷㡦㝡㡡㌵搸摣㡦㌸挲㤵攵〵㤰摥㌴㠲㡣㡡っ㙡摦㡣㌱㥢㜹愳㐹㌳晡ㄶ㤰〳㈷ぢ㜲ㄶ㡡㉡㠲㌲挱〷㡤㉣㑣㔴攷㕦㐳㌶ㄶ晦ㄷㄲ㤳㥢搲换㤱搵摥㡡挷㑢㔲㡡晥㜵㜶昸〶戲〱戸㔷戵㠸捥㕡挶捤昱㤵扢㕥㍢㘷搶愳㘲㜹〳㕤㌵捥㠷㉦搴摦攴搳ㅢ捣昸ㄴ换㈵㤴㌳㥡㙣㙡慦ㅤ晥て搹㥤捥ㅦ</t>
  </si>
  <si>
    <t>㜸〱捤㔸㑤㙣ㅢ㐵ㄴ昶慥扤敢㕤晦戴愶晦扦搴㐰昹㑤㔹㤲愶㘹摡愲慡㡤敤㈴つ愴㐹愸㑤㝡㐰㘸戵昶捥挶摢散敥㤸㤹㜵ㄲ㤷ぢ〷挴㡤ㄳ〸㔱愹㔷㈴㌸挰㠵ㅢ㥣㤰㤰㤰㌸〰ㄷ㈴づ攵〰〷㈴㈴㌸昱㜳㐱〸摥㥢戵㔳摢㜱㈱つ㐱敡挸ㅥ捦捣㥢昷㘶收捤㝢摦㝢攳㤸ㄴ㡢挵晥㠲㠲扦㔸ㄲ搸㌸㔲㙥昱㤰昸㐶㤱㝡ㅥ愹㠵㉥つ戸㌱挱㤸搵㥡㜵㜹ㄸ㠷〹慡改〲㥤㉢㈶㜷慦ㄳ捤㕣㈱㡣挳㈴㈵ㄶ搳㌴㕤〶㍡ち挱㙦慥搳搱㤱㉢㤳㠰敡㑡戱㌰㕦扤〶㔲换㈱㘵攴㐴㝥㌱攲㍤㍦㙥㡣ㅡ㘷㑦てㅢ挳㈷昲挵愶ㄷ㌶ㄹ㌹ㅦ㤰㘶挸㉣敦㐴㝥愱㔹昵摣摡戳愴㔵愱换㈴㌸敦㤰敡搸搸昸㘹攷攴搹搳攳㈳㈷捦㥣捡挰挲戱戹㘲攱ㄲ昱ㅡ㈰㙤㝢㘴慡㈰㜳戶㔸㔸㘰挴搹ㅥ㠹ち慡㘰愴㐴㙡㉥敡㡡㄰收〶㑢㐶戱〰㥦㉥㝤㐰㙦摣㤸㉦㤷㐹挰摤搰㕤㜱挳ㄶ㥥㑤昷攷㙢搵㐵换㙢ㄲ搵ㄷㅢ搲晣㐵㡢捤㔹㍥挹晡捦㜳㜲挵ち㤶〸昶ㄴ㝦扡改摡〹戸挳昸攳㠳ㄶ㙡㉢挸㤸㉦ㄶ㡡㜵㡢㠵㐲㈴㉥昰搴愰搹㘲㈵愳㙢㉢㠲㐷㡣愲㜲愴㜴摢㑡挴㥡戸换㈴㔶ㅡ㔴慡づ搵敥㉥捥扣㘰捤㡦㐸㠹摦挱搶扡ㄹ搳㌰㔳㌶㉤搹慣捡㘶㑤㌶㙤搹㈴戲改挸收㤲㙣搶㘵搳㤵捤㙢戲戹っ㜳㍡㐵㑢㈶攵㜶㜹晦搶捦敦摥㍣㜷㘳昲㘳㘳昶㑡攲挰昷扦㘵㔰搶㉣㥣捤㤸㈳攱戶ㄸ㠱㠲㈷摡扣㈶㌳㌰㕢昱愳㡢㈸ㄱ㕥搳昱㤶㘶〲㥢慣愹搰㠲摢换昸㐵ㅡ㠴㘴㉤㉣㔹愱㤵昴ㄷ㉣㐶㠲㔰㠷㐹㐳㠲㉢㙡㈱㘷㔶㡣㜵戸㔳敤ㅥ㐸挸㠹㘶㤷㤴戴ㄸ㠸㈴㐹攰㜲昱㐴㔴㙢敡㈰㈷扥㘴昱㝡㘸㔵㍤㜲扣敦挲㔱㙢㘰㘳捦㠷慥挷つ㄰㌹捤㘸戳㠱晡摣㉥㌹挲㡣搱㉣搴㉣㔴〲㜲昰ㄷㄶ戸愸敦㠰㥦㤴㡥㐴ㅤ㠹〸㐷昰〳愵㐳换散㠲捥攵㘲愱㐴㝤换つ戶攵㙡㌳扢㐱攴㜳㙤ぢ㉥㌱㙢ㄵ扣昱戶攰㤳〶〰搱㘶愰愸㍡㍣敡㡣㌹攳捥挸㠸㍤㌶㙣㡤㕡ち㥡晦摤㝡搳ㅥ攰挹昸㔷摤挰愶慢挲扤㜶昹攰㍢挲㘵㉡慤〶ㄱ㐳ㄹ愷㘲戱㈵〲㉥换㘶㑡㝢㥣㈲㘵㡣㜸㔶㐸㙣㌱㠰戸扣扦㜷㤰㑦㌱敡攳昸㤱㠲挵挹㙤搷ㅤ㜲愲㠵ち戴ㄹ搸晣昰㘰㘲㌹〴搱㠷晡㘹户㠵㙣㘰㉢〳㥣ㄱ㉥㜶㝡㝦㍦㥢㌰晤㠹㌵㌷㈲ㅦ敤㈳〳愰搱敡㥤愹㔳㡣扣戴㑥摤戰愳〹〸㑥㉢〴改ㅢ㑥ㄹ㤱愲㝤〱晣㔰㑥〲戱扤㈱㝦挱慤㉤ㄳ㔶㈶ㄸ摡㠸㉤㡥扡ㄷ㐹〴扣戱㐶昸搰㍣慡ㅥ㄰搵㝥戰㝢搴㤹㕣ぢ〹昸戲つ晢㠵㈸ㄳ戶㉡攸㐷晢㝡愶㐴㙢〲攱㘰捦昰ㄴ慤㌵㌹晡㉣愳㕥㉦㘵挲㕥戱㘰㑤晢㌲戵㐹㈲㈱挷㘳㠹㔸〲ぢ〴捦㜸ㅣㅣ㜹戸捦㑤㐵戸㐰搹扣ㅢ㤷扢㉣〷㠱㜹㜴㔳㑣扤收㠵㝣㠳〰㘳㍤敡㑢〷㝡㝤挵戸〲摡〳㉤㜹〴ㅤ㐹敥挷㤳慥㡤摥戶ㅡ㕣㘴㈰㥡㐶㈷敡搲ㄹ摡㉤捥㝥散捥㐷ㄱ㘲搷㉤攳晦㥤㉣换扢摢愷㥦㕣〱挴扥㘴〵戶㐷搸㍦敢ぢ㜷愴愳㘷敢㝢戱摡〷㔵㉡愶晣〸搸㜶㐷㑤㘲㝡㈴慤㐹㉤㘵搵戵挳扡㕡㈷敥㔲㍤㠴㌱挸慡㌴つ搵捣摢摦捦〱攸摦㠳慦愴ㅦ㠰ㄱ晤㈰㔴愹㔴㉡㐲㑦㌵愵ㅦㄶ晤㔸〲㜱㜵搰㈶搷愳〰㠶户搴㉣戵散㈹慢〶搹㔸戲㥤㡢㘹㐵敡㌷㈰㌶戱ㅣ捥㉣㠲㙤㠲捤慦戸㌶㘱ㅡづ㤴㈱攷㑢㐰㌲挶㔵攱搹戰愹㜸㍣愶㈸㘹㙤搰㕡㌳ㅤ㔹挷摢ㅡ散捥㈹㘷㌶挸晦改戹㌳ㄷ㌰㘷㑣愵㌰昸攸㐷戰㍡ち㤵㠲㥡扣㙢㙦搸〹㑣晢晣㜲㥤慥㕥〲㔵ㄲㅥ㈵㍣扣挸摣㜰晦挶㘱〸愲㤶㝦㔰㡣㑦㌳〲〰挸㉡㠰〳攲㡣挸㜱㘸㈰㐵㌰ㅤㄲ挶搸攵㠶㐳捥愲㑢㔶ㄱ扣㡦㙤㈴㐱挶㔶㙣昲㤰㡡㤸㝦晦㐶㝡㠹捥搱戰攴昲㠶㘷戵㡥て㈰㐷㤴慢㜵ㄲ〰㜶㌱㠰戰㝦㥢㐴ㅢつ㘲て搸㘳㤹㌶㔹㡤捣㤴敥〵昴㠳㥢㡡㡡㈴㠰㑦搲㈴㔵㤶愰㙣捤昱㈴㜴㠹搸换㝢㍥㤸晥敥晡慢ㄷ㔴㠰㔳〹ㅣ〴㕣㐴㐱㘷摣ち㐰㘲㜶㤲敤〹换㝢㌱昵扥っ㑦ㄵ户攱㤱㠲挵挰戰㈹攳扡摦㘹㐶㠶搷㤵〴㐷摥㜲㉦㈸ㅢ愲㑣ㄴ㕦㡣㍢攳㙢搷挶㠵つ愲㌱㈳愶㐹㝢晡〲㠱㌸㌷愲搳ㄶ敦㑡昹ㅥ㌰昱㉥㌷㠲㙦换攴ち愶搴愶〹㈹㉡昴戰㐸捡㜷㈰㙡攰晥㄰㕡ㄳ〱㍥㤱〴㔷㙡㌹愰慢㠱搸戹挲㌱搷㐱㠱㝡㌲㠹挷㐸挱㔷㤴戱㡥搹挴ㄴ㐴敦愱㐱扡㡡㌲搲昵㌷摣㡣つ攱愱晤㘸换攰愳慤挲㠸㜸㤹㘹愲〳㉡捣晡㔷㈹㕢慥㔲扡㡣敦㠴ㅤ愲挷敢㠴㠴昸㡡㑡晢搱㔳㄰摢㘰晢昱㜸捦㑢愹慤㜷㈴㘲㍥㉣㜲㘵昵〱㘸挵愷㔸㑤昴愴㙦攱晣昸挲捡㑥愷㕥㜸攳㙢㘳晡慤扦晥㥣㜰ㄳ扦晣㈲摤㙡ㄳ㍥扢昹收捥㔳㌷㕦㝢收㥤户㙢慦㥣㍡昶改てち〶㤰㑤〵敦ㅣ㑣摣改慣㘳㔷挵つ㍤㤲㜶㈲搳挰戶收〰ㅡ㐱㘲㘵㈷㥤㑡ㅤ㑥㕤捡㍡搳捣戵㍤㌷㈰㘸㍡㤰戲攲㡢㜳㤶㉣㐱ㄲ戵㐰昱㜵㑢㠳慣㔳㘱㔶挰㌱搶〴戵搶慥㥥㥥昰ㄶ挵㈹戸〱㠷㘵〴㕥㘲㝢愷㠳㜰づ㌷搷昴㠳㘹慢挱敦〵㜷ㄲ㝦㜵㠰㝡愰㐴攰㈵㑢戲㉣㘹戲戶㐵㡦㠸愹て㠳愸㕣㤷〷㥥换㉦㑥捣㐱㥡㈵ぢ㘰㤳㑦攲㔲ㄱ㥥㈱搰㙤㍥愷㐲㌳捦㠸扦㄰摡挹㙥㝣㔰捣㕥㑦晡㐴づ昳〸昰㐸㤸㔲〸ㅦ㜹戴摤挰㑥づ挳㌳㐶㙢昵㌱愸敥㉢ㄶ捣挸㝣㍢㕥愰㍥づ挳㍢㘰戸㉢戳换㘱㌴㐷ㅥ晤〹慣昰戹㈴㠹ㄵ戰㜷〲慡㑥挹攱㑡攸戶晡㤳㔰㘵攳ㄲ捥㐷㍦㔴つ散㑦㜸㕥扥攳㐹㕣挷㈱昵㈹愸ㅥ㥡攴㘱搳㜶㘹㝥捡つ㈰戳㜶〹愳㜹㥢攴ぢ㑤ㄲ㔸昹㈹㘲慣㜹㝣㑤晡慡敤っ攱捣敢㥦晣㌶㜹收攲㠷扦㝥戳㤶㝥昸㡦㤲昴㘵㥢搰晦捦㐲慥戳㌱〵昷昲昴㈰㈰搸㤰挲づ昵扦ㄷ㈶㈱晦㙦攱挹攳㤰㍢㈹挲扣ㄳ昲戹慤挹敡㠰㌱㕥㤰昲〵散晡㍦挸挱㥢散挵搲㘳㌰愲㡦愲㘸慣晡昱ㄴ搳扦㈹㍣㐷㕦㥡㥡㑥㈳㝡㔶㙥㝣㜴昱捦搱ㄷ㈷搲㝦〳㑦㐰㜵㈳</t>
  </si>
  <si>
    <t>㜸〱捤㕡挹㜳㈳㔷ㄹ敦㤶搴㙤戵㉣搹㥡㈵㈱㤳㘵攲㈴㌳〹挴㔳㘲昶挹挲㔴㤰攵㤵㜸挶㌳㤶㘷㠶㈲〴搱㤶㕥摢ㅤ昷㘲扡㕢ㅥ㡢㑢㌸㜱愷愰愸㠴ち挵㈹〷㌸戰㕣㌸㜰愲㈸㈸㉥攱㐸挱㕦挰㠵ㄴㄵ㉡攷搴昰晢扤㙥慤㤶㌵㡥㌳㔴戹㕤晡晡慤㕦扦昷敤敦㝢㔶㔴㐵㔱ㅥ攰攱㥢㑦㠶㠵愷慢慤㌰ㄲ㙥愹攲㍢㡥愸㐷戶敦㠵愵㜲㄰㤸慤㘵㍢㡣搲ㄸ愰搷㙣昴㠷㕡㉤戴扦㉦戲戵ㅤㄱ㠴ㄸ愴㈹㑡㌶㙢愴搰㑦㈴晣ㄵ摢ㄵ㠳戳昲ㄹ㠰搵捡捣捡晡㍢挰㕡㡤晣㐰㥣㥢扡ㅢ捦扤㝥慤㜴愹昴敡搵昳愵昳攷愶㉡㑤㈷㙡〶攲扡㈷㥡㔱㘰㍡攷愶㙥㌵搷ㅤ扢晥愶㘸慤昹㕢挲扢㙥㠹昵㉢㔷慥㕤戵㉥扥㝡昵摡㠵㡢慦㕣捥攳挳捡㜲㘵收㔶㈰慣昰搱㘰搴㠹㜱愵㌲㔳扡㈹愲㐷㠳㜱っㄸ㙦㔴㘶㘶㝤搷戴扤㐷㠲㔲㈳㑤㉦捤㡡扡㑤攲ぢㄱ搸摥㐶〹㑢敥㈳㌰㙡搷㑡昳愰㜴摤っ愳㡡㜰㥣㔵㘱㜱㈹㜹㤷搴ㄲ㠱昰敡㈲㥣㜰攷㜶敢挲㐹扡挳慣㝢搷っ㙥㥡慥挸戰㌰改挶晣㕡㙡〸㉦戲愳㔶挱扤ㄳ㡡㔵搳摢㄰ㅣ愲戹ぢ㑤扢㤱挹愸㤹㡣㤲㝥㘹搸㘲㈴㔷㑡昳㐱扤戲㘹〶㤱慣㤱㕦ㄷ㠶㡤敤㤱っ戹昰扥㘵㔱㝡愶〶㘶㤱㐵㔵摢㝤㔳〴㥥㜰昸ㄱ㌲㙥㝡㘰㤰愴㐹㑣昸づ㜱摡扢㈱㉤搴昱㐴摥攵㔶搰㘰㘴〹っ〰㍤〷㤰扥㕢扥㘹㡣戳㈹て愰㘶㍥㠵扥昴㑥㘱㔷慡㘶愶㙡敢愹㕡㍤㔵㙢愴㙡㈲㔵戳㔲戵㡤㔴㙤㌳㔵戳㔳戵㜷㔲戵㉤㡣㘹㍦搹戱戱㔴昲晣昵㠳㥦㑣㕥晥攰㠷摦昸昰扤晡て㉥㍦晢攷㝦攵㈷㌰攸㜶戲㥣搹挰扣て㥥㜶㠵攵㘲〹晡㜱㄰つ㔹㍦㝦挹扡㘲㕤戳㉥㕣㘸㕣㌹㙦㕥㌲㌵㙥攸愰摣㌹㠹戱㜹敢㥥敤㌵晣晢㤲㕤㜹㙢摥㜶㈲ㄱ挸捡愴㠵㔷㉣㜲戲㕥戰收㜶愱愵昵㤸戳㈷慤㡡〸㈲㐸㜸搴敡戲晢改ㄹ㌳ㄴ摤敡㜴㠲㝢挶㙦㝡㡤昰愹攱㥤搵挸㡣挴㤳㠳㝤㕤㈴㝢愶㔵㈱晦㈲㤴㑢㍡㍤㌸敤慥改㌴㐵㜹搷㡥扢㥦ㄹ攸㠶㈶昸敢晢昷捥〷攲㝢㥤摥㍤㉢㉡挳㍣敥㐸摣㝢㜶ㄹ㜷挵敢㥡慡㙣晡愱昰攴昲愶摤㕢㜶㝤㑢〴㔵㐱攳㉡ㅡ㜲慢㡦戱㉢㔱挷改ㄵてㅢ㠵㠲㌵㥥敦㙤㈵愱㠵搷㄰つ慣㜷ㅢ㔴㙥慤㤹敢㡥㜸扣㙦㐸晣㑤㜴㥣敡㙢㥥昷敢捤戰攲㝢㔱攰㍢晤㍤攵挶㡥〹ㄳ搰戸攱㌷㐴㐶㍥㑡っ㔵㈵㥤㔶㔵攵换挳㜴㠹戸㐳㙡㕢㡦㤰㔰愷㐷て敥ㄱ㈲づㅥ慡愵ㅤ捣㈸昴〸ㄹ挷㝦㘵攴㑡㝡㠵㤰愳捦㡦ㅣ㍤㐴㐸㌹改㠹㝥挵㉢慤㠲㍦攰㠳㈳愸㤵愹㌳晢愳散捡攵㐳㔶摡挳ㄵ晡㔲㡥ㅥ㐱㌴㠹戶㈳㝢晦摦挱愹搴㠹㘴昷㜳㍢㌰昴㡢愶搷㜰㐴㌰㌲ㄲ㔰戹㈲㘳㤲愰㐸㜰㡣攰㌸挱〹〰敤㘳㤸挹㝤㈹㑡㘳慥敥慡㉤敤扥摤㠸㌶昵㑤㘱㙦㙣㐶㘸㐳〴㤱捤㤲摣㜳挹慦㠴㄰攲㐷㠸㈵㔴攳㌱戴ㄸ㡦ㄳ㝣〹㈰㤷㔳昴㈷昰㠶㠹㌶㑥昱昵㈴挰㘴摢搳㑤挵㤲㤹㔳㌴㕡昱捦敦㙢ㄸ户ㄸ搲戵㈱敡〸㌵ㄷ㜸挳㜴㝡ㄸ㌵ㄶ捤㜰㌳愲㈲㡥散攴㜶㡤愷〸㥥〶挸㍦〳戰扣㈸ㅣ愸昱愳〹㔸㌴晡愰㠷㍡㐷昲收㜱户摡昲敡㥢㠱敦㈱㜴㥢㌵㈳戳㕣㐷〴㄰慡愶敥㉥晢㤵㘶愴扢㡢㌶㕥㜹㜷㔵㙣ぢ㌳慡挰㐸㐷〵㜷ㄹ搱㠳戴愲㑢㡤㕤捤㡤ㅤ晦慣〸敢〶㈳㠴㈵ㄸ愵㕤ㅤ㈵㔸搹扣㑢㌳㈳㜶㈳愲ㅥ㜳㙦㤹㠸㌰㈲〳㠳愶攵慣戸挴㤹〵搹搶㥥㥤㑢㙡挰㔰㤴挵ㅥ㉣攳戲㈱挶愴㤰㤰ち散㤲㤲捥㈴㜰㔰㝦敥㐴戶ㄳ㤶ㄲ攲㤶㘶㝤挴㡥㐲〶慦㈴扡慥㐳扣昴㤱慣ㅡ㔴㜳㠶ㄸ㉢昵昵ㄸ㉤㤶戲㄰昸捤㙤㠶ㄹ㡦ちて㜱㈹挶㘹㠰㕦晣昷㔷慦㥦晤昹㙦ㅥ㈴敦㜷愱㐰昲㌱ㄸ㠵ㄸ㤴㜶㔶昱㤲㡦昱ㅣ㕥戹㔱㝤ㅡ攳㤵愱㜶㜶㥦㘸㠸ち㥤㜷戱摢戵㐰挸昰㉥㉢㉢慤㙤㔱㜰敦昹挱搶扡敦㙦㤱昹ㄳ戲ㄶ㙥ちㄱ㌱㘶ㅡ㑦㐲㐴㤶㔵㔵㑤愷晢愲愳㥥攰㡡搱㤶㝥ㄶ愰㔰㜶㥣愹㌶挶㔰㝦ㄱ㑤㘹㐶㙦㉦愱昰挲㕣ㄸ㌵ㅢ戶㍦㌵㙦㝢昰㑤戶〸晣愹㠶㤸㥡㘹ち捦㥣㥡ㄷ愵㕤㈷摣㔵晦〹㐲㌰づ㉢㉣攴摥晡昱摦㑢ぢ㍦㝤昰㔹搹捥㝣晡愹晡㡦愴㘳㌰戲搲㘸愷〶㘵㐵㐶㠶ㅤ㥦搳攳捤㘸㠱㜴敢㡥㘷㐷攱戸㔵㙥㐶晥扣ㅤ捤㠶㔱摥〲㐰㔱㑥㜹㔲㥡攷㥥㐹搳搶㕤㕢摣㕦〳戵㥥摤摢㠵愰戹搲っ㈳㕦慡挱改扤晤戳晥㑤㍦㥡戵挳㙤挷㙣㥤ㄹ搲ㅤ昷摣摢ㄴㅥ攲㠵〰㘱挳挳〶昹摢摢愲㌱㘴㡤㔵扦ㄹ搴挵搲散㔱㠸㌸搴㔸㥦ㄵ㠸っ戴㔹㍤扢扦㠷敤愱㍢㠵㌴〵㌱㔳て攷戰昴㤷㌱㕦㍤愳ㄸ搳㜸攳㤴慡挲㤵攰㔱㌴晡戰搱〲搲ㄳ挱搰摥收㉣㌰㌵㙥㉢㈴㈱昲㤲ㄷ摡つ㤱㑢㙡㌷㙣㙦㈲㈹慥㌴愳扥ㅥ㜳昷㐴搲〳㑤㔸昱挰昸扡ㄹ㌴㡥〲㑦㐸ㄵ㘸愳㘴㠸慡攳敦㜰㘴㡥搱㈸捡㈷敤搴挲㈷敦㑡㐲㉢ㅡ挳㠴愱㐶愹愳㠸㈸昴〴㝦㔴摣〲㐹摤㘹捥戲㜶㐳㤸㥥攴㐰㌵㙡捣㡡㥤〹㌹㐲㐰戴㜱㑡㜵挴㠹晥慡昴㑤㠶㔵㕥て㝤愷ㄹ㠹㠹㑥㐹慡戸㘱慤ち挷㘴㈰㥦敦㤴㙥搵㈳ㅣ㜵㍡昸ㄸ愴ㅦㅤ敥㠰㈲㤹㠴㐳慡攴㤱㍥㐲㜰晢㌷㐱敤㌹㈴㐷攱㜵㉤昹晣攷つ昵㘷敦昳昹攵ㅢ㑡扢㤰㈸ㄱ㐳㡣㠳㐷敡搴愲ㄳ敤〳㘴㙣摢愴搹捡户摢ㄸ㈴ㄷ㉣㘹昱㜰ㄲ㘶㠲㘲㤲㙡攳㈰㙢ㄴ搹㜵搳㜱㕡ㄳ搶㤲㔷㜷㥡つ戱㙣慥ぢ愷㙤慤晤挰㍤㈲晣㤲〹戵㤸㔷㈳攸㤲ㅣ㕦㤶㤰㔵㙢㥦ぢづ㙤攰ㄴ攳ㅣ挸㉡挳〵攰㠸㙤ㅢ〳昲捦㝤㈴㘲搴㜱扣㝢愰㤷㌹ㅦ㤸戴㍤㑤戴㘵っ㄰㍢愷㉡愹㙤㍤挳㤶晤㘵ㅦ㈷摥㐶㑦搳愲ㅤ㌷ㅤㄹ㥤㤲㉣搲㜵晤戰㙥〵戴挲昳㐹ㄲ㥤挱搸挵昵㌷㜸㔲愱㜷攱改㘵㌰戴散〹㍦愴挷㤷〶㤰㙥㘸㤲搶㉢づㄷ搶散挸ㄱ攳㤶散㤷攵㉣搵㠱搴ㅣ戳搶㌶ㄱ愶捤ㄶ慣㠵挰㙥㌸戶㈷ㄸ㝡㈰〳挳㍣摢戲搸㐰慥攰㤶ㅦ摡㑣摦ㄶ慣戵挰昴挲㙤㐶攳昵搶昱扥㥡㘴㤶㘶捤搸ㅥ㤴㈷晥㈶换㤳㔶㜵搳扦㡦っ㜰搳昵ㄶ捣敤昰㐸㌰ちㄶ㈸㜹㘲㡤㑡愹愹㤴㥡㑤㘵て敢愳㘴昰捣㈰㐰戹〸扣㈹㠲㠴㕤㍣㘷㡥搰㔷㜲㉡挹搶㔰㕦戹慥扥㡣敡搰愳㘲㈷㠵㑥ㅢ㙣㝣㤵㜳捥〳㉣㉥摣㔹敡收昸扥㐰ㅥ㕣攳戹㜸㠴㈳㤰㠲搱㐹㈷㔰㈰㈷㘲㘱㘱ㅢ㘵挷㤰㍣㘷㙤㔰〰㜳㤶ㅣ㐳㔹㠴敦攴㜰ㄶ攷㜱搴换㐳昵㘱㜸㜱㐰㠶挵㥤㠸㉢っ攳㕣搳〹㤳扥㡡敦扡㈶㠵㡢㠲㔹㠵搵ㄶ㔹ㄹ㔳挳㤶ㄸㄶ㠰㤴挰愴挹摣㐵㤳戹㉢㥢攰㡣㤹㈲㤴㘵攲昲㌷捣挰㡥㌶㕤扢㥥㘵㠵㘹扣㈳㈱㤵㄰㈰㜹㉣〵㐱昹㐸搱㐴㠰㍡㜸ㅣ㡦㑦㤰㘰㜶〹㘷〶㤲㡥捣㠷散愶愴〷㔷て㤹㝦㠱昰ㅡ㡣㘸つち慦㈶敦㕢㜸㌰收搳ㄳ㝡愱㐵㥡㈱㤵愹ㄲ㜶ㅢ㤷㤲〲㉢ㄹ㘶㈶㐶ㅥ㡡㜹㜰换㉤晢㘶㘳ㅥ㤹㕥㍦ㄸ㑢㙥㙤戲㘰㉤㡤㑡㔰㘴ㅡ愴㠲ㅣ㈲㜲㤳㍢㠸㠰㠳㉣ㅢ慡㐸㌱㘴㤸㐰搱㘳ㅥ㤲㌶㡡愶㡤㘷㠷㝤㙢愹㡤敢㑣㜲㘰散扤㝤㕡摡㠳晦攳摢慦挰戶㜲㕢っ㈲㡣换〴㔷〰㔴㈶㔸戸㥦㠱〱㔷㌹攰ㅡ㠰挶㤳昶愰㤶散㥢㌴攰ㅤ㡢收㌲㤹㤱㜵戹ㅤ〴ㅢ㍡㔲ㅣ㐸㡡㠰㈴晡㜸㤶㐹〵攳ㄵ㠰扦㝤昴搱㜵扣ㄴ昵㌹㠰昶昷㈹ㄶ挹〲㕦㐵搱㜸つ㐰攳戹攳㘰㈷ㅤ㔲扤搸㜳晣愴㡥㠶挷慣摢㑤搳挱㐵捣ち㈲愱㠸㑤㐷㐱〹㌲㜱㍣㍡㜸挷搰㝦㍦㠳㐳㥣摣挲㕢㙦㌳攷㌱㐸㠳晥戱挹摥㐲㡥㍣㕣扣㥡搳晥㠲㕣挰挱扥㐲㉤ㄸ摢㘱〲慢㔶㐳㘲〷㌵㌲㍥昶摣㡣愶㐶戸㠲㠱搰㡤㤸㑥㜴㐵㤷㐶㙡摡攱戵改㌰㤹敦昷〸㕦挳㔴㤵㙥㠱㌸っ㑡ㄳぢ㔲〲愹摣て戵㈷㔲摡㉣㕡㤶㙡搴㜲㘰捤㔹㘴扡㈶㉥㔱㝣㜱㌲㐵ㅢ㤶攷〷〸㑣㌳㠳改搹捥㕣收㍦挶㑦づ愴挳攵㌴昶搰㜰㘹㝦〲㜱昷㥤摦㑦㑦捥攱愳㔳㘳㑦摥戰敢㠱ㅦ晡㔶㌴㔵㐵㑣㌲挵ぢㄲぢ㌸换摡ㅦ㠱㜱攸㌷戹戱㡣挷摢㐶挹愲摣㤶攷摦昷攴㙡戴㤰昷㐴㤲㕥㘳㘳晣っ㘳㔶昹扣〰攲ㄵ㘹攴㌸搹㈸〳ㄴ搲㐵㕡〹㍥㐵㕡ち㍥㐵㥡〵㍥㐵㥡〶㍥㤳㔴㘶㘲愱㄰㍣搲愷㐸ㄳ㐰㙥敡㌳〰挷㉡㌳戵晥㡢㔵扤㠲收㍣㥡愵戱㕣挵ㄵ㡢㍥㡢㤶〹戴昴㠴ㅢ㐵摡㄰㘲㌱收〸㤸摥㤶搷㤵慡㤴ㅥ搶ㄶ〱昸㤰㉡㐵㑡㤱愴挰ㄲち㠵戴㐶㐲扣扥㝦㥡愵攷㐳搳㄰散扥敢愶㌹㕣ㅦ戵攸㘰搲㌰改㥡㕣㘴㈶昵摡攱㜰搱っ㌰ち㤲扦摦㠳敦㕦〰て昷搹搵㕤㘲㝣ㄶ㍦攳㑤〰㤵㌴㘲ㄲ搴㌸㑢昰㈲〱㔳㡣敡敦昰挹愱改挳摦㈶ㅤ㠳改挳㘲㥢慡ㅡ〹昹昲晥扢㡥㠳㥣敥㘵㈴戳ㄷ㥡㐵㉤ㅣ户攲扢㐰敥㕤㘶㠸ㅣ㈹挲㜹挴㍢〱慥〳㤷ㄱ挰㈳捡挱㙤㜶㈲ㄶ〸散改㜷摡ㅥ搵㤰㌵㑥搶慤㤵〰㉥㜶捣㕡ち㜱㑣㘸㘴㤱㘵㡦㜰㍤敢ㅤ〵㍦〰愳㤲愱㡣㐰㑡㤸㐱㑡つ搵㘷㉡敡愰〷敥㌹ぢ㜵改搱㍥ぢ愷ㄸ㈶ㅤ捥ぢ攸户昱戱敥扤㤰㌴㈰㘱㑡晤㌵昸㑣㝢㤳晢昷挵㔳て戸㕣㠴㘲㡡㔱挵㑢㑡㠹㉡昷㠰搴愰㜱㠷㑤㑣扤㑢愰㘸ㄴ慢挱㑤搱戲捥㜳挶挰㙤搶昸㌸㜷扡昶晥ㅦ扥晥搹愵户换ㅡ戱ㅦ㜸摢㤴敡㐳晡㤱㝢㤸慡㜲摤挴㘱㝣㌳㈹戰愲捡㉥戶戶挵ㄹ㘵愵挸㈱搲㐸㝣ぢ㠵㐲㕡攵慢㡣㥦晡㈱㈸㐴敤攴㤹搴昸㌶㕢〸㈴㤵摥㘶㑤〲昶㝤㠷戵攴㔷㘴㐵愲慢愱〰㥢挳搷㠸愳㙦㤷摤晣㉦〵挳㘵慡㡤㡣捦戹㜳㕥㌳扥㔵搲㕤ㅥ㐶扤㘳㠹慦㥤敥㡣㌹摥㘹改㡣㥤攸㌴挹㌹愷攲戰㤲㌷㜴ㅣ㌲摤㐵晡搸㘰㡦ㅣ㡦㠵㜳敤捡昳晢慢㜸㝢㠱㌴㌵㔹昵挰〳戳昱㝤改㜷㌱㡢㔶㕢㌵扡㈵㔶㌵㔶て㠰㡣㘴㍥愴㘰㤸晣㡥〴㈸ㄸ敢〰㜴㈴晣ㄵ㔹㤱㍣慢愳㘰㌴〸〴㐰㑥㘳晤㠵晤㘹㈱摤〰〹挲㈸ㅣ㔷㠸㍣ぢㄶ摣㌸㡤㈰晢㜰㜹捡敥扤捣㍣捥收改扥愱戹戸㠹㜰㌲㉥㜶戸㍡㥥㜴㔱っ㍥㉦㑢搵㌱散㡣㍦慣昰昴晥㕢攱ㄷ㘲㤶ㅥ㙣㔴捣㑦ㅤ戱㡢㤲㕥慥㉥ㅢㅢ㈸挸昰㐳敤㈹昲愳慡㑡㝡㤲㤰晡㈶㐰晡づ〶摢㈸㈴㠳扢㐵戴㘱㌰改㉥〷扦㠳㠲扥㔶㕥㕤㤸㕢㌳戶㔰㑥挶㜷㡢㘸㔳搴㐹㝥㤷㐲搱〹㔸㈶㠹戱扦㠵㜳晡㕡挶晦〷扦㠶〸㘷</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</si>
</sst>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340A]\ #,##0"/>
    <numFmt numFmtId="165" formatCode="[$$-340A]\ #,##0.00"/>
    <numFmt numFmtId="166" formatCode="_(&quot;$&quot;\ * #,##0_);_(&quot;$&quot;\ * \(#,##0\);_(&quot;$&quot;\ * &quot;-&quot;??_);_(@_)"/>
    <numFmt numFmtId="167" formatCode="0.0000"/>
    <numFmt numFmtId="168" formatCode="0.000"/>
  </numFmts>
  <fonts count="66">
    <font>
      <sz val="11"/>
      <color theme="1"/>
      <name val="Calibri"/>
      <family val="2"/>
    </font>
    <font>
      <sz val="11"/>
      <color indexed="8"/>
      <name val="Calibri"/>
      <family val="2"/>
    </font>
    <font>
      <b/>
      <sz val="11"/>
      <name val="Arial"/>
      <family val="2"/>
    </font>
    <font>
      <sz val="9"/>
      <name val="Tahoma"/>
      <family val="2"/>
    </font>
    <font>
      <b/>
      <sz val="9"/>
      <name val="Tahoma"/>
      <family val="2"/>
    </font>
    <font>
      <sz val="11"/>
      <name val="Arial"/>
      <family val="2"/>
    </font>
    <font>
      <b/>
      <sz val="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0"/>
      <color indexed="9"/>
      <name val="Arial"/>
      <family val="2"/>
    </font>
    <font>
      <sz val="10"/>
      <color indexed="8"/>
      <name val="Arial"/>
      <family val="2"/>
    </font>
    <font>
      <sz val="8"/>
      <color indexed="8"/>
      <name val="Calibri"/>
      <family val="2"/>
    </font>
    <font>
      <b/>
      <u val="single"/>
      <sz val="14"/>
      <color indexed="60"/>
      <name val="Calibri"/>
      <family val="2"/>
    </font>
    <font>
      <b/>
      <sz val="11"/>
      <name val="Calibri"/>
      <family val="2"/>
    </font>
    <font>
      <b/>
      <u val="single"/>
      <sz val="11"/>
      <color indexed="60"/>
      <name val="Calibri"/>
      <family val="2"/>
    </font>
    <font>
      <sz val="12"/>
      <color indexed="8"/>
      <name val="Arial"/>
      <family val="2"/>
    </font>
    <font>
      <b/>
      <sz val="11"/>
      <color indexed="8"/>
      <name val="Arial"/>
      <family val="2"/>
    </font>
    <font>
      <b/>
      <sz val="11"/>
      <color indexed="10"/>
      <name val="Arial"/>
      <family val="2"/>
    </font>
    <font>
      <b/>
      <sz val="10"/>
      <color indexed="8"/>
      <name val="Arial"/>
      <family val="2"/>
    </font>
    <font>
      <u val="single"/>
      <sz val="9.8"/>
      <color indexed="12"/>
      <name val="Calibri"/>
      <family val="2"/>
    </font>
    <font>
      <u val="single"/>
      <sz val="9.8"/>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8"/>
      <color theme="10"/>
      <name val="Calibri"/>
      <family val="2"/>
    </font>
    <font>
      <u val="single"/>
      <sz val="9.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0"/>
      <color rgb="FFFFFFFF"/>
      <name val="Arial"/>
      <family val="2"/>
    </font>
    <font>
      <sz val="10"/>
      <color theme="1"/>
      <name val="Arial"/>
      <family val="2"/>
    </font>
    <font>
      <sz val="8"/>
      <color theme="1"/>
      <name val="Calibri"/>
      <family val="2"/>
    </font>
    <font>
      <b/>
      <u val="single"/>
      <sz val="14"/>
      <color theme="9" tint="-0.4999699890613556"/>
      <name val="Calibri"/>
      <family val="2"/>
    </font>
    <font>
      <b/>
      <u val="single"/>
      <sz val="11"/>
      <color rgb="FFC00000"/>
      <name val="Calibri"/>
      <family val="2"/>
    </font>
    <font>
      <sz val="12"/>
      <color theme="1"/>
      <name val="Arial"/>
      <family val="2"/>
    </font>
    <font>
      <b/>
      <sz val="11"/>
      <color theme="1"/>
      <name val="Arial"/>
      <family val="2"/>
    </font>
    <font>
      <b/>
      <sz val="11"/>
      <color rgb="FFFF0000"/>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00FF00"/>
        <bgColor indexed="64"/>
      </patternFill>
    </fill>
    <fill>
      <patternFill patternType="solid">
        <fgColor rgb="FF00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medium"/>
      <top style="medium"/>
      <bottom/>
    </border>
    <border>
      <left style="medium"/>
      <right/>
      <top style="medium"/>
      <bottom style="thin"/>
    </border>
    <border>
      <left style="medium"/>
      <right/>
      <top style="thin"/>
      <bottom style="thin"/>
    </border>
    <border>
      <left style="medium"/>
      <right/>
      <top style="thin"/>
      <bottom style="medium"/>
    </border>
    <border>
      <left/>
      <right style="medium"/>
      <top/>
      <bottom style="medium"/>
    </border>
    <border>
      <left style="medium"/>
      <right style="medium"/>
      <top style="medium"/>
      <bottom style="medium"/>
    </border>
    <border>
      <left style="medium"/>
      <right style="medium"/>
      <top/>
      <bottom/>
    </border>
    <border>
      <left/>
      <right style="medium"/>
      <top/>
      <bottom/>
    </border>
    <border>
      <left/>
      <right style="medium"/>
      <top style="medium"/>
      <bottom style="medium"/>
    </border>
    <border>
      <left style="medium"/>
      <right style="medium"/>
      <top/>
      <bottom style="medium"/>
    </border>
    <border>
      <left style="medium"/>
      <right style="thin"/>
      <top style="medium"/>
      <bottom style="medium"/>
    </border>
    <border>
      <left style="medium"/>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medium"/>
      <bottom/>
    </border>
    <border>
      <left style="medium"/>
      <right/>
      <top/>
      <bottom/>
    </border>
    <border>
      <left style="medium"/>
      <right/>
      <top/>
      <bottom style="medium"/>
    </border>
    <border>
      <left style="thin"/>
      <right style="thin"/>
      <top style="thin"/>
      <bottom style="thin"/>
    </border>
    <border>
      <left style="thin"/>
      <right/>
      <top style="thin"/>
      <bottom style="thin"/>
    </border>
    <border>
      <left style="thin"/>
      <right style="medium"/>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medium"/>
      <right style="medium"/>
      <top style="thin"/>
      <bottom style="medium"/>
    </border>
    <border>
      <left style="thin"/>
      <right style="medium"/>
      <top/>
      <bottom style="medium"/>
    </border>
    <border>
      <left/>
      <right style="medium"/>
      <top style="medium"/>
      <bottom/>
    </border>
    <border>
      <left/>
      <right style="medium"/>
      <top style="medium"/>
      <bottom style="thin"/>
    </border>
    <border>
      <left/>
      <right style="medium"/>
      <top style="thin"/>
      <bottom style="thin"/>
    </border>
    <border>
      <left/>
      <right style="medium"/>
      <top style="thin"/>
      <bottom style="medium"/>
    </border>
    <border>
      <left/>
      <right/>
      <top/>
      <bottom style="medium"/>
    </border>
    <border>
      <left style="thin"/>
      <right style="thin"/>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57">
    <xf numFmtId="0" fontId="0" fillId="0" borderId="0" xfId="0" applyFont="1" applyAlignment="1">
      <alignment/>
    </xf>
    <xf numFmtId="10" fontId="0" fillId="0" borderId="0" xfId="0" applyNumberFormat="1" applyAlignment="1">
      <alignment/>
    </xf>
    <xf numFmtId="0" fontId="55" fillId="0" borderId="0" xfId="0" applyFont="1" applyAlignment="1">
      <alignment/>
    </xf>
    <xf numFmtId="0" fontId="54" fillId="0" borderId="0" xfId="0" applyFont="1" applyAlignment="1">
      <alignment/>
    </xf>
    <xf numFmtId="0" fontId="0" fillId="0" borderId="0" xfId="0" applyBorder="1" applyAlignment="1">
      <alignment/>
    </xf>
    <xf numFmtId="0" fontId="56" fillId="0" borderId="0" xfId="0" applyFont="1" applyFill="1" applyBorder="1" applyAlignment="1">
      <alignment horizontal="center"/>
    </xf>
    <xf numFmtId="0" fontId="57" fillId="0" borderId="0" xfId="0" applyFont="1" applyFill="1" applyBorder="1" applyAlignment="1">
      <alignment/>
    </xf>
    <xf numFmtId="0" fontId="0" fillId="0" borderId="0" xfId="0" applyFill="1" applyBorder="1" applyAlignment="1">
      <alignment/>
    </xf>
    <xf numFmtId="0" fontId="5" fillId="0" borderId="0" xfId="0" applyFont="1" applyAlignment="1">
      <alignment/>
    </xf>
    <xf numFmtId="0" fontId="58" fillId="0" borderId="0" xfId="0" applyFont="1" applyAlignment="1">
      <alignment/>
    </xf>
    <xf numFmtId="0" fontId="59" fillId="0" borderId="0" xfId="0" applyFont="1" applyAlignment="1">
      <alignment horizontal="center"/>
    </xf>
    <xf numFmtId="0" fontId="29" fillId="0" borderId="0" xfId="0" applyFont="1" applyAlignment="1">
      <alignment/>
    </xf>
    <xf numFmtId="0" fontId="60" fillId="0" borderId="0" xfId="0" applyFont="1" applyAlignment="1">
      <alignment/>
    </xf>
    <xf numFmtId="0" fontId="0" fillId="6" borderId="0" xfId="0" applyFill="1" applyAlignment="1">
      <alignment/>
    </xf>
    <xf numFmtId="0" fontId="54" fillId="6" borderId="0" xfId="0" applyFont="1" applyFill="1" applyAlignment="1">
      <alignment/>
    </xf>
    <xf numFmtId="0" fontId="2" fillId="0" borderId="0" xfId="0" applyFont="1" applyAlignment="1">
      <alignment/>
    </xf>
    <xf numFmtId="2" fontId="0" fillId="0" borderId="0" xfId="0" applyNumberFormat="1" applyAlignment="1">
      <alignment/>
    </xf>
    <xf numFmtId="0" fontId="61" fillId="0" borderId="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7" fillId="6" borderId="12" xfId="0" applyFont="1" applyFill="1" applyBorder="1" applyAlignment="1">
      <alignment/>
    </xf>
    <xf numFmtId="0" fontId="57" fillId="6" borderId="13" xfId="0" applyFont="1" applyFill="1" applyBorder="1" applyAlignment="1">
      <alignment/>
    </xf>
    <xf numFmtId="0" fontId="57" fillId="6" borderId="14" xfId="0" applyFont="1" applyFill="1" applyBorder="1" applyAlignment="1">
      <alignment/>
    </xf>
    <xf numFmtId="164" fontId="55" fillId="6" borderId="15" xfId="0" applyNumberFormat="1" applyFont="1" applyFill="1" applyBorder="1" applyAlignment="1">
      <alignment horizontal="center"/>
    </xf>
    <xf numFmtId="0" fontId="55" fillId="6" borderId="16" xfId="0" applyFont="1" applyFill="1" applyBorder="1" applyAlignment="1">
      <alignment horizontal="center"/>
    </xf>
    <xf numFmtId="0" fontId="57" fillId="6" borderId="17" xfId="0" applyFont="1" applyFill="1" applyBorder="1" applyAlignment="1">
      <alignment/>
    </xf>
    <xf numFmtId="164" fontId="55" fillId="6" borderId="18" xfId="0" applyNumberFormat="1" applyFont="1" applyFill="1" applyBorder="1" applyAlignment="1">
      <alignment horizontal="center"/>
    </xf>
    <xf numFmtId="164" fontId="55" fillId="6" borderId="16" xfId="0" applyNumberFormat="1" applyFont="1" applyFill="1" applyBorder="1" applyAlignment="1">
      <alignment horizontal="center"/>
    </xf>
    <xf numFmtId="0" fontId="2" fillId="33"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164" fontId="55" fillId="6" borderId="19" xfId="0" applyNumberFormat="1" applyFont="1" applyFill="1" applyBorder="1" applyAlignment="1">
      <alignment horizontal="center"/>
    </xf>
    <xf numFmtId="0" fontId="62" fillId="6" borderId="16" xfId="0" applyFont="1" applyFill="1" applyBorder="1" applyAlignment="1">
      <alignment horizontal="center"/>
    </xf>
    <xf numFmtId="0" fontId="55" fillId="6" borderId="20" xfId="0" applyFont="1" applyFill="1" applyBorder="1" applyAlignment="1">
      <alignment horizontal="center"/>
    </xf>
    <xf numFmtId="0" fontId="2" fillId="33" borderId="21" xfId="0" applyFont="1" applyFill="1" applyBorder="1" applyAlignment="1">
      <alignment horizontal="center" vertical="center" wrapText="1"/>
    </xf>
    <xf numFmtId="164" fontId="55" fillId="6" borderId="17" xfId="0" applyNumberFormat="1" applyFont="1" applyFill="1" applyBorder="1" applyAlignment="1">
      <alignment horizontal="center"/>
    </xf>
    <xf numFmtId="164" fontId="55" fillId="6" borderId="20" xfId="0" applyNumberFormat="1" applyFont="1" applyFill="1" applyBorder="1" applyAlignment="1">
      <alignment horizontal="center"/>
    </xf>
    <xf numFmtId="0" fontId="2" fillId="33" borderId="22" xfId="0" applyFont="1" applyFill="1" applyBorder="1" applyAlignment="1">
      <alignment horizontal="center" vertical="center" wrapText="1"/>
    </xf>
    <xf numFmtId="44" fontId="2" fillId="33" borderId="21" xfId="50" applyFont="1" applyFill="1" applyBorder="1" applyAlignment="1">
      <alignment horizontal="center" vertical="center" wrapText="1"/>
    </xf>
    <xf numFmtId="166" fontId="2" fillId="33" borderId="21" xfId="50" applyNumberFormat="1" applyFont="1" applyFill="1" applyBorder="1" applyAlignment="1">
      <alignment horizontal="center" vertical="center" wrapText="1"/>
    </xf>
    <xf numFmtId="166" fontId="2" fillId="33" borderId="16" xfId="50" applyNumberFormat="1" applyFont="1" applyFill="1" applyBorder="1" applyAlignment="1">
      <alignment horizontal="center" vertical="center" wrapText="1"/>
    </xf>
    <xf numFmtId="166" fontId="55" fillId="6" borderId="20" xfId="50" applyNumberFormat="1" applyFont="1" applyFill="1" applyBorder="1" applyAlignment="1">
      <alignment horizontal="center"/>
    </xf>
    <xf numFmtId="166" fontId="55" fillId="6" borderId="16" xfId="50" applyNumberFormat="1" applyFont="1" applyFill="1" applyBorder="1" applyAlignment="1">
      <alignment horizontal="center"/>
    </xf>
    <xf numFmtId="166" fontId="62" fillId="6" borderId="16" xfId="50" applyNumberFormat="1" applyFont="1" applyFill="1" applyBorder="1" applyAlignment="1">
      <alignment horizontal="center"/>
    </xf>
    <xf numFmtId="0" fontId="55" fillId="6" borderId="23" xfId="0" applyFont="1" applyFill="1" applyBorder="1" applyAlignment="1">
      <alignment horizontal="center"/>
    </xf>
    <xf numFmtId="0" fontId="55" fillId="6" borderId="24" xfId="0" applyFont="1" applyFill="1" applyBorder="1" applyAlignment="1">
      <alignment horizontal="center"/>
    </xf>
    <xf numFmtId="0" fontId="55" fillId="6" borderId="25" xfId="0" applyFont="1" applyFill="1" applyBorder="1" applyAlignment="1">
      <alignment horizontal="center"/>
    </xf>
    <xf numFmtId="0" fontId="7" fillId="33" borderId="16" xfId="0" applyFont="1" applyFill="1" applyBorder="1" applyAlignment="1">
      <alignment horizontal="right"/>
    </xf>
    <xf numFmtId="0" fontId="0" fillId="0" borderId="26" xfId="0" applyBorder="1" applyAlignment="1">
      <alignment/>
    </xf>
    <xf numFmtId="0" fontId="0" fillId="0" borderId="17" xfId="0" applyBorder="1" applyAlignment="1">
      <alignment/>
    </xf>
    <xf numFmtId="0" fontId="54" fillId="6" borderId="27" xfId="0" applyFont="1" applyFill="1" applyBorder="1" applyAlignment="1">
      <alignment/>
    </xf>
    <xf numFmtId="0" fontId="54" fillId="6" borderId="28" xfId="0" applyFont="1" applyFill="1" applyBorder="1" applyAlignment="1">
      <alignment/>
    </xf>
    <xf numFmtId="0" fontId="0" fillId="6" borderId="29" xfId="0" applyFill="1" applyBorder="1" applyAlignment="1">
      <alignment/>
    </xf>
    <xf numFmtId="0" fontId="54" fillId="6" borderId="30" xfId="0" applyFont="1" applyFill="1" applyBorder="1" applyAlignment="1">
      <alignment/>
    </xf>
    <xf numFmtId="0" fontId="0" fillId="6" borderId="16" xfId="0" applyFill="1" applyBorder="1" applyAlignment="1">
      <alignment/>
    </xf>
    <xf numFmtId="0" fontId="54" fillId="33" borderId="21" xfId="0" applyFont="1" applyFill="1" applyBorder="1" applyAlignment="1">
      <alignment/>
    </xf>
    <xf numFmtId="10" fontId="0" fillId="0" borderId="0" xfId="0" applyNumberFormat="1" applyBorder="1" applyAlignment="1">
      <alignment/>
    </xf>
    <xf numFmtId="44" fontId="63" fillId="33" borderId="21" xfId="50" applyFont="1" applyFill="1" applyBorder="1" applyAlignment="1">
      <alignment horizontal="center" vertical="center" wrapText="1"/>
    </xf>
    <xf numFmtId="9" fontId="0" fillId="6" borderId="16" xfId="0" applyNumberFormat="1" applyFill="1" applyBorder="1" applyAlignment="1">
      <alignment/>
    </xf>
    <xf numFmtId="10" fontId="0" fillId="6" borderId="16" xfId="0" applyNumberFormat="1" applyFill="1" applyBorder="1" applyAlignment="1">
      <alignment/>
    </xf>
    <xf numFmtId="9" fontId="55" fillId="33" borderId="31" xfId="54" applyNumberFormat="1" applyFont="1" applyFill="1" applyBorder="1" applyAlignment="1">
      <alignment/>
    </xf>
    <xf numFmtId="10" fontId="55" fillId="33" borderId="31" xfId="54" applyNumberFormat="1" applyFont="1" applyFill="1" applyBorder="1" applyAlignment="1">
      <alignment/>
    </xf>
    <xf numFmtId="0" fontId="0" fillId="0" borderId="19" xfId="0" applyFill="1" applyBorder="1" applyAlignment="1">
      <alignment/>
    </xf>
    <xf numFmtId="0" fontId="54" fillId="6" borderId="22" xfId="0" applyFont="1" applyFill="1" applyBorder="1" applyAlignment="1">
      <alignment/>
    </xf>
    <xf numFmtId="10" fontId="54" fillId="6" borderId="19" xfId="0" applyNumberFormat="1" applyFont="1" applyFill="1" applyBorder="1" applyAlignment="1">
      <alignment/>
    </xf>
    <xf numFmtId="0" fontId="64" fillId="6" borderId="16" xfId="0" applyFont="1" applyFill="1" applyBorder="1" applyAlignment="1">
      <alignment/>
    </xf>
    <xf numFmtId="0" fontId="55" fillId="6" borderId="16" xfId="0" applyFont="1" applyFill="1" applyBorder="1" applyAlignment="1">
      <alignment horizontal="left"/>
    </xf>
    <xf numFmtId="0" fontId="2" fillId="33" borderId="21" xfId="0" applyFont="1" applyFill="1" applyBorder="1" applyAlignment="1">
      <alignment horizontal="right" vertical="center" wrapText="1"/>
    </xf>
    <xf numFmtId="0" fontId="5" fillId="6" borderId="20" xfId="0" applyFont="1" applyFill="1" applyBorder="1" applyAlignment="1">
      <alignment/>
    </xf>
    <xf numFmtId="0" fontId="5" fillId="6" borderId="15" xfId="0" applyFont="1" applyFill="1" applyBorder="1" applyAlignment="1">
      <alignment horizontal="center"/>
    </xf>
    <xf numFmtId="44" fontId="0" fillId="6" borderId="16" xfId="50" applyFont="1" applyFill="1" applyBorder="1" applyAlignment="1">
      <alignment/>
    </xf>
    <xf numFmtId="44" fontId="0" fillId="6" borderId="32" xfId="50" applyFont="1" applyFill="1" applyBorder="1" applyAlignment="1">
      <alignment/>
    </xf>
    <xf numFmtId="44" fontId="0" fillId="6" borderId="33" xfId="50" applyFont="1" applyFill="1" applyBorder="1" applyAlignment="1">
      <alignment/>
    </xf>
    <xf numFmtId="44" fontId="0" fillId="6" borderId="34" xfId="50" applyFont="1" applyFill="1" applyBorder="1" applyAlignment="1">
      <alignment/>
    </xf>
    <xf numFmtId="44" fontId="0" fillId="6" borderId="31" xfId="50" applyFont="1" applyFill="1" applyBorder="1" applyAlignment="1">
      <alignment/>
    </xf>
    <xf numFmtId="0" fontId="0" fillId="33" borderId="0" xfId="0" applyFill="1" applyAlignment="1">
      <alignment/>
    </xf>
    <xf numFmtId="164" fontId="0" fillId="33" borderId="16" xfId="0" applyNumberFormat="1" applyFill="1" applyBorder="1" applyAlignment="1">
      <alignment/>
    </xf>
    <xf numFmtId="0" fontId="5" fillId="33" borderId="22" xfId="0" applyFont="1" applyFill="1" applyBorder="1" applyAlignment="1">
      <alignment/>
    </xf>
    <xf numFmtId="0" fontId="0" fillId="33" borderId="19" xfId="0" applyFill="1" applyBorder="1" applyAlignment="1">
      <alignment/>
    </xf>
    <xf numFmtId="0" fontId="5" fillId="6" borderId="16" xfId="0" applyFont="1" applyFill="1" applyBorder="1" applyAlignment="1">
      <alignment/>
    </xf>
    <xf numFmtId="0" fontId="55" fillId="6" borderId="21" xfId="0" applyFont="1" applyFill="1" applyBorder="1" applyAlignment="1">
      <alignment/>
    </xf>
    <xf numFmtId="0" fontId="55" fillId="6" borderId="34" xfId="0" applyFont="1" applyFill="1" applyBorder="1" applyAlignment="1">
      <alignment/>
    </xf>
    <xf numFmtId="0" fontId="55" fillId="6" borderId="35" xfId="0" applyFont="1" applyFill="1" applyBorder="1" applyAlignment="1">
      <alignment/>
    </xf>
    <xf numFmtId="0" fontId="55" fillId="6" borderId="36" xfId="0" applyFont="1" applyFill="1" applyBorder="1" applyAlignment="1">
      <alignment/>
    </xf>
    <xf numFmtId="0" fontId="62" fillId="6" borderId="36" xfId="0" applyFont="1" applyFill="1" applyBorder="1" applyAlignment="1">
      <alignment/>
    </xf>
    <xf numFmtId="0" fontId="0" fillId="34" borderId="0" xfId="0" applyFill="1" applyBorder="1" applyAlignment="1">
      <alignment/>
    </xf>
    <xf numFmtId="0" fontId="0" fillId="6" borderId="13" xfId="0" applyFill="1" applyBorder="1" applyAlignment="1">
      <alignment/>
    </xf>
    <xf numFmtId="0" fontId="0" fillId="6" borderId="14" xfId="0" applyFill="1" applyBorder="1" applyAlignment="1">
      <alignment/>
    </xf>
    <xf numFmtId="0" fontId="54" fillId="33" borderId="20" xfId="0" applyFont="1" applyFill="1" applyBorder="1" applyAlignment="1">
      <alignment/>
    </xf>
    <xf numFmtId="166" fontId="0" fillId="6" borderId="23" xfId="50" applyNumberFormat="1" applyFont="1" applyFill="1" applyBorder="1" applyAlignment="1">
      <alignment/>
    </xf>
    <xf numFmtId="166" fontId="0" fillId="6" borderId="24" xfId="50" applyNumberFormat="1" applyFont="1" applyFill="1" applyBorder="1" applyAlignment="1">
      <alignment/>
    </xf>
    <xf numFmtId="166" fontId="0" fillId="6" borderId="37" xfId="50" applyNumberFormat="1" applyFont="1" applyFill="1" applyBorder="1" applyAlignment="1">
      <alignment/>
    </xf>
    <xf numFmtId="166" fontId="54" fillId="33" borderId="20" xfId="50" applyNumberFormat="1" applyFont="1" applyFill="1" applyBorder="1" applyAlignment="1">
      <alignment/>
    </xf>
    <xf numFmtId="166" fontId="55" fillId="6" borderId="34" xfId="50" applyNumberFormat="1" applyFont="1" applyFill="1" applyBorder="1" applyAlignment="1">
      <alignment/>
    </xf>
    <xf numFmtId="166" fontId="55" fillId="6" borderId="31" xfId="50" applyNumberFormat="1" applyFont="1" applyFill="1" applyBorder="1" applyAlignment="1">
      <alignment/>
    </xf>
    <xf numFmtId="166" fontId="62" fillId="6" borderId="38" xfId="50" applyNumberFormat="1" applyFont="1" applyFill="1" applyBorder="1" applyAlignment="1">
      <alignment/>
    </xf>
    <xf numFmtId="166" fontId="0" fillId="6" borderId="15" xfId="50" applyNumberFormat="1" applyFont="1" applyFill="1" applyBorder="1" applyAlignment="1">
      <alignment horizontal="center"/>
    </xf>
    <xf numFmtId="166" fontId="2" fillId="33" borderId="20" xfId="0" applyNumberFormat="1" applyFont="1" applyFill="1" applyBorder="1" applyAlignment="1">
      <alignment/>
    </xf>
    <xf numFmtId="166" fontId="6" fillId="33" borderId="15" xfId="50" applyNumberFormat="1" applyFont="1" applyFill="1" applyBorder="1" applyAlignment="1">
      <alignment horizontal="center"/>
    </xf>
    <xf numFmtId="0" fontId="2" fillId="33" borderId="16" xfId="0" applyFont="1" applyFill="1" applyBorder="1" applyAlignment="1">
      <alignment horizontal="center"/>
    </xf>
    <xf numFmtId="0" fontId="2" fillId="33" borderId="19" xfId="0" applyFont="1" applyFill="1" applyBorder="1" applyAlignment="1">
      <alignment horizontal="center"/>
    </xf>
    <xf numFmtId="0" fontId="6" fillId="33" borderId="16" xfId="0" applyFont="1" applyFill="1" applyBorder="1" applyAlignment="1">
      <alignment horizontal="right"/>
    </xf>
    <xf numFmtId="164" fontId="6" fillId="33" borderId="19" xfId="0" applyNumberFormat="1" applyFont="1" applyFill="1" applyBorder="1" applyAlignment="1">
      <alignment horizontal="center"/>
    </xf>
    <xf numFmtId="0" fontId="0" fillId="6" borderId="16" xfId="0" applyFont="1" applyFill="1" applyBorder="1" applyAlignment="1">
      <alignment horizontal="center"/>
    </xf>
    <xf numFmtId="0" fontId="0" fillId="6" borderId="15" xfId="0" applyFont="1" applyFill="1" applyBorder="1" applyAlignment="1">
      <alignment horizontal="center"/>
    </xf>
    <xf numFmtId="0" fontId="0" fillId="6" borderId="26" xfId="0" applyFont="1" applyFill="1" applyBorder="1" applyAlignment="1">
      <alignment horizontal="center"/>
    </xf>
    <xf numFmtId="0" fontId="6" fillId="6" borderId="39" xfId="0" applyFont="1" applyFill="1" applyBorder="1" applyAlignment="1">
      <alignment horizontal="center"/>
    </xf>
    <xf numFmtId="166" fontId="0" fillId="6" borderId="18" xfId="50" applyNumberFormat="1" applyFont="1" applyFill="1" applyBorder="1" applyAlignment="1">
      <alignment horizontal="center"/>
    </xf>
    <xf numFmtId="166" fontId="6" fillId="6" borderId="39" xfId="50" applyNumberFormat="1" applyFont="1" applyFill="1" applyBorder="1" applyAlignment="1">
      <alignment horizontal="center"/>
    </xf>
    <xf numFmtId="166" fontId="0" fillId="6" borderId="16" xfId="50" applyNumberFormat="1" applyFont="1" applyFill="1" applyBorder="1" applyAlignment="1">
      <alignment horizontal="center"/>
    </xf>
    <xf numFmtId="166" fontId="6" fillId="33" borderId="19" xfId="50" applyNumberFormat="1" applyFont="1" applyFill="1" applyBorder="1" applyAlignment="1">
      <alignment horizontal="center"/>
    </xf>
    <xf numFmtId="0" fontId="6" fillId="33" borderId="1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9" xfId="0" applyFont="1" applyFill="1" applyBorder="1" applyAlignment="1">
      <alignment horizontal="center" vertical="center" wrapText="1"/>
    </xf>
    <xf numFmtId="165" fontId="7" fillId="33" borderId="16" xfId="0" applyNumberFormat="1" applyFont="1" applyFill="1" applyBorder="1" applyAlignment="1">
      <alignment horizontal="center"/>
    </xf>
    <xf numFmtId="166" fontId="55" fillId="6" borderId="40" xfId="50" applyNumberFormat="1" applyFont="1" applyFill="1" applyBorder="1" applyAlignment="1">
      <alignment horizontal="center"/>
    </xf>
    <xf numFmtId="166" fontId="55" fillId="6" borderId="41" xfId="50" applyNumberFormat="1" applyFont="1" applyFill="1" applyBorder="1" applyAlignment="1">
      <alignment horizontal="center"/>
    </xf>
    <xf numFmtId="166" fontId="55" fillId="6" borderId="42" xfId="50" applyNumberFormat="1" applyFont="1" applyFill="1" applyBorder="1" applyAlignment="1">
      <alignment horizontal="center"/>
    </xf>
    <xf numFmtId="166" fontId="2" fillId="33" borderId="15" xfId="50" applyNumberFormat="1" applyFont="1" applyFill="1" applyBorder="1" applyAlignment="1">
      <alignment horizontal="center"/>
    </xf>
    <xf numFmtId="166" fontId="55" fillId="6" borderId="32" xfId="50" applyNumberFormat="1" applyFont="1" applyFill="1" applyBorder="1" applyAlignment="1">
      <alignment horizontal="center"/>
    </xf>
    <xf numFmtId="166" fontId="55" fillId="6" borderId="43" xfId="50" applyNumberFormat="1" applyFont="1" applyFill="1" applyBorder="1" applyAlignment="1">
      <alignment horizontal="center"/>
    </xf>
    <xf numFmtId="166" fontId="55" fillId="6" borderId="19" xfId="50" applyNumberFormat="1" applyFont="1" applyFill="1" applyBorder="1" applyAlignment="1">
      <alignment horizontal="center"/>
    </xf>
    <xf numFmtId="166" fontId="55" fillId="6" borderId="15" xfId="50" applyNumberFormat="1" applyFont="1" applyFill="1" applyBorder="1" applyAlignment="1">
      <alignment horizontal="center"/>
    </xf>
    <xf numFmtId="166" fontId="0" fillId="6" borderId="16" xfId="50" applyNumberFormat="1" applyFont="1" applyFill="1" applyBorder="1" applyAlignment="1">
      <alignment/>
    </xf>
    <xf numFmtId="166" fontId="57" fillId="6" borderId="29" xfId="50" applyNumberFormat="1" applyFont="1" applyFill="1" applyBorder="1" applyAlignment="1">
      <alignment horizontal="center"/>
    </xf>
    <xf numFmtId="0" fontId="5" fillId="6" borderId="29" xfId="0" applyFont="1" applyFill="1" applyBorder="1" applyAlignment="1">
      <alignment horizontal="center"/>
    </xf>
    <xf numFmtId="166" fontId="57" fillId="6" borderId="44" xfId="50" applyNumberFormat="1" applyFont="1" applyFill="1" applyBorder="1" applyAlignment="1">
      <alignment horizontal="center"/>
    </xf>
    <xf numFmtId="0" fontId="5" fillId="6" borderId="44" xfId="0" applyFont="1" applyFill="1" applyBorder="1" applyAlignment="1">
      <alignment horizontal="center"/>
    </xf>
    <xf numFmtId="166" fontId="57" fillId="6" borderId="45" xfId="50" applyNumberFormat="1" applyFont="1" applyFill="1" applyBorder="1" applyAlignment="1">
      <alignment horizontal="center"/>
    </xf>
    <xf numFmtId="0" fontId="5" fillId="6" borderId="45" xfId="0" applyFont="1" applyFill="1" applyBorder="1" applyAlignment="1">
      <alignment horizontal="center"/>
    </xf>
    <xf numFmtId="0" fontId="55" fillId="33" borderId="22" xfId="0" applyFont="1" applyFill="1" applyBorder="1" applyAlignment="1">
      <alignment/>
    </xf>
    <xf numFmtId="166" fontId="57" fillId="6" borderId="46" xfId="50" applyNumberFormat="1" applyFont="1" applyFill="1" applyBorder="1" applyAlignment="1">
      <alignment/>
    </xf>
    <xf numFmtId="166" fontId="57" fillId="6" borderId="47" xfId="50" applyNumberFormat="1" applyFont="1" applyFill="1" applyBorder="1" applyAlignment="1">
      <alignment horizontal="center"/>
    </xf>
    <xf numFmtId="166" fontId="57" fillId="6" borderId="48" xfId="50" applyNumberFormat="1" applyFont="1" applyFill="1" applyBorder="1" applyAlignment="1">
      <alignment/>
    </xf>
    <xf numFmtId="166" fontId="57" fillId="6" borderId="49" xfId="50" applyNumberFormat="1" applyFont="1" applyFill="1" applyBorder="1" applyAlignment="1">
      <alignment horizontal="center"/>
    </xf>
    <xf numFmtId="166" fontId="57" fillId="6" borderId="50" xfId="50" applyNumberFormat="1" applyFont="1" applyFill="1" applyBorder="1" applyAlignment="1">
      <alignment/>
    </xf>
    <xf numFmtId="166" fontId="57" fillId="6" borderId="51" xfId="50" applyNumberFormat="1" applyFont="1" applyFill="1" applyBorder="1" applyAlignment="1">
      <alignment horizontal="center"/>
    </xf>
    <xf numFmtId="0" fontId="0" fillId="0" borderId="0" xfId="0" applyAlignment="1">
      <alignment/>
    </xf>
    <xf numFmtId="0" fontId="55" fillId="6" borderId="46" xfId="0" applyFont="1" applyFill="1" applyBorder="1" applyAlignment="1">
      <alignment/>
    </xf>
    <xf numFmtId="44" fontId="55" fillId="6" borderId="47" xfId="50" applyFont="1" applyFill="1" applyBorder="1" applyAlignment="1">
      <alignment horizontal="right"/>
    </xf>
    <xf numFmtId="0" fontId="55" fillId="6" borderId="48" xfId="0" applyFont="1" applyFill="1" applyBorder="1" applyAlignment="1">
      <alignment/>
    </xf>
    <xf numFmtId="44" fontId="55" fillId="6" borderId="49" xfId="50" applyFont="1" applyFill="1" applyBorder="1" applyAlignment="1">
      <alignment horizontal="right"/>
    </xf>
    <xf numFmtId="0" fontId="55" fillId="6" borderId="50" xfId="0" applyFont="1" applyFill="1" applyBorder="1" applyAlignment="1">
      <alignment horizontal="right"/>
    </xf>
    <xf numFmtId="44" fontId="55" fillId="6" borderId="51" xfId="50" applyFont="1" applyFill="1" applyBorder="1" applyAlignment="1">
      <alignment/>
    </xf>
    <xf numFmtId="0" fontId="62" fillId="33" borderId="21" xfId="0" applyFont="1" applyFill="1" applyBorder="1" applyAlignment="1">
      <alignment horizontal="right"/>
    </xf>
    <xf numFmtId="44" fontId="62" fillId="33" borderId="31" xfId="0" applyNumberFormat="1" applyFont="1" applyFill="1" applyBorder="1" applyAlignment="1">
      <alignment/>
    </xf>
    <xf numFmtId="0" fontId="0" fillId="0" borderId="0" xfId="0" applyAlignment="1" quotePrefix="1">
      <alignment/>
    </xf>
    <xf numFmtId="0" fontId="0" fillId="35" borderId="0" xfId="0" applyFill="1" applyAlignment="1">
      <alignment/>
    </xf>
    <xf numFmtId="9" fontId="0" fillId="35" borderId="0" xfId="0" applyNumberFormat="1" applyFill="1" applyAlignment="1">
      <alignment/>
    </xf>
    <xf numFmtId="44" fontId="55" fillId="36" borderId="31" xfId="50" applyFont="1" applyFill="1" applyBorder="1" applyAlignment="1">
      <alignment/>
    </xf>
    <xf numFmtId="0" fontId="54" fillId="0" borderId="0" xfId="0" applyFont="1" applyAlignment="1">
      <alignment horizontal="center"/>
    </xf>
    <xf numFmtId="0" fontId="59" fillId="0" borderId="0" xfId="0" applyFont="1" applyAlignment="1">
      <alignment horizontal="center"/>
    </xf>
    <xf numFmtId="0" fontId="2" fillId="33" borderId="22" xfId="0" applyFont="1" applyFill="1" applyBorder="1" applyAlignment="1">
      <alignment horizontal="center"/>
    </xf>
    <xf numFmtId="0" fontId="2" fillId="33" borderId="32" xfId="0" applyFont="1" applyFill="1" applyBorder="1" applyAlignment="1">
      <alignment horizontal="center"/>
    </xf>
    <xf numFmtId="0" fontId="2" fillId="33" borderId="19" xfId="0" applyFont="1" applyFill="1" applyBorder="1" applyAlignment="1">
      <alignment horizontal="center"/>
    </xf>
    <xf numFmtId="0" fontId="6" fillId="33" borderId="22" xfId="0" applyFont="1" applyFill="1" applyBorder="1" applyAlignment="1">
      <alignment horizontal="center"/>
    </xf>
    <xf numFmtId="0" fontId="6" fillId="33" borderId="19" xfId="0" applyFont="1" applyFill="1" applyBorder="1" applyAlignment="1">
      <alignment horizontal="center"/>
    </xf>
    <xf numFmtId="168" fontId="0" fillId="35" borderId="0" xfId="0" applyNumberForma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95250</xdr:rowOff>
    </xdr:from>
    <xdr:to>
      <xdr:col>7</xdr:col>
      <xdr:colOff>9525</xdr:colOff>
      <xdr:row>21</xdr:row>
      <xdr:rowOff>19050</xdr:rowOff>
    </xdr:to>
    <xdr:sp>
      <xdr:nvSpPr>
        <xdr:cNvPr id="1" name="2 Conector recto de flecha"/>
        <xdr:cNvSpPr>
          <a:spLocks/>
        </xdr:cNvSpPr>
      </xdr:nvSpPr>
      <xdr:spPr>
        <a:xfrm rot="16200000" flipH="1">
          <a:off x="6972300" y="3276600"/>
          <a:ext cx="771525" cy="895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11"/>
  <sheetViews>
    <sheetView tabSelected="1" zoomScalePageLayoutView="0" workbookViewId="0" topLeftCell="A1">
      <selection activeCell="B20" sqref="B20"/>
    </sheetView>
  </sheetViews>
  <sheetFormatPr defaultColWidth="11.421875" defaultRowHeight="15"/>
  <cols>
    <col min="2" max="2" width="36.421875" style="0" customWidth="1"/>
    <col min="3" max="3" width="17.7109375" style="0" customWidth="1"/>
    <col min="4" max="4" width="20.00390625" style="0" customWidth="1"/>
    <col min="5" max="5" width="19.57421875" style="0" customWidth="1"/>
    <col min="6" max="6" width="13.7109375" style="0" customWidth="1"/>
    <col min="9" max="9" width="22.421875" style="0" customWidth="1"/>
    <col min="11" max="11" width="17.28125" style="0" customWidth="1"/>
    <col min="13" max="13" width="14.421875" style="0" customWidth="1"/>
    <col min="14" max="14" width="20.140625" style="0" customWidth="1"/>
  </cols>
  <sheetData>
    <row r="2" ht="15.75" thickBot="1">
      <c r="B2" s="3" t="s">
        <v>11</v>
      </c>
    </row>
    <row r="3" spans="2:4" ht="16.5" thickBot="1">
      <c r="B3" s="17"/>
      <c r="C3" s="18" t="s">
        <v>0</v>
      </c>
      <c r="D3" s="19" t="s">
        <v>2</v>
      </c>
    </row>
    <row r="4" spans="2:4" ht="15">
      <c r="B4" s="20" t="s">
        <v>1</v>
      </c>
      <c r="C4" s="43">
        <v>1</v>
      </c>
      <c r="D4" s="114">
        <v>3125</v>
      </c>
    </row>
    <row r="5" spans="2:4" ht="15">
      <c r="B5" s="21" t="s">
        <v>3</v>
      </c>
      <c r="C5" s="44">
        <v>3</v>
      </c>
      <c r="D5" s="115">
        <v>2160</v>
      </c>
    </row>
    <row r="6" spans="2:4" ht="15">
      <c r="B6" s="21" t="s">
        <v>4</v>
      </c>
      <c r="C6" s="44">
        <v>3</v>
      </c>
      <c r="D6" s="115">
        <v>720</v>
      </c>
    </row>
    <row r="7" spans="2:4" ht="15">
      <c r="B7" s="21" t="s">
        <v>5</v>
      </c>
      <c r="C7" s="44">
        <v>6</v>
      </c>
      <c r="D7" s="115">
        <v>600</v>
      </c>
    </row>
    <row r="8" spans="2:4" ht="15">
      <c r="B8" s="21" t="s">
        <v>6</v>
      </c>
      <c r="C8" s="44">
        <v>1</v>
      </c>
      <c r="D8" s="115">
        <v>55</v>
      </c>
    </row>
    <row r="9" spans="2:4" ht="15">
      <c r="B9" s="21" t="s">
        <v>7</v>
      </c>
      <c r="C9" s="44">
        <v>1</v>
      </c>
      <c r="D9" s="115">
        <v>80</v>
      </c>
    </row>
    <row r="10" spans="2:4" ht="15.75" thickBot="1">
      <c r="B10" s="22" t="s">
        <v>8</v>
      </c>
      <c r="C10" s="45">
        <v>1</v>
      </c>
      <c r="D10" s="116">
        <v>520</v>
      </c>
    </row>
    <row r="11" spans="3:4" ht="16.5" thickBot="1">
      <c r="C11" s="46" t="s">
        <v>9</v>
      </c>
      <c r="D11" s="117">
        <f>SUM(D4:D10)</f>
        <v>7260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H11"/>
  <sheetViews>
    <sheetView zoomScalePageLayoutView="0" workbookViewId="0" topLeftCell="A1">
      <selection activeCell="B3" sqref="B3:H3"/>
    </sheetView>
  </sheetViews>
  <sheetFormatPr defaultColWidth="11.421875" defaultRowHeight="15"/>
  <cols>
    <col min="2" max="2" width="14.7109375" style="0" customWidth="1"/>
    <col min="5" max="5" width="15.28125" style="0" customWidth="1"/>
    <col min="6" max="6" width="16.00390625" style="0" customWidth="1"/>
    <col min="7" max="7" width="15.00390625" style="0" customWidth="1"/>
  </cols>
  <sheetData>
    <row r="2" ht="15.75" thickBot="1"/>
    <row r="3" spans="2:8" ht="15.75" thickBot="1">
      <c r="B3" s="151" t="s">
        <v>146</v>
      </c>
      <c r="C3" s="152"/>
      <c r="D3" s="152"/>
      <c r="E3" s="152"/>
      <c r="F3" s="152"/>
      <c r="G3" s="152"/>
      <c r="H3" s="153"/>
    </row>
    <row r="4" spans="2:8" ht="26.25" thickBot="1">
      <c r="B4" s="110" t="s">
        <v>73</v>
      </c>
      <c r="C4" s="110" t="s">
        <v>74</v>
      </c>
      <c r="D4" s="110" t="s">
        <v>75</v>
      </c>
      <c r="E4" s="111" t="s">
        <v>76</v>
      </c>
      <c r="F4" s="110" t="s">
        <v>147</v>
      </c>
      <c r="G4" s="112" t="s">
        <v>148</v>
      </c>
      <c r="H4" s="110" t="s">
        <v>149</v>
      </c>
    </row>
    <row r="5" spans="2:8" ht="15">
      <c r="B5" s="130" t="s">
        <v>3</v>
      </c>
      <c r="C5" s="125">
        <v>2160</v>
      </c>
      <c r="D5" s="126">
        <v>5</v>
      </c>
      <c r="E5" s="125">
        <f aca="true" t="shared" si="0" ref="E5:E10">C5/D5</f>
        <v>432</v>
      </c>
      <c r="F5" s="126">
        <v>5</v>
      </c>
      <c r="G5" s="125">
        <f aca="true" t="shared" si="1" ref="G5:G10">E5*F5</f>
        <v>2160</v>
      </c>
      <c r="H5" s="131">
        <f aca="true" t="shared" si="2" ref="H5:H10">C5-G5</f>
        <v>0</v>
      </c>
    </row>
    <row r="6" spans="2:8" ht="15">
      <c r="B6" s="132" t="s">
        <v>4</v>
      </c>
      <c r="C6" s="123">
        <v>720</v>
      </c>
      <c r="D6" s="124">
        <v>5</v>
      </c>
      <c r="E6" s="123">
        <f t="shared" si="0"/>
        <v>144</v>
      </c>
      <c r="F6" s="124">
        <v>5</v>
      </c>
      <c r="G6" s="123">
        <f t="shared" si="1"/>
        <v>720</v>
      </c>
      <c r="H6" s="133">
        <f t="shared" si="2"/>
        <v>0</v>
      </c>
    </row>
    <row r="7" spans="2:8" ht="15">
      <c r="B7" s="132" t="s">
        <v>5</v>
      </c>
      <c r="C7" s="123">
        <v>600</v>
      </c>
      <c r="D7" s="124">
        <v>5</v>
      </c>
      <c r="E7" s="123">
        <f t="shared" si="0"/>
        <v>120</v>
      </c>
      <c r="F7" s="124">
        <v>5</v>
      </c>
      <c r="G7" s="123">
        <f t="shared" si="1"/>
        <v>600</v>
      </c>
      <c r="H7" s="133">
        <f t="shared" si="2"/>
        <v>0</v>
      </c>
    </row>
    <row r="8" spans="2:8" ht="15">
      <c r="B8" s="132" t="s">
        <v>6</v>
      </c>
      <c r="C8" s="123">
        <v>55</v>
      </c>
      <c r="D8" s="124">
        <v>5</v>
      </c>
      <c r="E8" s="123">
        <f t="shared" si="0"/>
        <v>11</v>
      </c>
      <c r="F8" s="124">
        <v>5</v>
      </c>
      <c r="G8" s="123">
        <f t="shared" si="1"/>
        <v>55</v>
      </c>
      <c r="H8" s="133">
        <f t="shared" si="2"/>
        <v>0</v>
      </c>
    </row>
    <row r="9" spans="2:8" ht="15">
      <c r="B9" s="132" t="s">
        <v>7</v>
      </c>
      <c r="C9" s="123">
        <v>80</v>
      </c>
      <c r="D9" s="124">
        <v>5</v>
      </c>
      <c r="E9" s="123">
        <f t="shared" si="0"/>
        <v>16</v>
      </c>
      <c r="F9" s="124">
        <v>5</v>
      </c>
      <c r="G9" s="123">
        <f t="shared" si="1"/>
        <v>80</v>
      </c>
      <c r="H9" s="133">
        <f t="shared" si="2"/>
        <v>0</v>
      </c>
    </row>
    <row r="10" spans="2:8" ht="15.75" thickBot="1">
      <c r="B10" s="134" t="s">
        <v>8</v>
      </c>
      <c r="C10" s="127">
        <v>520</v>
      </c>
      <c r="D10" s="128">
        <v>5</v>
      </c>
      <c r="E10" s="127">
        <f t="shared" si="0"/>
        <v>104</v>
      </c>
      <c r="F10" s="128">
        <v>5</v>
      </c>
      <c r="G10" s="127">
        <f t="shared" si="1"/>
        <v>520</v>
      </c>
      <c r="H10" s="135">
        <f t="shared" si="2"/>
        <v>0</v>
      </c>
    </row>
    <row r="11" spans="2:8" ht="16.5" thickBot="1">
      <c r="B11" s="129"/>
      <c r="C11" s="154" t="s">
        <v>77</v>
      </c>
      <c r="D11" s="155"/>
      <c r="E11" s="113">
        <f>SUM(E5:E10)</f>
        <v>827</v>
      </c>
      <c r="F11" s="154" t="s">
        <v>150</v>
      </c>
      <c r="G11" s="155"/>
      <c r="H11" s="113">
        <f>SUM(H5:H10)</f>
        <v>0</v>
      </c>
    </row>
  </sheetData>
  <sheetProtection/>
  <mergeCells count="3">
    <mergeCell ref="B3:H3"/>
    <mergeCell ref="C11:D11"/>
    <mergeCell ref="F11:G1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4:D11"/>
  <sheetViews>
    <sheetView zoomScalePageLayoutView="0" workbookViewId="0" topLeftCell="A2">
      <selection activeCell="B23" sqref="B23"/>
    </sheetView>
  </sheetViews>
  <sheetFormatPr defaultColWidth="11.421875" defaultRowHeight="15"/>
  <cols>
    <col min="2" max="2" width="56.28125" style="0" bestFit="1" customWidth="1"/>
    <col min="3" max="3" width="18.8515625" style="0" customWidth="1"/>
    <col min="4" max="4" width="14.140625" style="0" customWidth="1"/>
    <col min="5" max="5" width="13.7109375" style="0" customWidth="1"/>
    <col min="6" max="6" width="15.140625" style="0" customWidth="1"/>
    <col min="7" max="7" width="13.421875" style="0" customWidth="1"/>
  </cols>
  <sheetData>
    <row r="3" ht="15.75" thickBot="1"/>
    <row r="4" spans="2:4" ht="15.75" thickBot="1">
      <c r="B4" s="151" t="s">
        <v>176</v>
      </c>
      <c r="C4" s="153"/>
      <c r="D4" s="136"/>
    </row>
    <row r="5" spans="2:3" ht="15">
      <c r="B5" s="137">
        <v>2004</v>
      </c>
      <c r="C5" s="138">
        <v>8899179.51</v>
      </c>
    </row>
    <row r="6" spans="2:3" ht="15">
      <c r="B6" s="139">
        <v>2005</v>
      </c>
      <c r="C6" s="140">
        <v>9455010.93</v>
      </c>
    </row>
    <row r="7" spans="2:3" ht="15">
      <c r="B7" s="139">
        <v>2006</v>
      </c>
      <c r="C7" s="140">
        <v>11891985.24</v>
      </c>
    </row>
    <row r="8" spans="2:3" ht="15">
      <c r="B8" s="139">
        <v>2007</v>
      </c>
      <c r="C8" s="140">
        <v>11694310.99</v>
      </c>
    </row>
    <row r="9" spans="2:3" ht="15">
      <c r="B9" s="139">
        <v>2008</v>
      </c>
      <c r="C9" s="140">
        <v>12379226.32</v>
      </c>
    </row>
    <row r="10" spans="2:3" ht="15.75" thickBot="1">
      <c r="B10" s="141" t="s">
        <v>9</v>
      </c>
      <c r="C10" s="142">
        <f>SUM(C5:C9)</f>
        <v>54319712.99</v>
      </c>
    </row>
    <row r="11" spans="2:3" ht="15.75" thickBot="1">
      <c r="B11" s="143" t="s">
        <v>177</v>
      </c>
      <c r="C11" s="144">
        <f>C10/5</f>
        <v>10863942.598000001</v>
      </c>
    </row>
  </sheetData>
  <sheetProtection/>
  <mergeCells count="1">
    <mergeCell ref="B4:C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11.421875" defaultRowHeight="15"/>
  <cols>
    <col min="1" max="3" width="36.7109375" style="0" customWidth="1"/>
  </cols>
  <sheetData>
    <row r="1" ht="15">
      <c r="A1" s="3" t="s">
        <v>180</v>
      </c>
    </row>
    <row r="3" spans="1:3" ht="15">
      <c r="A3" t="s">
        <v>181</v>
      </c>
      <c r="B3" t="s">
        <v>182</v>
      </c>
      <c r="C3">
        <v>0</v>
      </c>
    </row>
    <row r="4" ht="15">
      <c r="A4" t="s">
        <v>183</v>
      </c>
    </row>
    <row r="5" ht="15">
      <c r="A5" t="s">
        <v>184</v>
      </c>
    </row>
    <row r="7" spans="1:2" ht="15">
      <c r="A7" s="3" t="s">
        <v>185</v>
      </c>
      <c r="B7" t="s">
        <v>186</v>
      </c>
    </row>
    <row r="8" ht="15">
      <c r="B8">
        <v>3</v>
      </c>
    </row>
    <row r="10" ht="15">
      <c r="A10" t="s">
        <v>187</v>
      </c>
    </row>
    <row r="11" spans="1:3" ht="15">
      <c r="A11" t="e">
        <f>CB_DATA_!#REF!</f>
        <v>#REF!</v>
      </c>
      <c r="B11" t="e">
        <f>Hoja1!#REF!</f>
        <v>#REF!</v>
      </c>
      <c r="C11" t="e">
        <f>'Flujo de Caja'!#REF!</f>
        <v>#REF!</v>
      </c>
    </row>
    <row r="13" ht="15">
      <c r="A13" t="s">
        <v>188</v>
      </c>
    </row>
    <row r="14" spans="1:3" ht="15">
      <c r="A14" t="s">
        <v>192</v>
      </c>
      <c r="B14" t="s">
        <v>196</v>
      </c>
      <c r="C14" t="s">
        <v>200</v>
      </c>
    </row>
    <row r="16" ht="15">
      <c r="A16" t="s">
        <v>189</v>
      </c>
    </row>
    <row r="19" ht="15">
      <c r="A19" t="s">
        <v>190</v>
      </c>
    </row>
    <row r="20" spans="1:3" ht="15">
      <c r="A20">
        <v>31</v>
      </c>
      <c r="B20">
        <v>31</v>
      </c>
      <c r="C20">
        <v>31</v>
      </c>
    </row>
    <row r="25" ht="15">
      <c r="A25" s="3" t="s">
        <v>191</v>
      </c>
    </row>
    <row r="26" spans="1:3" ht="15">
      <c r="A26" s="145" t="s">
        <v>193</v>
      </c>
      <c r="B26" s="145" t="s">
        <v>197</v>
      </c>
      <c r="C26" s="145" t="s">
        <v>197</v>
      </c>
    </row>
    <row r="27" spans="1:3" ht="15">
      <c r="A27" t="s">
        <v>194</v>
      </c>
      <c r="B27" t="s">
        <v>199</v>
      </c>
      <c r="C27" t="s">
        <v>203</v>
      </c>
    </row>
    <row r="28" spans="1:3" ht="15">
      <c r="A28" s="145" t="s">
        <v>195</v>
      </c>
      <c r="B28" s="145" t="s">
        <v>195</v>
      </c>
      <c r="C28" s="145" t="s">
        <v>195</v>
      </c>
    </row>
    <row r="29" spans="1:3" ht="15">
      <c r="A29" s="145" t="s">
        <v>197</v>
      </c>
      <c r="B29" s="145" t="s">
        <v>193</v>
      </c>
      <c r="C29" s="145" t="s">
        <v>193</v>
      </c>
    </row>
    <row r="30" spans="1:3" ht="15">
      <c r="A30" t="s">
        <v>202</v>
      </c>
      <c r="B30" t="s">
        <v>198</v>
      </c>
      <c r="C30" t="s">
        <v>201</v>
      </c>
    </row>
    <row r="31" spans="1:3" ht="15">
      <c r="A31" s="145" t="s">
        <v>195</v>
      </c>
      <c r="B31" s="145" t="s">
        <v>195</v>
      </c>
      <c r="C31" s="145" t="s">
        <v>195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3:C5"/>
  <sheetViews>
    <sheetView zoomScalePageLayoutView="0" workbookViewId="0" topLeftCell="A1">
      <selection activeCell="E16" sqref="E16"/>
    </sheetView>
  </sheetViews>
  <sheetFormatPr defaultColWidth="11.421875" defaultRowHeight="15"/>
  <cols>
    <col min="3" max="3" width="11.57421875" style="0" bestFit="1" customWidth="1"/>
  </cols>
  <sheetData>
    <row r="3" spans="2:3" ht="15">
      <c r="B3" t="s">
        <v>178</v>
      </c>
      <c r="C3" s="146">
        <v>15</v>
      </c>
    </row>
    <row r="4" spans="2:3" ht="15">
      <c r="B4" t="s">
        <v>0</v>
      </c>
      <c r="C4" s="156">
        <v>100198.049</v>
      </c>
    </row>
    <row r="5" spans="2:3" ht="15">
      <c r="B5" t="s">
        <v>179</v>
      </c>
      <c r="C5" s="147">
        <v>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L25"/>
  <sheetViews>
    <sheetView zoomScalePageLayoutView="0" workbookViewId="0" topLeftCell="A1">
      <selection activeCell="H4" sqref="H4:L18"/>
    </sheetView>
  </sheetViews>
  <sheetFormatPr defaultColWidth="11.421875" defaultRowHeight="15"/>
  <cols>
    <col min="1" max="1" width="10.140625" style="0" customWidth="1"/>
    <col min="2" max="2" width="28.421875" style="0" customWidth="1"/>
    <col min="3" max="3" width="15.57421875" style="0" bestFit="1" customWidth="1"/>
    <col min="4" max="4" width="13.00390625" style="0" bestFit="1" customWidth="1"/>
    <col min="5" max="5" width="17.7109375" style="0" customWidth="1"/>
    <col min="6" max="6" width="19.7109375" style="0" customWidth="1"/>
    <col min="8" max="8" width="27.8515625" style="0" bestFit="1" customWidth="1"/>
    <col min="9" max="9" width="15.57421875" style="0" bestFit="1" customWidth="1"/>
    <col min="10" max="10" width="11.8515625" style="0" bestFit="1" customWidth="1"/>
    <col min="11" max="11" width="17.421875" style="0" bestFit="1" customWidth="1"/>
    <col min="12" max="12" width="14.28125" style="0" customWidth="1"/>
  </cols>
  <sheetData>
    <row r="2" ht="15">
      <c r="B2" s="3" t="s">
        <v>10</v>
      </c>
    </row>
    <row r="3" ht="15.75" thickBot="1"/>
    <row r="4" spans="2:12" ht="15.75" thickBot="1">
      <c r="B4" s="18" t="s">
        <v>14</v>
      </c>
      <c r="C4" s="18" t="s">
        <v>12</v>
      </c>
      <c r="D4" s="18" t="s">
        <v>15</v>
      </c>
      <c r="E4" s="18" t="str">
        <f>'Inv. Inicial'!C3</f>
        <v>Cantidad</v>
      </c>
      <c r="F4" s="28" t="s">
        <v>13</v>
      </c>
      <c r="H4" s="28" t="s">
        <v>14</v>
      </c>
      <c r="I4" s="28" t="s">
        <v>12</v>
      </c>
      <c r="J4" s="28" t="s">
        <v>15</v>
      </c>
      <c r="K4" s="28" t="s">
        <v>0</v>
      </c>
      <c r="L4" s="28" t="s">
        <v>13</v>
      </c>
    </row>
    <row r="5" spans="2:12" ht="15.75" thickBot="1">
      <c r="B5" s="27" t="s">
        <v>19</v>
      </c>
      <c r="C5" s="30" t="s">
        <v>23</v>
      </c>
      <c r="D5" s="118">
        <v>150</v>
      </c>
      <c r="E5" s="24">
        <v>6</v>
      </c>
      <c r="F5" s="120">
        <f aca="true" t="shared" si="0" ref="F5:F12">D5*E5</f>
        <v>900</v>
      </c>
      <c r="H5" s="24" t="s">
        <v>19</v>
      </c>
      <c r="I5" s="24" t="s">
        <v>23</v>
      </c>
      <c r="J5" s="119">
        <v>150</v>
      </c>
      <c r="K5" s="24">
        <v>6</v>
      </c>
      <c r="L5" s="121">
        <f>J5*K5</f>
        <v>900</v>
      </c>
    </row>
    <row r="6" spans="2:12" ht="15.75" thickBot="1">
      <c r="B6" s="34" t="s">
        <v>17</v>
      </c>
      <c r="C6" s="26" t="s">
        <v>23</v>
      </c>
      <c r="D6" s="119">
        <v>200</v>
      </c>
      <c r="E6" s="24">
        <v>12</v>
      </c>
      <c r="F6" s="121">
        <f t="shared" si="0"/>
        <v>2400</v>
      </c>
      <c r="H6" s="24" t="s">
        <v>17</v>
      </c>
      <c r="I6" s="24" t="s">
        <v>23</v>
      </c>
      <c r="J6" s="119">
        <v>200</v>
      </c>
      <c r="K6" s="24">
        <v>12</v>
      </c>
      <c r="L6" s="121">
        <f>J6*K6</f>
        <v>2400</v>
      </c>
    </row>
    <row r="7" spans="2:12" ht="15.75" thickBot="1">
      <c r="B7" s="27" t="s">
        <v>86</v>
      </c>
      <c r="C7" s="27" t="s">
        <v>23</v>
      </c>
      <c r="D7" s="119">
        <v>150</v>
      </c>
      <c r="E7" s="24">
        <v>12</v>
      </c>
      <c r="F7" s="121">
        <f>E7*D7</f>
        <v>1800</v>
      </c>
      <c r="H7" s="24" t="s">
        <v>86</v>
      </c>
      <c r="I7" s="24" t="s">
        <v>23</v>
      </c>
      <c r="J7" s="119">
        <v>150</v>
      </c>
      <c r="K7" s="24">
        <v>12</v>
      </c>
      <c r="L7" s="121">
        <f>K7*J7</f>
        <v>1800</v>
      </c>
    </row>
    <row r="8" spans="2:12" ht="15.75" thickBot="1">
      <c r="B8" s="27" t="s">
        <v>20</v>
      </c>
      <c r="C8" s="23" t="s">
        <v>23</v>
      </c>
      <c r="D8" s="119">
        <v>150</v>
      </c>
      <c r="E8" s="24">
        <v>12</v>
      </c>
      <c r="F8" s="121">
        <f t="shared" si="0"/>
        <v>1800</v>
      </c>
      <c r="H8" s="24" t="s">
        <v>20</v>
      </c>
      <c r="I8" s="24" t="s">
        <v>23</v>
      </c>
      <c r="J8" s="119">
        <v>150</v>
      </c>
      <c r="K8" s="24">
        <v>12</v>
      </c>
      <c r="L8" s="121">
        <f>J8*K8</f>
        <v>1800</v>
      </c>
    </row>
    <row r="9" spans="2:12" ht="15.75" thickBot="1">
      <c r="B9" s="35" t="s">
        <v>18</v>
      </c>
      <c r="C9" s="23" t="s">
        <v>29</v>
      </c>
      <c r="D9" s="119">
        <v>200</v>
      </c>
      <c r="E9" s="24">
        <v>10</v>
      </c>
      <c r="F9" s="121">
        <f t="shared" si="0"/>
        <v>2000</v>
      </c>
      <c r="H9" s="24" t="s">
        <v>18</v>
      </c>
      <c r="I9" s="24" t="s">
        <v>29</v>
      </c>
      <c r="J9" s="119">
        <v>200</v>
      </c>
      <c r="K9" s="24">
        <v>10</v>
      </c>
      <c r="L9" s="121">
        <f>J9*K9</f>
        <v>2000</v>
      </c>
    </row>
    <row r="10" spans="2:12" ht="15.75" thickBot="1">
      <c r="B10" s="35" t="s">
        <v>21</v>
      </c>
      <c r="C10" s="23" t="s">
        <v>29</v>
      </c>
      <c r="D10" s="119">
        <v>200</v>
      </c>
      <c r="E10" s="24">
        <v>12</v>
      </c>
      <c r="F10" s="121">
        <f t="shared" si="0"/>
        <v>2400</v>
      </c>
      <c r="H10" s="24" t="s">
        <v>21</v>
      </c>
      <c r="I10" s="24" t="s">
        <v>29</v>
      </c>
      <c r="J10" s="119">
        <v>200</v>
      </c>
      <c r="K10" s="24">
        <v>12</v>
      </c>
      <c r="L10" s="121">
        <f>J10*K10</f>
        <v>2400</v>
      </c>
    </row>
    <row r="11" spans="2:12" ht="15.75" thickBot="1">
      <c r="B11" s="35" t="s">
        <v>30</v>
      </c>
      <c r="C11" s="23" t="s">
        <v>16</v>
      </c>
      <c r="D11" s="119">
        <v>300</v>
      </c>
      <c r="E11" s="24">
        <v>10</v>
      </c>
      <c r="F11" s="121">
        <f t="shared" si="0"/>
        <v>3000</v>
      </c>
      <c r="H11" s="24" t="s">
        <v>30</v>
      </c>
      <c r="I11" s="24" t="s">
        <v>16</v>
      </c>
      <c r="J11" s="119">
        <v>300</v>
      </c>
      <c r="K11" s="24">
        <v>10</v>
      </c>
      <c r="L11" s="121">
        <f>J11*K11</f>
        <v>3000</v>
      </c>
    </row>
    <row r="12" spans="2:12" ht="15.75" thickBot="1">
      <c r="B12" s="35" t="s">
        <v>22</v>
      </c>
      <c r="C12" s="23" t="s">
        <v>16</v>
      </c>
      <c r="D12" s="119">
        <v>300</v>
      </c>
      <c r="E12" s="24">
        <v>12</v>
      </c>
      <c r="F12" s="121">
        <f t="shared" si="0"/>
        <v>3600</v>
      </c>
      <c r="H12" s="24" t="s">
        <v>22</v>
      </c>
      <c r="I12" s="24" t="s">
        <v>16</v>
      </c>
      <c r="J12" s="119">
        <v>300</v>
      </c>
      <c r="K12" s="24">
        <v>12</v>
      </c>
      <c r="L12" s="121">
        <f>J12*K12</f>
        <v>3600</v>
      </c>
    </row>
    <row r="13" spans="2:12" ht="15.75" thickBot="1">
      <c r="B13" s="2"/>
      <c r="C13" s="33" t="s">
        <v>24</v>
      </c>
      <c r="D13" s="38">
        <f>SUM(D5:D12)</f>
        <v>1650</v>
      </c>
      <c r="E13" s="33">
        <f>SUM(E5:E12)</f>
        <v>86</v>
      </c>
      <c r="F13" s="39">
        <f>SUM(F5:F12)</f>
        <v>17900</v>
      </c>
      <c r="G13" s="29"/>
      <c r="H13" s="2"/>
      <c r="I13" s="28" t="s">
        <v>24</v>
      </c>
      <c r="J13" s="39">
        <f>SUM(J5:J12)</f>
        <v>1650</v>
      </c>
      <c r="K13" s="28">
        <f>SUM(K5:K12)</f>
        <v>86</v>
      </c>
      <c r="L13" s="39">
        <f>SUM(L5:L12)</f>
        <v>17900</v>
      </c>
    </row>
    <row r="14" spans="2:12" ht="15.75" thickBot="1">
      <c r="B14" s="2"/>
      <c r="C14" s="2"/>
      <c r="D14" s="2"/>
      <c r="E14" s="32" t="s">
        <v>27</v>
      </c>
      <c r="F14" s="40">
        <v>1000</v>
      </c>
      <c r="H14" s="2"/>
      <c r="I14" s="2"/>
      <c r="J14" s="2"/>
      <c r="K14" s="24" t="s">
        <v>27</v>
      </c>
      <c r="L14" s="41">
        <v>1000</v>
      </c>
    </row>
    <row r="15" spans="2:12" ht="15.75" thickBot="1">
      <c r="B15" s="2"/>
      <c r="C15" s="2"/>
      <c r="D15" s="2"/>
      <c r="E15" s="24" t="s">
        <v>28</v>
      </c>
      <c r="F15" s="41">
        <v>2500</v>
      </c>
      <c r="H15" s="2"/>
      <c r="I15" s="2"/>
      <c r="J15" s="2"/>
      <c r="K15" s="24" t="s">
        <v>28</v>
      </c>
      <c r="L15" s="41">
        <v>2500</v>
      </c>
    </row>
    <row r="16" spans="2:12" ht="15.75" thickBot="1">
      <c r="B16" s="2"/>
      <c r="C16" s="2"/>
      <c r="D16" s="2"/>
      <c r="E16" s="24" t="s">
        <v>26</v>
      </c>
      <c r="F16" s="41">
        <v>150</v>
      </c>
      <c r="H16" s="2"/>
      <c r="I16" s="2"/>
      <c r="J16" s="2"/>
      <c r="K16" s="24" t="s">
        <v>26</v>
      </c>
      <c r="L16" s="41">
        <v>150</v>
      </c>
    </row>
    <row r="17" spans="2:12" ht="15.75" thickBot="1">
      <c r="B17" s="2"/>
      <c r="C17" s="2"/>
      <c r="D17" s="2"/>
      <c r="E17" s="24" t="s">
        <v>169</v>
      </c>
      <c r="F17" s="41">
        <v>25800</v>
      </c>
      <c r="H17" s="2"/>
      <c r="I17" s="2"/>
      <c r="J17" s="2"/>
      <c r="K17" s="24" t="s">
        <v>169</v>
      </c>
      <c r="L17" s="41">
        <v>9600</v>
      </c>
    </row>
    <row r="18" spans="2:12" ht="15.75" thickBot="1">
      <c r="B18" s="2"/>
      <c r="C18" s="2"/>
      <c r="D18" s="2"/>
      <c r="E18" s="31" t="s">
        <v>25</v>
      </c>
      <c r="F18" s="42">
        <f>F13+F14+F15+F16+F17</f>
        <v>47350</v>
      </c>
      <c r="H18" s="2"/>
      <c r="I18" s="2"/>
      <c r="J18" s="2"/>
      <c r="K18" s="31" t="s">
        <v>25</v>
      </c>
      <c r="L18" s="42">
        <f>L13+L14+L15+L16+L17</f>
        <v>31150</v>
      </c>
    </row>
    <row r="22" ht="15">
      <c r="B22" t="s">
        <v>170</v>
      </c>
    </row>
    <row r="23" ht="15">
      <c r="B23" t="s">
        <v>171</v>
      </c>
    </row>
    <row r="24" ht="15">
      <c r="B24" t="s">
        <v>173</v>
      </c>
    </row>
    <row r="25" ht="15">
      <c r="B25" t="s">
        <v>172</v>
      </c>
    </row>
  </sheetData>
  <sheetProtection/>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B2:K21"/>
  <sheetViews>
    <sheetView zoomScalePageLayoutView="0" workbookViewId="0" topLeftCell="A1">
      <selection activeCell="B2" sqref="B2"/>
    </sheetView>
  </sheetViews>
  <sheetFormatPr defaultColWidth="11.421875" defaultRowHeight="15"/>
  <cols>
    <col min="2" max="2" width="24.00390625" style="0" customWidth="1"/>
    <col min="3" max="3" width="19.7109375" style="0" customWidth="1"/>
    <col min="4" max="4" width="19.28125" style="0" customWidth="1"/>
    <col min="5" max="5" width="17.140625" style="0" customWidth="1"/>
    <col min="6" max="6" width="13.8515625" style="0" bestFit="1" customWidth="1"/>
    <col min="7" max="7" width="19.7109375" style="0" bestFit="1" customWidth="1"/>
  </cols>
  <sheetData>
    <row r="2" ht="15">
      <c r="B2" s="11" t="s">
        <v>31</v>
      </c>
    </row>
    <row r="4" spans="2:8" ht="15.75" thickBot="1">
      <c r="B4" s="5"/>
      <c r="C4" s="5"/>
      <c r="D4" s="5"/>
      <c r="E4" s="5"/>
      <c r="F4" s="5"/>
      <c r="G4" s="5"/>
      <c r="H4" s="5"/>
    </row>
    <row r="5" spans="2:6" ht="15.75" thickBot="1">
      <c r="B5" s="33" t="s">
        <v>32</v>
      </c>
      <c r="C5" s="33" t="s">
        <v>0</v>
      </c>
      <c r="D5" s="33" t="s">
        <v>33</v>
      </c>
      <c r="E5" s="33" t="s">
        <v>84</v>
      </c>
      <c r="F5" s="28" t="s">
        <v>34</v>
      </c>
    </row>
    <row r="6" spans="2:6" ht="15.75" thickBot="1">
      <c r="B6" s="35" t="s">
        <v>35</v>
      </c>
      <c r="C6" s="24">
        <v>3</v>
      </c>
      <c r="D6" s="40">
        <v>720</v>
      </c>
      <c r="E6" s="40">
        <v>2160</v>
      </c>
      <c r="F6" s="24">
        <v>5</v>
      </c>
    </row>
    <row r="7" spans="2:6" ht="15.75" thickBot="1">
      <c r="B7" s="35" t="s">
        <v>36</v>
      </c>
      <c r="C7" s="24">
        <v>3</v>
      </c>
      <c r="D7" s="40">
        <v>240</v>
      </c>
      <c r="E7" s="40">
        <v>720</v>
      </c>
      <c r="F7" s="24">
        <v>5</v>
      </c>
    </row>
    <row r="8" spans="2:6" ht="15.75" thickBot="1">
      <c r="B8" s="35" t="s">
        <v>5</v>
      </c>
      <c r="C8" s="24">
        <v>6</v>
      </c>
      <c r="D8" s="40">
        <v>100</v>
      </c>
      <c r="E8" s="40">
        <v>600</v>
      </c>
      <c r="F8" s="24">
        <v>5</v>
      </c>
    </row>
    <row r="9" spans="2:6" ht="15.75" thickBot="1">
      <c r="B9" s="35" t="s">
        <v>6</v>
      </c>
      <c r="C9" s="24">
        <v>1</v>
      </c>
      <c r="D9" s="40">
        <v>55</v>
      </c>
      <c r="E9" s="40">
        <v>55</v>
      </c>
      <c r="F9" s="24">
        <v>5</v>
      </c>
    </row>
    <row r="10" spans="2:6" ht="15.75" thickBot="1">
      <c r="B10" s="35" t="s">
        <v>37</v>
      </c>
      <c r="C10" s="24">
        <v>1</v>
      </c>
      <c r="D10" s="40">
        <v>80</v>
      </c>
      <c r="E10" s="40">
        <v>80</v>
      </c>
      <c r="F10" s="24">
        <v>5</v>
      </c>
    </row>
    <row r="11" spans="2:6" ht="15.75" thickBot="1">
      <c r="B11" s="35" t="s">
        <v>8</v>
      </c>
      <c r="C11" s="24">
        <v>1</v>
      </c>
      <c r="D11" s="40">
        <v>520</v>
      </c>
      <c r="E11" s="40">
        <v>520</v>
      </c>
      <c r="F11" s="24">
        <v>5</v>
      </c>
    </row>
    <row r="12" spans="7:11" ht="15">
      <c r="G12" s="6"/>
      <c r="H12" s="6"/>
      <c r="I12" s="6"/>
      <c r="J12" s="6"/>
      <c r="K12" s="6"/>
    </row>
    <row r="13" spans="7:11" ht="15.75" thickBot="1">
      <c r="G13" s="7"/>
      <c r="H13" s="7"/>
      <c r="I13" s="7"/>
      <c r="J13" s="7"/>
      <c r="K13" s="7"/>
    </row>
    <row r="14" spans="2:5" ht="32.25" customHeight="1" thickBot="1">
      <c r="B14" s="33" t="s">
        <v>73</v>
      </c>
      <c r="C14" s="33" t="s">
        <v>74</v>
      </c>
      <c r="D14" s="33" t="s">
        <v>75</v>
      </c>
      <c r="E14" s="33" t="s">
        <v>76</v>
      </c>
    </row>
    <row r="15" spans="2:5" ht="15.75" thickBot="1">
      <c r="B15" s="24" t="s">
        <v>3</v>
      </c>
      <c r="C15" s="41">
        <v>2160</v>
      </c>
      <c r="D15" s="24">
        <v>5</v>
      </c>
      <c r="E15" s="40">
        <f aca="true" t="shared" si="0" ref="E15:E20">C15/D15</f>
        <v>432</v>
      </c>
    </row>
    <row r="16" spans="2:5" ht="15.75" thickBot="1">
      <c r="B16" s="24" t="s">
        <v>4</v>
      </c>
      <c r="C16" s="41">
        <v>720</v>
      </c>
      <c r="D16" s="24">
        <v>5</v>
      </c>
      <c r="E16" s="40">
        <f t="shared" si="0"/>
        <v>144</v>
      </c>
    </row>
    <row r="17" spans="2:5" ht="15.75" thickBot="1">
      <c r="B17" s="24" t="s">
        <v>5</v>
      </c>
      <c r="C17" s="41">
        <v>600</v>
      </c>
      <c r="D17" s="24">
        <v>5</v>
      </c>
      <c r="E17" s="40">
        <f t="shared" si="0"/>
        <v>120</v>
      </c>
    </row>
    <row r="18" spans="2:5" ht="15.75" thickBot="1">
      <c r="B18" s="24" t="s">
        <v>6</v>
      </c>
      <c r="C18" s="41">
        <v>55</v>
      </c>
      <c r="D18" s="24">
        <v>5</v>
      </c>
      <c r="E18" s="40">
        <f t="shared" si="0"/>
        <v>11</v>
      </c>
    </row>
    <row r="19" spans="2:5" ht="15.75" thickBot="1">
      <c r="B19" s="24" t="s">
        <v>7</v>
      </c>
      <c r="C19" s="41">
        <v>80</v>
      </c>
      <c r="D19" s="24">
        <v>5</v>
      </c>
      <c r="E19" s="40">
        <f t="shared" si="0"/>
        <v>16</v>
      </c>
    </row>
    <row r="20" spans="2:5" ht="15.75" thickBot="1">
      <c r="B20" s="24" t="s">
        <v>8</v>
      </c>
      <c r="C20" s="41">
        <v>520</v>
      </c>
      <c r="D20" s="24">
        <v>5</v>
      </c>
      <c r="E20" s="40">
        <f t="shared" si="0"/>
        <v>104</v>
      </c>
    </row>
    <row r="21" spans="2:5" ht="24" customHeight="1" thickBot="1">
      <c r="B21" s="29"/>
      <c r="D21" s="33" t="s">
        <v>9</v>
      </c>
      <c r="E21" s="37">
        <f>SUM(E15:E21)</f>
        <v>827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M65"/>
  <sheetViews>
    <sheetView zoomScale="89" zoomScaleNormal="89" zoomScalePageLayoutView="0" workbookViewId="0" topLeftCell="A1">
      <selection activeCell="D17" sqref="D17"/>
    </sheetView>
  </sheetViews>
  <sheetFormatPr defaultColWidth="11.421875" defaultRowHeight="15"/>
  <cols>
    <col min="2" max="2" width="56.8515625" style="0" customWidth="1"/>
    <col min="3" max="3" width="18.140625" style="0" bestFit="1" customWidth="1"/>
    <col min="4" max="12" width="16.140625" style="0" bestFit="1" customWidth="1"/>
    <col min="13" max="13" width="17.28125" style="0" bestFit="1" customWidth="1"/>
  </cols>
  <sheetData>
    <row r="4" spans="4:6" ht="18.75">
      <c r="D4" s="150" t="s">
        <v>117</v>
      </c>
      <c r="E4" s="150"/>
      <c r="F4" s="150"/>
    </row>
    <row r="5" spans="4:6" ht="19.5" thickBot="1">
      <c r="D5" s="10"/>
      <c r="E5" s="10"/>
      <c r="F5" s="10"/>
    </row>
    <row r="6" spans="2:3" ht="15.75" thickBot="1">
      <c r="B6" s="36" t="s">
        <v>70</v>
      </c>
      <c r="C6" s="47"/>
    </row>
    <row r="7" spans="2:3" ht="15.75" thickBot="1">
      <c r="B7" s="49">
        <v>0.454</v>
      </c>
      <c r="C7" s="58">
        <v>0.454</v>
      </c>
    </row>
    <row r="8" spans="2:3" ht="15.75" thickBot="1">
      <c r="B8" s="36" t="s">
        <v>71</v>
      </c>
      <c r="C8" s="48"/>
    </row>
    <row r="9" spans="2:3" ht="15.75" thickBot="1">
      <c r="B9" s="49">
        <v>0.05</v>
      </c>
      <c r="C9" s="57">
        <v>0.05</v>
      </c>
    </row>
    <row r="10" spans="2:3" ht="30.75" thickBot="1">
      <c r="B10" s="36" t="s">
        <v>72</v>
      </c>
      <c r="C10" s="48"/>
    </row>
    <row r="11" spans="2:3" ht="15.75" thickBot="1">
      <c r="B11" s="50">
        <f>'Ingreso Anual'!C11</f>
        <v>0.056600000000000004</v>
      </c>
      <c r="C11" s="58">
        <v>0.0566</v>
      </c>
    </row>
    <row r="12" ht="15.75" thickBot="1"/>
    <row r="13" spans="2:13" ht="15.75" thickBot="1">
      <c r="B13" s="33" t="s">
        <v>167</v>
      </c>
      <c r="C13" s="33" t="s">
        <v>151</v>
      </c>
      <c r="D13" s="33" t="s">
        <v>38</v>
      </c>
      <c r="E13" s="33" t="s">
        <v>39</v>
      </c>
      <c r="F13" s="33" t="s">
        <v>40</v>
      </c>
      <c r="G13" s="33" t="s">
        <v>41</v>
      </c>
      <c r="H13" s="33" t="s">
        <v>42</v>
      </c>
      <c r="I13" s="33" t="s">
        <v>43</v>
      </c>
      <c r="J13" s="33" t="s">
        <v>44</v>
      </c>
      <c r="K13" s="33" t="s">
        <v>45</v>
      </c>
      <c r="L13" s="33" t="s">
        <v>46</v>
      </c>
      <c r="M13" s="33" t="s">
        <v>47</v>
      </c>
    </row>
    <row r="14" spans="2:13" ht="15.75" thickBot="1">
      <c r="B14" s="24" t="s">
        <v>48</v>
      </c>
      <c r="C14" s="24"/>
      <c r="D14" s="24">
        <f>'PEA RIOS'!C13</f>
        <v>210191</v>
      </c>
      <c r="E14" s="24">
        <f>D14</f>
        <v>210191</v>
      </c>
      <c r="F14" s="24">
        <f aca="true" t="shared" si="0" ref="F14:M14">E14</f>
        <v>210191</v>
      </c>
      <c r="G14" s="24">
        <f t="shared" si="0"/>
        <v>210191</v>
      </c>
      <c r="H14" s="24">
        <f t="shared" si="0"/>
        <v>210191</v>
      </c>
      <c r="I14" s="24">
        <f t="shared" si="0"/>
        <v>210191</v>
      </c>
      <c r="J14" s="24">
        <f t="shared" si="0"/>
        <v>210191</v>
      </c>
      <c r="K14" s="24">
        <f t="shared" si="0"/>
        <v>210191</v>
      </c>
      <c r="L14" s="24">
        <f t="shared" si="0"/>
        <v>210191</v>
      </c>
      <c r="M14" s="24">
        <f t="shared" si="0"/>
        <v>210191</v>
      </c>
    </row>
    <row r="15" spans="2:13" ht="15.75" thickBot="1">
      <c r="B15" s="24" t="s">
        <v>49</v>
      </c>
      <c r="C15" s="24"/>
      <c r="D15" s="24">
        <f>D14*$B$7</f>
        <v>95426.714</v>
      </c>
      <c r="E15" s="24">
        <f aca="true" t="shared" si="1" ref="E15:M15">E14*$B$7</f>
        <v>95426.714</v>
      </c>
      <c r="F15" s="24">
        <f t="shared" si="1"/>
        <v>95426.714</v>
      </c>
      <c r="G15" s="24">
        <f t="shared" si="1"/>
        <v>95426.714</v>
      </c>
      <c r="H15" s="24">
        <f t="shared" si="1"/>
        <v>95426.714</v>
      </c>
      <c r="I15" s="24">
        <f t="shared" si="1"/>
        <v>95426.714</v>
      </c>
      <c r="J15" s="24">
        <f t="shared" si="1"/>
        <v>95426.714</v>
      </c>
      <c r="K15" s="24">
        <f t="shared" si="1"/>
        <v>95426.714</v>
      </c>
      <c r="L15" s="24">
        <f t="shared" si="1"/>
        <v>95426.714</v>
      </c>
      <c r="M15" s="24">
        <f t="shared" si="1"/>
        <v>95426.714</v>
      </c>
    </row>
    <row r="16" spans="2:13" ht="15.75" thickBot="1">
      <c r="B16" s="24" t="s">
        <v>50</v>
      </c>
      <c r="C16" s="24"/>
      <c r="D16" s="24">
        <f aca="true" t="shared" si="2" ref="D16:M16">D15*$B$9</f>
        <v>4771.3357000000005</v>
      </c>
      <c r="E16" s="24">
        <f t="shared" si="2"/>
        <v>4771.3357000000005</v>
      </c>
      <c r="F16" s="24">
        <f t="shared" si="2"/>
        <v>4771.3357000000005</v>
      </c>
      <c r="G16" s="24">
        <f t="shared" si="2"/>
        <v>4771.3357000000005</v>
      </c>
      <c r="H16" s="24">
        <f t="shared" si="2"/>
        <v>4771.3357000000005</v>
      </c>
      <c r="I16" s="24">
        <f t="shared" si="2"/>
        <v>4771.3357000000005</v>
      </c>
      <c r="J16" s="24">
        <f t="shared" si="2"/>
        <v>4771.3357000000005</v>
      </c>
      <c r="K16" s="24">
        <f t="shared" si="2"/>
        <v>4771.3357000000005</v>
      </c>
      <c r="L16" s="24">
        <f t="shared" si="2"/>
        <v>4771.3357000000005</v>
      </c>
      <c r="M16" s="24">
        <f t="shared" si="2"/>
        <v>4771.3357000000005</v>
      </c>
    </row>
    <row r="17" spans="2:13" ht="15.75" thickBot="1">
      <c r="B17" s="33" t="s">
        <v>51</v>
      </c>
      <c r="C17" s="33"/>
      <c r="D17" s="33">
        <f>Hoja1!C4</f>
        <v>100198.049</v>
      </c>
      <c r="E17" s="33">
        <f>D17</f>
        <v>100198.049</v>
      </c>
      <c r="F17" s="33">
        <f aca="true" t="shared" si="3" ref="F17:M17">E17</f>
        <v>100198.049</v>
      </c>
      <c r="G17" s="33">
        <f t="shared" si="3"/>
        <v>100198.049</v>
      </c>
      <c r="H17" s="33">
        <f t="shared" si="3"/>
        <v>100198.049</v>
      </c>
      <c r="I17" s="33">
        <f t="shared" si="3"/>
        <v>100198.049</v>
      </c>
      <c r="J17" s="33">
        <f t="shared" si="3"/>
        <v>100198.049</v>
      </c>
      <c r="K17" s="33">
        <f t="shared" si="3"/>
        <v>100198.049</v>
      </c>
      <c r="L17" s="33">
        <f t="shared" si="3"/>
        <v>100198.049</v>
      </c>
      <c r="M17" s="33">
        <f t="shared" si="3"/>
        <v>100198.049</v>
      </c>
    </row>
    <row r="19" spans="4:6" ht="15">
      <c r="D19" s="149" t="s">
        <v>116</v>
      </c>
      <c r="E19" s="149"/>
      <c r="F19" s="149"/>
    </row>
    <row r="20" ht="15.75" thickBot="1"/>
    <row r="21" spans="2:13" ht="15.75" thickBot="1">
      <c r="B21" s="33"/>
      <c r="C21" s="33" t="s">
        <v>151</v>
      </c>
      <c r="D21" s="33" t="s">
        <v>38</v>
      </c>
      <c r="E21" s="33" t="s">
        <v>39</v>
      </c>
      <c r="F21" s="33" t="s">
        <v>40</v>
      </c>
      <c r="G21" s="33" t="s">
        <v>41</v>
      </c>
      <c r="H21" s="33" t="s">
        <v>42</v>
      </c>
      <c r="I21" s="33" t="s">
        <v>43</v>
      </c>
      <c r="J21" s="33" t="s">
        <v>44</v>
      </c>
      <c r="K21" s="33" t="s">
        <v>45</v>
      </c>
      <c r="L21" s="33" t="s">
        <v>46</v>
      </c>
      <c r="M21" s="33" t="s">
        <v>47</v>
      </c>
    </row>
    <row r="22" spans="2:13" ht="15.75" thickBot="1">
      <c r="B22" s="52" t="s">
        <v>78</v>
      </c>
      <c r="C22" s="53"/>
      <c r="D22" s="35">
        <f>'Ingreso Anual'!G8</f>
        <v>1502970.7349999999</v>
      </c>
      <c r="E22" s="35">
        <f>(D22*(1+$B$11))</f>
        <v>1588038.878601</v>
      </c>
      <c r="F22" s="35">
        <f>(E22*(1+$B$11))</f>
        <v>1677921.8791298165</v>
      </c>
      <c r="G22" s="35">
        <f aca="true" t="shared" si="4" ref="G22:M22">(F22*(1+$B$11))</f>
        <v>1772892.2574885641</v>
      </c>
      <c r="H22" s="35">
        <f t="shared" si="4"/>
        <v>1873237.959262417</v>
      </c>
      <c r="I22" s="35">
        <f t="shared" si="4"/>
        <v>1979263.2277566697</v>
      </c>
      <c r="J22" s="35">
        <f t="shared" si="4"/>
        <v>2091289.5264476973</v>
      </c>
      <c r="K22" s="35">
        <f t="shared" si="4"/>
        <v>2209656.513644637</v>
      </c>
      <c r="L22" s="35">
        <f t="shared" si="4"/>
        <v>2334723.0723169236</v>
      </c>
      <c r="M22" s="35">
        <f t="shared" si="4"/>
        <v>2466868.3982100617</v>
      </c>
    </row>
    <row r="23" spans="2:13" ht="15.75" thickBot="1">
      <c r="B23" s="51" t="s">
        <v>79</v>
      </c>
      <c r="C23" s="35"/>
      <c r="D23" s="35">
        <f>Depreciación!E15</f>
        <v>432</v>
      </c>
      <c r="E23" s="35">
        <f aca="true" t="shared" si="5" ref="E23:E31">D23</f>
        <v>432</v>
      </c>
      <c r="F23" s="35">
        <f aca="true" t="shared" si="6" ref="F23:M23">E23</f>
        <v>432</v>
      </c>
      <c r="G23" s="35">
        <f t="shared" si="6"/>
        <v>432</v>
      </c>
      <c r="H23" s="35">
        <f t="shared" si="6"/>
        <v>432</v>
      </c>
      <c r="I23" s="35">
        <f t="shared" si="6"/>
        <v>432</v>
      </c>
      <c r="J23" s="35">
        <f t="shared" si="6"/>
        <v>432</v>
      </c>
      <c r="K23" s="35">
        <f t="shared" si="6"/>
        <v>432</v>
      </c>
      <c r="L23" s="35">
        <f t="shared" si="6"/>
        <v>432</v>
      </c>
      <c r="M23" s="35">
        <f t="shared" si="6"/>
        <v>432</v>
      </c>
    </row>
    <row r="24" spans="2:13" ht="15.75" thickBot="1">
      <c r="B24" s="51" t="s">
        <v>80</v>
      </c>
      <c r="C24" s="35"/>
      <c r="D24" s="35">
        <f>Depreciación!E16</f>
        <v>144</v>
      </c>
      <c r="E24" s="35">
        <f t="shared" si="5"/>
        <v>144</v>
      </c>
      <c r="F24" s="35">
        <f aca="true" t="shared" si="7" ref="F24:M24">E24</f>
        <v>144</v>
      </c>
      <c r="G24" s="35">
        <f t="shared" si="7"/>
        <v>144</v>
      </c>
      <c r="H24" s="35">
        <f t="shared" si="7"/>
        <v>144</v>
      </c>
      <c r="I24" s="35">
        <f t="shared" si="7"/>
        <v>144</v>
      </c>
      <c r="J24" s="35">
        <f t="shared" si="7"/>
        <v>144</v>
      </c>
      <c r="K24" s="35">
        <f t="shared" si="7"/>
        <v>144</v>
      </c>
      <c r="L24" s="35">
        <f t="shared" si="7"/>
        <v>144</v>
      </c>
      <c r="M24" s="35">
        <f t="shared" si="7"/>
        <v>144</v>
      </c>
    </row>
    <row r="25" spans="2:13" ht="15.75" thickBot="1">
      <c r="B25" s="51" t="s">
        <v>81</v>
      </c>
      <c r="C25" s="35"/>
      <c r="D25" s="35">
        <f>Depreciación!E17</f>
        <v>120</v>
      </c>
      <c r="E25" s="35">
        <f t="shared" si="5"/>
        <v>120</v>
      </c>
      <c r="F25" s="35">
        <f aca="true" t="shared" si="8" ref="F25:M25">E25</f>
        <v>120</v>
      </c>
      <c r="G25" s="35">
        <f t="shared" si="8"/>
        <v>120</v>
      </c>
      <c r="H25" s="35">
        <f t="shared" si="8"/>
        <v>120</v>
      </c>
      <c r="I25" s="35">
        <f t="shared" si="8"/>
        <v>120</v>
      </c>
      <c r="J25" s="35">
        <f t="shared" si="8"/>
        <v>120</v>
      </c>
      <c r="K25" s="35">
        <f t="shared" si="8"/>
        <v>120</v>
      </c>
      <c r="L25" s="35">
        <f t="shared" si="8"/>
        <v>120</v>
      </c>
      <c r="M25" s="35">
        <f t="shared" si="8"/>
        <v>120</v>
      </c>
    </row>
    <row r="26" spans="2:13" ht="15.75" thickBot="1">
      <c r="B26" s="51" t="s">
        <v>136</v>
      </c>
      <c r="C26" s="35"/>
      <c r="D26" s="35">
        <f>Depreciación!E18</f>
        <v>11</v>
      </c>
      <c r="E26" s="35">
        <f t="shared" si="5"/>
        <v>11</v>
      </c>
      <c r="F26" s="35">
        <f aca="true" t="shared" si="9" ref="F26:M26">E26</f>
        <v>11</v>
      </c>
      <c r="G26" s="35">
        <f t="shared" si="9"/>
        <v>11</v>
      </c>
      <c r="H26" s="35">
        <f t="shared" si="9"/>
        <v>11</v>
      </c>
      <c r="I26" s="35">
        <f t="shared" si="9"/>
        <v>11</v>
      </c>
      <c r="J26" s="35">
        <f t="shared" si="9"/>
        <v>11</v>
      </c>
      <c r="K26" s="35">
        <f t="shared" si="9"/>
        <v>11</v>
      </c>
      <c r="L26" s="35">
        <f t="shared" si="9"/>
        <v>11</v>
      </c>
      <c r="M26" s="35">
        <f t="shared" si="9"/>
        <v>11</v>
      </c>
    </row>
    <row r="27" spans="2:13" ht="15.75" thickBot="1">
      <c r="B27" s="51" t="s">
        <v>82</v>
      </c>
      <c r="C27" s="35"/>
      <c r="D27" s="35">
        <f>Depreciación!E19</f>
        <v>16</v>
      </c>
      <c r="E27" s="35">
        <f t="shared" si="5"/>
        <v>16</v>
      </c>
      <c r="F27" s="35">
        <f aca="true" t="shared" si="10" ref="F27:M31">E27</f>
        <v>16</v>
      </c>
      <c r="G27" s="35">
        <f t="shared" si="10"/>
        <v>16</v>
      </c>
      <c r="H27" s="35">
        <f t="shared" si="10"/>
        <v>16</v>
      </c>
      <c r="I27" s="35">
        <f t="shared" si="10"/>
        <v>16</v>
      </c>
      <c r="J27" s="35">
        <f t="shared" si="10"/>
        <v>16</v>
      </c>
      <c r="K27" s="35">
        <f t="shared" si="10"/>
        <v>16</v>
      </c>
      <c r="L27" s="35">
        <f t="shared" si="10"/>
        <v>16</v>
      </c>
      <c r="M27" s="35">
        <f t="shared" si="10"/>
        <v>16</v>
      </c>
    </row>
    <row r="28" spans="2:13" ht="15.75" thickBot="1">
      <c r="B28" s="51" t="s">
        <v>83</v>
      </c>
      <c r="C28" s="35"/>
      <c r="D28" s="35">
        <f>Depreciación!E20</f>
        <v>104</v>
      </c>
      <c r="E28" s="35">
        <f t="shared" si="5"/>
        <v>104</v>
      </c>
      <c r="F28" s="35">
        <f t="shared" si="10"/>
        <v>104</v>
      </c>
      <c r="G28" s="35">
        <f t="shared" si="10"/>
        <v>104</v>
      </c>
      <c r="H28" s="35">
        <f t="shared" si="10"/>
        <v>104</v>
      </c>
      <c r="I28" s="35">
        <f t="shared" si="10"/>
        <v>104</v>
      </c>
      <c r="J28" s="35">
        <f t="shared" si="10"/>
        <v>104</v>
      </c>
      <c r="K28" s="35">
        <f t="shared" si="10"/>
        <v>104</v>
      </c>
      <c r="L28" s="35">
        <f t="shared" si="10"/>
        <v>104</v>
      </c>
      <c r="M28" s="35">
        <f t="shared" si="10"/>
        <v>104</v>
      </c>
    </row>
    <row r="29" spans="2:13" ht="15.75" thickBot="1">
      <c r="B29" s="51" t="s">
        <v>159</v>
      </c>
      <c r="C29" s="35"/>
      <c r="D29" s="35">
        <f>'Gastos de Publicidad'!F18</f>
        <v>47350</v>
      </c>
      <c r="E29" s="35">
        <f>'Gastos de Publicidad'!L18</f>
        <v>31150</v>
      </c>
      <c r="F29" s="35">
        <f t="shared" si="10"/>
        <v>31150</v>
      </c>
      <c r="G29" s="35">
        <f t="shared" si="10"/>
        <v>31150</v>
      </c>
      <c r="H29" s="35">
        <f t="shared" si="10"/>
        <v>31150</v>
      </c>
      <c r="I29" s="35">
        <f t="shared" si="10"/>
        <v>31150</v>
      </c>
      <c r="J29" s="35">
        <f t="shared" si="10"/>
        <v>31150</v>
      </c>
      <c r="K29" s="35">
        <f t="shared" si="10"/>
        <v>31150</v>
      </c>
      <c r="L29" s="35">
        <f t="shared" si="10"/>
        <v>31150</v>
      </c>
      <c r="M29" s="35">
        <f t="shared" si="10"/>
        <v>31150</v>
      </c>
    </row>
    <row r="30" spans="2:13" ht="15.75" thickBot="1">
      <c r="B30" s="51" t="s">
        <v>95</v>
      </c>
      <c r="C30" s="35"/>
      <c r="D30" s="35">
        <f>'Gasto Admin. y Capacitación'!E10</f>
        <v>20820</v>
      </c>
      <c r="E30" s="35">
        <f t="shared" si="5"/>
        <v>20820</v>
      </c>
      <c r="F30" s="35">
        <f t="shared" si="10"/>
        <v>20820</v>
      </c>
      <c r="G30" s="35">
        <f t="shared" si="10"/>
        <v>20820</v>
      </c>
      <c r="H30" s="35">
        <f t="shared" si="10"/>
        <v>20820</v>
      </c>
      <c r="I30" s="35">
        <f t="shared" si="10"/>
        <v>20820</v>
      </c>
      <c r="J30" s="35">
        <f t="shared" si="10"/>
        <v>20820</v>
      </c>
      <c r="K30" s="35">
        <f t="shared" si="10"/>
        <v>20820</v>
      </c>
      <c r="L30" s="35">
        <f t="shared" si="10"/>
        <v>20820</v>
      </c>
      <c r="M30" s="35">
        <f t="shared" si="10"/>
        <v>20820</v>
      </c>
    </row>
    <row r="31" spans="2:13" ht="15.75" thickBot="1">
      <c r="B31" s="51" t="s">
        <v>94</v>
      </c>
      <c r="C31" s="35"/>
      <c r="D31" s="35">
        <f>'Gasto Admin. y Capacitación'!F17</f>
        <v>4000</v>
      </c>
      <c r="E31" s="35">
        <f t="shared" si="5"/>
        <v>4000</v>
      </c>
      <c r="F31" s="35">
        <f t="shared" si="10"/>
        <v>4000</v>
      </c>
      <c r="G31" s="35">
        <f t="shared" si="10"/>
        <v>4000</v>
      </c>
      <c r="H31" s="35">
        <f t="shared" si="10"/>
        <v>4000</v>
      </c>
      <c r="I31" s="35">
        <f t="shared" si="10"/>
        <v>4000</v>
      </c>
      <c r="J31" s="35">
        <f t="shared" si="10"/>
        <v>4000</v>
      </c>
      <c r="K31" s="35">
        <f t="shared" si="10"/>
        <v>4000</v>
      </c>
      <c r="L31" s="35">
        <f t="shared" si="10"/>
        <v>4000</v>
      </c>
      <c r="M31" s="35">
        <f t="shared" si="10"/>
        <v>4000</v>
      </c>
    </row>
    <row r="32" spans="2:13" ht="15.75" thickBot="1">
      <c r="B32" s="51" t="s">
        <v>106</v>
      </c>
      <c r="C32" s="35"/>
      <c r="D32" s="35">
        <f>'Gastos de Servicios Básicos'!D7</f>
        <v>942.72</v>
      </c>
      <c r="E32" s="35">
        <f>D32*(1+'Gastos de Servicios Básicos'!$G$9)</f>
        <v>948.3763200000001</v>
      </c>
      <c r="F32" s="35">
        <f>E32*(1+'Gastos de Servicios Básicos'!$G$9)</f>
        <v>954.0665779200001</v>
      </c>
      <c r="G32" s="35">
        <f>F32*(1+'Gastos de Servicios Básicos'!$G$9)</f>
        <v>959.7909773875201</v>
      </c>
      <c r="H32" s="35">
        <f>G32*(1+'Gastos de Servicios Básicos'!$G$9)</f>
        <v>965.5497232518452</v>
      </c>
      <c r="I32" s="35">
        <f>H32*(1+'Gastos de Servicios Básicos'!$G$9)</f>
        <v>971.3430215913563</v>
      </c>
      <c r="J32" s="35">
        <f>I32*(1+'Gastos de Servicios Básicos'!$G$9)</f>
        <v>977.1710797209045</v>
      </c>
      <c r="K32" s="35">
        <f>J32*(1+'Gastos de Servicios Básicos'!$G$9)</f>
        <v>983.0341061992299</v>
      </c>
      <c r="L32" s="35">
        <f>K32*(1+'Gastos de Servicios Básicos'!$G$9)</f>
        <v>988.9323108364252</v>
      </c>
      <c r="M32" s="35">
        <f>L32*(1+'Gastos de Servicios Básicos'!$G$9)</f>
        <v>994.8659047014438</v>
      </c>
    </row>
    <row r="33" spans="2:13" ht="15.75" thickBot="1">
      <c r="B33" s="51" t="s">
        <v>132</v>
      </c>
      <c r="C33" s="35"/>
      <c r="D33" s="35"/>
      <c r="E33" s="35"/>
      <c r="F33" s="35"/>
      <c r="G33" s="35"/>
      <c r="H33" s="35">
        <f>'Utilidad-Vta Act. Fijos'!G5</f>
        <v>360</v>
      </c>
      <c r="I33" s="35"/>
      <c r="J33" s="35"/>
      <c r="K33" s="35"/>
      <c r="L33" s="35"/>
      <c r="M33" s="35">
        <f>'Utilidad-Vta Act. Fijos'!L5</f>
        <v>360</v>
      </c>
    </row>
    <row r="34" spans="2:13" ht="15.75" thickBot="1">
      <c r="B34" s="51" t="s">
        <v>133</v>
      </c>
      <c r="C34" s="35"/>
      <c r="D34" s="35"/>
      <c r="E34" s="35"/>
      <c r="F34" s="35"/>
      <c r="G34" s="35"/>
      <c r="H34" s="35">
        <f>'Utilidad-Vta Act. Fijos'!G6</f>
        <v>90</v>
      </c>
      <c r="I34" s="35"/>
      <c r="J34" s="35"/>
      <c r="K34" s="35"/>
      <c r="L34" s="35"/>
      <c r="M34" s="35">
        <f>'Utilidad-Vta Act. Fijos'!L6</f>
        <v>90</v>
      </c>
    </row>
    <row r="35" spans="2:13" ht="15.75" thickBot="1">
      <c r="B35" s="51" t="s">
        <v>134</v>
      </c>
      <c r="C35" s="35"/>
      <c r="D35" s="35"/>
      <c r="E35" s="35"/>
      <c r="F35" s="35"/>
      <c r="G35" s="35"/>
      <c r="H35" s="35">
        <f>'Utilidad-Vta Act. Fijos'!G7</f>
        <v>60</v>
      </c>
      <c r="I35" s="35"/>
      <c r="J35" s="35"/>
      <c r="K35" s="35"/>
      <c r="L35" s="35"/>
      <c r="M35" s="35">
        <f>'Utilidad-Vta Act. Fijos'!L7</f>
        <v>60</v>
      </c>
    </row>
    <row r="36" spans="2:13" ht="15.75" thickBot="1">
      <c r="B36" s="51" t="s">
        <v>137</v>
      </c>
      <c r="C36" s="35"/>
      <c r="D36" s="35"/>
      <c r="E36" s="35"/>
      <c r="F36" s="35"/>
      <c r="G36" s="35"/>
      <c r="H36" s="35">
        <f>'Utilidad-Vta Act. Fijos'!G8</f>
        <v>15</v>
      </c>
      <c r="I36" s="35"/>
      <c r="J36" s="35"/>
      <c r="K36" s="35"/>
      <c r="L36" s="35"/>
      <c r="M36" s="35">
        <f>'Utilidad-Vta Act. Fijos'!L8</f>
        <v>15</v>
      </c>
    </row>
    <row r="37" spans="2:13" ht="15.75" thickBot="1">
      <c r="B37" s="51" t="s">
        <v>135</v>
      </c>
      <c r="C37" s="35"/>
      <c r="D37" s="35"/>
      <c r="E37" s="35"/>
      <c r="F37" s="35"/>
      <c r="G37" s="35"/>
      <c r="H37" s="35">
        <f>'Utilidad-Vta Act. Fijos'!G9</f>
        <v>10</v>
      </c>
      <c r="I37" s="35"/>
      <c r="J37" s="35"/>
      <c r="K37" s="35"/>
      <c r="L37" s="35"/>
      <c r="M37" s="35">
        <f>'Utilidad-Vta Act. Fijos'!L9</f>
        <v>10</v>
      </c>
    </row>
    <row r="38" spans="2:13" ht="15.75" thickBot="1">
      <c r="B38" s="51" t="s">
        <v>138</v>
      </c>
      <c r="C38" s="35"/>
      <c r="D38" s="35"/>
      <c r="E38" s="35"/>
      <c r="F38" s="35"/>
      <c r="G38" s="35"/>
      <c r="H38" s="35">
        <f>'Utilidad-Vta Act. Fijos'!G10</f>
        <v>80</v>
      </c>
      <c r="I38" s="35"/>
      <c r="J38" s="35"/>
      <c r="K38" s="35"/>
      <c r="L38" s="35"/>
      <c r="M38" s="35">
        <f>'Utilidad-Vta Act. Fijos'!L10</f>
        <v>80</v>
      </c>
    </row>
    <row r="39" spans="2:13" ht="15.75" thickBot="1">
      <c r="B39" s="51" t="s">
        <v>139</v>
      </c>
      <c r="C39" s="35"/>
      <c r="D39" s="35">
        <f>(D22-SUM(D23:D32))</f>
        <v>1429031.015</v>
      </c>
      <c r="E39" s="35">
        <f>(E22-SUM(E23:E32))</f>
        <v>1530293.502281</v>
      </c>
      <c r="F39" s="35">
        <f>(F22-SUM(F23:F32))</f>
        <v>1620170.8125518966</v>
      </c>
      <c r="G39" s="35">
        <f>(G22-SUM(G23:G32))</f>
        <v>1715135.4665111767</v>
      </c>
      <c r="H39" s="35">
        <f>(H22-SUM(H23:H32)+SUM(H33:H38))</f>
        <v>1816090.409539165</v>
      </c>
      <c r="I39" s="35">
        <f>(I22-SUM(I23:I32))</f>
        <v>1921494.8847350783</v>
      </c>
      <c r="J39" s="35">
        <f>(J22-SUM(J23:J32))</f>
        <v>2033515.3553679765</v>
      </c>
      <c r="K39" s="35">
        <f>(K22-SUM(K23:K32))</f>
        <v>2151876.479538438</v>
      </c>
      <c r="L39" s="35">
        <f>(L22-SUM(L23:L32))</f>
        <v>2276937.1400060873</v>
      </c>
      <c r="M39" s="35">
        <f>(M22-SUM(M23:M32)+SUM(M33:M38))</f>
        <v>2409691.5323053603</v>
      </c>
    </row>
    <row r="40" spans="2:13" ht="15.75" thickBot="1">
      <c r="B40" s="51" t="s">
        <v>79</v>
      </c>
      <c r="C40" s="35"/>
      <c r="D40" s="35">
        <f>Depreciación!E15</f>
        <v>432</v>
      </c>
      <c r="E40" s="35">
        <f aca="true" t="shared" si="11" ref="E40:E45">D40</f>
        <v>432</v>
      </c>
      <c r="F40" s="35">
        <f aca="true" t="shared" si="12" ref="F40:L40">E40</f>
        <v>432</v>
      </c>
      <c r="G40" s="35">
        <f t="shared" si="12"/>
        <v>432</v>
      </c>
      <c r="H40" s="35">
        <f t="shared" si="12"/>
        <v>432</v>
      </c>
      <c r="I40" s="35">
        <f t="shared" si="12"/>
        <v>432</v>
      </c>
      <c r="J40" s="35">
        <f t="shared" si="12"/>
        <v>432</v>
      </c>
      <c r="K40" s="35">
        <f t="shared" si="12"/>
        <v>432</v>
      </c>
      <c r="L40" s="35">
        <f t="shared" si="12"/>
        <v>432</v>
      </c>
      <c r="M40" s="35">
        <f>L40</f>
        <v>432</v>
      </c>
    </row>
    <row r="41" spans="2:13" ht="15.75" thickBot="1">
      <c r="B41" s="51" t="s">
        <v>80</v>
      </c>
      <c r="C41" s="35"/>
      <c r="D41" s="35">
        <f>Depreciación!E16</f>
        <v>144</v>
      </c>
      <c r="E41" s="35">
        <f t="shared" si="11"/>
        <v>144</v>
      </c>
      <c r="F41" s="35">
        <f aca="true" t="shared" si="13" ref="F41:M41">E41</f>
        <v>144</v>
      </c>
      <c r="G41" s="35">
        <f t="shared" si="13"/>
        <v>144</v>
      </c>
      <c r="H41" s="35">
        <f t="shared" si="13"/>
        <v>144</v>
      </c>
      <c r="I41" s="35">
        <f t="shared" si="13"/>
        <v>144</v>
      </c>
      <c r="J41" s="35">
        <f t="shared" si="13"/>
        <v>144</v>
      </c>
      <c r="K41" s="35">
        <f t="shared" si="13"/>
        <v>144</v>
      </c>
      <c r="L41" s="35">
        <f t="shared" si="13"/>
        <v>144</v>
      </c>
      <c r="M41" s="35">
        <f t="shared" si="13"/>
        <v>144</v>
      </c>
    </row>
    <row r="42" spans="2:13" ht="15.75" thickBot="1">
      <c r="B42" s="51" t="s">
        <v>81</v>
      </c>
      <c r="C42" s="35"/>
      <c r="D42" s="35">
        <f>Depreciación!E17</f>
        <v>120</v>
      </c>
      <c r="E42" s="35">
        <f t="shared" si="11"/>
        <v>120</v>
      </c>
      <c r="F42" s="35">
        <f aca="true" t="shared" si="14" ref="F42:L42">E42</f>
        <v>120</v>
      </c>
      <c r="G42" s="35">
        <f t="shared" si="14"/>
        <v>120</v>
      </c>
      <c r="H42" s="35">
        <f t="shared" si="14"/>
        <v>120</v>
      </c>
      <c r="I42" s="35">
        <f t="shared" si="14"/>
        <v>120</v>
      </c>
      <c r="J42" s="35">
        <f t="shared" si="14"/>
        <v>120</v>
      </c>
      <c r="K42" s="35">
        <f t="shared" si="14"/>
        <v>120</v>
      </c>
      <c r="L42" s="35">
        <f t="shared" si="14"/>
        <v>120</v>
      </c>
      <c r="M42" s="35">
        <f>L42</f>
        <v>120</v>
      </c>
    </row>
    <row r="43" spans="2:13" ht="15.75" thickBot="1">
      <c r="B43" s="51" t="s">
        <v>136</v>
      </c>
      <c r="C43" s="35"/>
      <c r="D43" s="35">
        <f>Depreciación!E18</f>
        <v>11</v>
      </c>
      <c r="E43" s="35">
        <f t="shared" si="11"/>
        <v>11</v>
      </c>
      <c r="F43" s="35">
        <f aca="true" t="shared" si="15" ref="F43:M45">E43</f>
        <v>11</v>
      </c>
      <c r="G43" s="35">
        <f t="shared" si="15"/>
        <v>11</v>
      </c>
      <c r="H43" s="35">
        <f t="shared" si="15"/>
        <v>11</v>
      </c>
      <c r="I43" s="35">
        <f t="shared" si="15"/>
        <v>11</v>
      </c>
      <c r="J43" s="35">
        <f t="shared" si="15"/>
        <v>11</v>
      </c>
      <c r="K43" s="35">
        <f t="shared" si="15"/>
        <v>11</v>
      </c>
      <c r="L43" s="35">
        <f t="shared" si="15"/>
        <v>11</v>
      </c>
      <c r="M43" s="35">
        <f t="shared" si="15"/>
        <v>11</v>
      </c>
    </row>
    <row r="44" spans="2:13" ht="15.75" thickBot="1">
      <c r="B44" s="51" t="s">
        <v>82</v>
      </c>
      <c r="C44" s="35"/>
      <c r="D44" s="35">
        <f>Depreciación!E19</f>
        <v>16</v>
      </c>
      <c r="E44" s="35">
        <f t="shared" si="11"/>
        <v>16</v>
      </c>
      <c r="F44" s="35">
        <f t="shared" si="15"/>
        <v>16</v>
      </c>
      <c r="G44" s="35">
        <f t="shared" si="15"/>
        <v>16</v>
      </c>
      <c r="H44" s="35">
        <f t="shared" si="15"/>
        <v>16</v>
      </c>
      <c r="I44" s="35">
        <f t="shared" si="15"/>
        <v>16</v>
      </c>
      <c r="J44" s="35">
        <f t="shared" si="15"/>
        <v>16</v>
      </c>
      <c r="K44" s="35">
        <f t="shared" si="15"/>
        <v>16</v>
      </c>
      <c r="L44" s="35">
        <f t="shared" si="15"/>
        <v>16</v>
      </c>
      <c r="M44" s="35">
        <f t="shared" si="15"/>
        <v>16</v>
      </c>
    </row>
    <row r="45" spans="2:13" ht="15.75" thickBot="1">
      <c r="B45" s="51" t="s">
        <v>83</v>
      </c>
      <c r="C45" s="35"/>
      <c r="D45" s="35">
        <f>Depreciación!E20</f>
        <v>104</v>
      </c>
      <c r="E45" s="35">
        <f t="shared" si="11"/>
        <v>104</v>
      </c>
      <c r="F45" s="35">
        <f t="shared" si="15"/>
        <v>104</v>
      </c>
      <c r="G45" s="35">
        <f t="shared" si="15"/>
        <v>104</v>
      </c>
      <c r="H45" s="35">
        <f t="shared" si="15"/>
        <v>104</v>
      </c>
      <c r="I45" s="35">
        <f t="shared" si="15"/>
        <v>104</v>
      </c>
      <c r="J45" s="35">
        <f t="shared" si="15"/>
        <v>104</v>
      </c>
      <c r="K45" s="35">
        <f t="shared" si="15"/>
        <v>104</v>
      </c>
      <c r="L45" s="35">
        <f t="shared" si="15"/>
        <v>104</v>
      </c>
      <c r="M45" s="35">
        <f t="shared" si="15"/>
        <v>104</v>
      </c>
    </row>
    <row r="46" spans="2:13" ht="15.75" thickBot="1">
      <c r="B46" s="51" t="s">
        <v>140</v>
      </c>
      <c r="C46" s="35"/>
      <c r="D46" s="35"/>
      <c r="E46" s="35"/>
      <c r="F46" s="35"/>
      <c r="G46" s="35"/>
      <c r="H46" s="35">
        <f>'Valor de Desecho Contable'!H5</f>
        <v>0</v>
      </c>
      <c r="I46" s="35"/>
      <c r="J46" s="35"/>
      <c r="K46" s="35"/>
      <c r="L46" s="35"/>
      <c r="M46" s="35">
        <f>'Valor de Desecho Contable'!H5</f>
        <v>0</v>
      </c>
    </row>
    <row r="47" spans="2:13" ht="15.75" thickBot="1">
      <c r="B47" s="51" t="s">
        <v>141</v>
      </c>
      <c r="C47" s="35"/>
      <c r="D47" s="35"/>
      <c r="E47" s="35"/>
      <c r="F47" s="35"/>
      <c r="G47" s="35"/>
      <c r="H47" s="35">
        <f>'Valor de Desecho Contable'!H6</f>
        <v>0</v>
      </c>
      <c r="I47" s="35"/>
      <c r="J47" s="35"/>
      <c r="K47" s="35"/>
      <c r="L47" s="35"/>
      <c r="M47" s="35">
        <f>'Valor de Desecho Contable'!H6</f>
        <v>0</v>
      </c>
    </row>
    <row r="48" spans="2:13" ht="15.75" thickBot="1">
      <c r="B48" s="51" t="s">
        <v>142</v>
      </c>
      <c r="C48" s="35"/>
      <c r="D48" s="35"/>
      <c r="E48" s="35"/>
      <c r="F48" s="35"/>
      <c r="G48" s="35"/>
      <c r="H48" s="35">
        <f>'Valor de Desecho Contable'!H7</f>
        <v>0</v>
      </c>
      <c r="I48" s="35"/>
      <c r="J48" s="35"/>
      <c r="K48" s="35"/>
      <c r="L48" s="35"/>
      <c r="M48" s="35">
        <f>'Valor de Desecho Contable'!H7</f>
        <v>0</v>
      </c>
    </row>
    <row r="49" spans="2:13" ht="15.75" thickBot="1">
      <c r="B49" s="51" t="s">
        <v>143</v>
      </c>
      <c r="C49" s="35"/>
      <c r="D49" s="35"/>
      <c r="E49" s="35"/>
      <c r="F49" s="35"/>
      <c r="G49" s="35"/>
      <c r="H49" s="35">
        <f>'Valor de Desecho Contable'!H8</f>
        <v>0</v>
      </c>
      <c r="I49" s="35"/>
      <c r="J49" s="35"/>
      <c r="K49" s="35"/>
      <c r="L49" s="35"/>
      <c r="M49" s="35">
        <f>'Valor de Desecho Contable'!H8</f>
        <v>0</v>
      </c>
    </row>
    <row r="50" spans="2:13" ht="15.75" thickBot="1">
      <c r="B50" s="51" t="s">
        <v>144</v>
      </c>
      <c r="C50" s="35"/>
      <c r="D50" s="35"/>
      <c r="E50" s="35"/>
      <c r="F50" s="35"/>
      <c r="G50" s="35"/>
      <c r="H50" s="35">
        <f>'Valor de Desecho Contable'!H9</f>
        <v>0</v>
      </c>
      <c r="I50" s="35"/>
      <c r="J50" s="35"/>
      <c r="K50" s="35"/>
      <c r="L50" s="35"/>
      <c r="M50" s="35">
        <f>'Valor de Desecho Contable'!H9</f>
        <v>0</v>
      </c>
    </row>
    <row r="51" spans="2:13" ht="15.75" thickBot="1">
      <c r="B51" s="51" t="s">
        <v>145</v>
      </c>
      <c r="C51" s="35"/>
      <c r="D51" s="35"/>
      <c r="E51" s="35"/>
      <c r="F51" s="35"/>
      <c r="G51" s="35"/>
      <c r="H51" s="35">
        <f>'Valor de Desecho Contable'!H10</f>
        <v>0</v>
      </c>
      <c r="I51" s="35"/>
      <c r="J51" s="35"/>
      <c r="K51" s="35"/>
      <c r="L51" s="35"/>
      <c r="M51" s="35">
        <f>'Valor de Desecho Contable'!H10</f>
        <v>0</v>
      </c>
    </row>
    <row r="52" spans="2:13" ht="15.75" thickBot="1">
      <c r="B52" s="51" t="s">
        <v>152</v>
      </c>
      <c r="C52" s="35">
        <f>'Inv. Inicial'!D4</f>
        <v>3125</v>
      </c>
      <c r="D52" s="35"/>
      <c r="E52" s="35"/>
      <c r="F52" s="35"/>
      <c r="G52" s="35"/>
      <c r="H52" s="35">
        <f>'Inv. Inicial'!D4</f>
        <v>3125</v>
      </c>
      <c r="I52" s="35"/>
      <c r="J52" s="35"/>
      <c r="K52" s="35"/>
      <c r="L52" s="35"/>
      <c r="M52" s="35">
        <f>'Inv. Inicial'!D4</f>
        <v>3125</v>
      </c>
    </row>
    <row r="53" spans="2:13" ht="15.75" thickBot="1">
      <c r="B53" s="51" t="s">
        <v>153</v>
      </c>
      <c r="C53" s="35">
        <f>'Inv. Inicial'!D5</f>
        <v>2160</v>
      </c>
      <c r="D53" s="35"/>
      <c r="E53" s="35"/>
      <c r="F53" s="35"/>
      <c r="G53" s="35"/>
      <c r="H53" s="35">
        <f>'Inv. Inicial'!D5</f>
        <v>2160</v>
      </c>
      <c r="I53" s="35"/>
      <c r="J53" s="35"/>
      <c r="K53" s="35"/>
      <c r="L53" s="35"/>
      <c r="M53" s="35">
        <f>'Inv. Inicial'!D5</f>
        <v>2160</v>
      </c>
    </row>
    <row r="54" spans="2:13" ht="15.75" thickBot="1">
      <c r="B54" s="51" t="s">
        <v>154</v>
      </c>
      <c r="C54" s="35">
        <f>'Inv. Inicial'!D6</f>
        <v>720</v>
      </c>
      <c r="D54" s="35"/>
      <c r="E54" s="35"/>
      <c r="F54" s="35"/>
      <c r="G54" s="35"/>
      <c r="H54" s="35">
        <f>'Inv. Inicial'!D6</f>
        <v>720</v>
      </c>
      <c r="I54" s="35"/>
      <c r="J54" s="35"/>
      <c r="K54" s="35"/>
      <c r="L54" s="35"/>
      <c r="M54" s="35">
        <f>'Inv. Inicial'!D6</f>
        <v>720</v>
      </c>
    </row>
    <row r="55" spans="2:13" ht="15.75" thickBot="1">
      <c r="B55" s="51" t="s">
        <v>155</v>
      </c>
      <c r="C55" s="35">
        <f>'Inv. Inicial'!D7</f>
        <v>600</v>
      </c>
      <c r="D55" s="35"/>
      <c r="E55" s="35"/>
      <c r="F55" s="35"/>
      <c r="G55" s="35"/>
      <c r="H55" s="35">
        <f>'Inv. Inicial'!D7</f>
        <v>600</v>
      </c>
      <c r="I55" s="35"/>
      <c r="J55" s="35"/>
      <c r="K55" s="35"/>
      <c r="L55" s="35"/>
      <c r="M55" s="35">
        <f>'Inv. Inicial'!D7</f>
        <v>600</v>
      </c>
    </row>
    <row r="56" spans="2:13" ht="15.75" thickBot="1">
      <c r="B56" s="51" t="s">
        <v>156</v>
      </c>
      <c r="C56" s="35">
        <f>'Inv. Inicial'!D8</f>
        <v>55</v>
      </c>
      <c r="D56" s="35"/>
      <c r="E56" s="35"/>
      <c r="F56" s="35"/>
      <c r="G56" s="35"/>
      <c r="H56" s="35">
        <f>'Inv. Inicial'!D8</f>
        <v>55</v>
      </c>
      <c r="I56" s="35"/>
      <c r="J56" s="35"/>
      <c r="K56" s="35"/>
      <c r="L56" s="35"/>
      <c r="M56" s="35">
        <f>'Inv. Inicial'!D8</f>
        <v>55</v>
      </c>
    </row>
    <row r="57" spans="2:13" ht="15.75" thickBot="1">
      <c r="B57" s="51" t="s">
        <v>158</v>
      </c>
      <c r="C57" s="35">
        <f>'Inv. Inicial'!D9</f>
        <v>80</v>
      </c>
      <c r="D57" s="35"/>
      <c r="E57" s="35"/>
      <c r="F57" s="35"/>
      <c r="G57" s="35"/>
      <c r="H57" s="35">
        <f>'Inv. Inicial'!D9</f>
        <v>80</v>
      </c>
      <c r="I57" s="35"/>
      <c r="J57" s="35"/>
      <c r="K57" s="35"/>
      <c r="L57" s="35"/>
      <c r="M57" s="35">
        <f>'Inv. Inicial'!D9</f>
        <v>80</v>
      </c>
    </row>
    <row r="58" spans="2:13" ht="15.75" thickBot="1">
      <c r="B58" s="51" t="s">
        <v>157</v>
      </c>
      <c r="C58" s="35">
        <f>'Inv. Inicial'!D10</f>
        <v>520</v>
      </c>
      <c r="D58" s="35"/>
      <c r="E58" s="35"/>
      <c r="F58" s="35"/>
      <c r="G58" s="35"/>
      <c r="H58" s="35">
        <f>'Inv. Inicial'!D10</f>
        <v>520</v>
      </c>
      <c r="I58" s="35"/>
      <c r="J58" s="35"/>
      <c r="K58" s="35"/>
      <c r="L58" s="35"/>
      <c r="M58" s="35">
        <f>'Inv. Inicial'!D10</f>
        <v>520</v>
      </c>
    </row>
    <row r="59" spans="2:13" ht="15.75" thickBot="1">
      <c r="B59" s="51" t="s">
        <v>161</v>
      </c>
      <c r="C59" s="35">
        <f>-'Capital de Trabajo'!C11</f>
        <v>-10863942.598000001</v>
      </c>
      <c r="D59" s="35"/>
      <c r="E59" s="35"/>
      <c r="F59" s="35"/>
      <c r="G59" s="35"/>
      <c r="H59" s="35"/>
      <c r="I59" s="35"/>
      <c r="J59" s="35"/>
      <c r="K59" s="35"/>
      <c r="L59" s="35"/>
      <c r="M59" s="35">
        <f>'Capital de Trabajo'!C11</f>
        <v>10863942.598000001</v>
      </c>
    </row>
    <row r="60" spans="2:13" ht="15.75" thickBot="1">
      <c r="B60" s="51" t="s">
        <v>162</v>
      </c>
      <c r="C60" s="35"/>
      <c r="D60" s="35"/>
      <c r="E60" s="35"/>
      <c r="F60" s="35"/>
      <c r="G60" s="35"/>
      <c r="H60" s="35"/>
      <c r="I60" s="35"/>
      <c r="J60" s="35"/>
      <c r="K60" s="35"/>
      <c r="L60" s="35"/>
      <c r="M60" s="35">
        <f>'Valor de Desecho Contable'!H11</f>
        <v>0</v>
      </c>
    </row>
    <row r="61" spans="2:13" ht="15.75" thickBot="1">
      <c r="B61" s="33" t="s">
        <v>163</v>
      </c>
      <c r="C61" s="56">
        <f>-C52-C53-C54-C55-C56-C57-C58+C59</f>
        <v>-10871202.598000001</v>
      </c>
      <c r="D61" s="37">
        <f>SUM(D39:D45)</f>
        <v>1429858.015</v>
      </c>
      <c r="E61" s="37">
        <f aca="true" t="shared" si="16" ref="E61:L61">SUM(E39:E45)</f>
        <v>1531120.502281</v>
      </c>
      <c r="F61" s="37">
        <f t="shared" si="16"/>
        <v>1620997.8125518966</v>
      </c>
      <c r="G61" s="37">
        <f t="shared" si="16"/>
        <v>1715962.4665111767</v>
      </c>
      <c r="H61" s="37">
        <f>SUM(H39:H45)-H52-H53-H54-H55-H56-H57-H58</f>
        <v>1809657.409539165</v>
      </c>
      <c r="I61" s="37">
        <f t="shared" si="16"/>
        <v>1922321.8847350783</v>
      </c>
      <c r="J61" s="37">
        <f t="shared" si="16"/>
        <v>2034342.3553679765</v>
      </c>
      <c r="K61" s="37">
        <f t="shared" si="16"/>
        <v>2152703.479538438</v>
      </c>
      <c r="L61" s="37">
        <f t="shared" si="16"/>
        <v>2277764.1400060873</v>
      </c>
      <c r="M61" s="37">
        <f>SUM(M39:M45)-M52-M53-M54-M55-M56-M57-M58+M59+M60</f>
        <v>13267201.130305361</v>
      </c>
    </row>
    <row r="62" spans="2:3" ht="15.75" thickBot="1">
      <c r="B62" s="54" t="s">
        <v>164</v>
      </c>
      <c r="C62" s="59">
        <f>Hoja1!C5</f>
        <v>0.1</v>
      </c>
    </row>
    <row r="63" spans="2:8" ht="15.75" thickBot="1">
      <c r="B63" s="54" t="s">
        <v>165</v>
      </c>
      <c r="C63" s="148">
        <f>NPV(C62,C61:M61)</f>
        <v>4019985.274411463</v>
      </c>
      <c r="H63" s="16"/>
    </row>
    <row r="64" spans="2:3" ht="15.75" thickBot="1">
      <c r="B64" s="54" t="s">
        <v>166</v>
      </c>
      <c r="C64" s="60">
        <f>IRR(C61:M61)</f>
        <v>0.1621332314074056</v>
      </c>
    </row>
    <row r="65" spans="2:3" ht="15">
      <c r="B65" s="4"/>
      <c r="C65" s="55"/>
    </row>
  </sheetData>
  <sheetProtection/>
  <mergeCells count="2">
    <mergeCell ref="D19:F19"/>
    <mergeCell ref="D4:F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3:M14"/>
  <sheetViews>
    <sheetView zoomScalePageLayoutView="0" workbookViewId="0" topLeftCell="C1">
      <selection activeCell="D8" sqref="D8"/>
    </sheetView>
  </sheetViews>
  <sheetFormatPr defaultColWidth="11.421875" defaultRowHeight="15"/>
  <cols>
    <col min="3" max="3" width="52.00390625" style="0" customWidth="1"/>
    <col min="4" max="4" width="15.140625" style="0" customWidth="1"/>
    <col min="5" max="5" width="15.28125" style="0" customWidth="1"/>
    <col min="6" max="7" width="15.00390625" style="0" customWidth="1"/>
    <col min="8" max="13" width="14.57421875" style="0" bestFit="1" customWidth="1"/>
  </cols>
  <sheetData>
    <row r="3" spans="4:5" ht="15">
      <c r="D3" s="12" t="s">
        <v>130</v>
      </c>
      <c r="E3" s="3"/>
    </row>
    <row r="5" ht="15">
      <c r="A5" s="4"/>
    </row>
    <row r="6" ht="15.75" thickBot="1"/>
    <row r="7" spans="4:7" ht="30.75" thickBot="1">
      <c r="D7" s="33" t="s">
        <v>53</v>
      </c>
      <c r="E7" s="33" t="s">
        <v>52</v>
      </c>
      <c r="F7" s="33" t="s">
        <v>129</v>
      </c>
      <c r="G7" s="33" t="s">
        <v>115</v>
      </c>
    </row>
    <row r="8" spans="3:7" ht="15.75" thickBot="1">
      <c r="C8" s="64" t="s">
        <v>54</v>
      </c>
      <c r="D8" s="53">
        <f>'Flujo de Caja'!D17</f>
        <v>100198.049</v>
      </c>
      <c r="E8" s="53">
        <v>1</v>
      </c>
      <c r="F8" s="122">
        <f>Hoja1!C3</f>
        <v>15</v>
      </c>
      <c r="G8" s="69">
        <f>D8*E8*F8</f>
        <v>1502970.7349999999</v>
      </c>
    </row>
    <row r="9" spans="3:5" ht="15.75" thickBot="1">
      <c r="C9" s="9"/>
      <c r="D9" s="4"/>
      <c r="E9" s="4"/>
    </row>
    <row r="10" spans="3:4" ht="15" customHeight="1" thickBot="1">
      <c r="C10" s="33" t="s">
        <v>174</v>
      </c>
      <c r="D10" s="63">
        <v>0.0566</v>
      </c>
    </row>
    <row r="11" spans="3:4" ht="15.75" thickBot="1">
      <c r="C11" s="53">
        <f>5.66/100</f>
        <v>0.056600000000000004</v>
      </c>
      <c r="D11" s="61"/>
    </row>
    <row r="12" ht="15.75" thickBot="1"/>
    <row r="13" spans="3:13" ht="15.75" thickBot="1">
      <c r="C13" s="4"/>
      <c r="D13" s="28" t="s">
        <v>119</v>
      </c>
      <c r="E13" s="18" t="s">
        <v>120</v>
      </c>
      <c r="F13" s="18" t="s">
        <v>121</v>
      </c>
      <c r="G13" s="18" t="s">
        <v>122</v>
      </c>
      <c r="H13" s="18" t="s">
        <v>123</v>
      </c>
      <c r="I13" s="18" t="s">
        <v>124</v>
      </c>
      <c r="J13" s="18" t="s">
        <v>125</v>
      </c>
      <c r="K13" s="18" t="s">
        <v>126</v>
      </c>
      <c r="L13" s="18" t="s">
        <v>127</v>
      </c>
      <c r="M13" s="18" t="s">
        <v>128</v>
      </c>
    </row>
    <row r="14" spans="3:13" ht="15.75" thickBot="1">
      <c r="C14" s="62" t="s">
        <v>118</v>
      </c>
      <c r="D14" s="69">
        <f>G8</f>
        <v>1502970.7349999999</v>
      </c>
      <c r="E14" s="70">
        <f>D14*(1+$C$11)</f>
        <v>1588038.878601</v>
      </c>
      <c r="F14" s="69">
        <f aca="true" t="shared" si="0" ref="F14:M14">E14*(1+$C$11)</f>
        <v>1677921.8791298165</v>
      </c>
      <c r="G14" s="70">
        <f t="shared" si="0"/>
        <v>1772892.2574885641</v>
      </c>
      <c r="H14" s="69">
        <f t="shared" si="0"/>
        <v>1873237.959262417</v>
      </c>
      <c r="I14" s="71">
        <f t="shared" si="0"/>
        <v>1979263.2277566697</v>
      </c>
      <c r="J14" s="72">
        <f t="shared" si="0"/>
        <v>2091289.5264476973</v>
      </c>
      <c r="K14" s="72">
        <f t="shared" si="0"/>
        <v>2209656.513644637</v>
      </c>
      <c r="L14" s="72">
        <f t="shared" si="0"/>
        <v>2334723.0723169236</v>
      </c>
      <c r="M14" s="73">
        <f t="shared" si="0"/>
        <v>2466868.3982100617</v>
      </c>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1:H18"/>
  <sheetViews>
    <sheetView zoomScalePageLayoutView="0" workbookViewId="0" topLeftCell="A1">
      <selection activeCell="D22" sqref="D22"/>
    </sheetView>
  </sheetViews>
  <sheetFormatPr defaultColWidth="11.421875" defaultRowHeight="15"/>
  <cols>
    <col min="2" max="2" width="36.140625" style="0" customWidth="1"/>
    <col min="3" max="3" width="13.57421875" style="0" customWidth="1"/>
  </cols>
  <sheetData>
    <row r="1" spans="2:3" ht="15.75" thickBot="1">
      <c r="B1" s="33" t="s">
        <v>56</v>
      </c>
      <c r="C1" s="33" t="s">
        <v>48</v>
      </c>
    </row>
    <row r="2" spans="2:4" ht="15.75" thickBot="1">
      <c r="B2" s="65" t="s">
        <v>55</v>
      </c>
      <c r="C2" s="24">
        <v>12156</v>
      </c>
      <c r="D2" s="1"/>
    </row>
    <row r="3" spans="2:4" ht="15.75" thickBot="1">
      <c r="B3" s="65" t="s">
        <v>57</v>
      </c>
      <c r="C3" s="24">
        <v>47330</v>
      </c>
      <c r="D3" s="1"/>
    </row>
    <row r="4" spans="2:3" ht="15.75" thickBot="1">
      <c r="B4" s="65" t="s">
        <v>58</v>
      </c>
      <c r="C4" s="24">
        <v>11502</v>
      </c>
    </row>
    <row r="5" spans="2:4" ht="15.75" thickBot="1">
      <c r="B5" s="65" t="s">
        <v>59</v>
      </c>
      <c r="C5" s="24">
        <v>7126</v>
      </c>
      <c r="D5" s="1"/>
    </row>
    <row r="6" spans="2:3" ht="15.75" thickBot="1">
      <c r="B6" s="65" t="s">
        <v>60</v>
      </c>
      <c r="C6" s="24">
        <v>7012</v>
      </c>
    </row>
    <row r="7" spans="2:3" ht="15.75" thickBot="1">
      <c r="B7" s="65" t="s">
        <v>61</v>
      </c>
      <c r="C7" s="24">
        <v>10128</v>
      </c>
    </row>
    <row r="8" spans="2:3" ht="15.75" thickBot="1">
      <c r="B8" s="65" t="s">
        <v>62</v>
      </c>
      <c r="C8" s="24">
        <v>48390</v>
      </c>
    </row>
    <row r="9" spans="2:3" ht="15.75" thickBot="1">
      <c r="B9" s="65" t="s">
        <v>63</v>
      </c>
      <c r="C9" s="24">
        <v>8951</v>
      </c>
    </row>
    <row r="10" spans="2:3" ht="15.75" thickBot="1">
      <c r="B10" s="65" t="s">
        <v>64</v>
      </c>
      <c r="C10" s="24">
        <v>11943</v>
      </c>
    </row>
    <row r="11" spans="2:3" ht="15.75" thickBot="1">
      <c r="B11" s="65" t="s">
        <v>65</v>
      </c>
      <c r="C11" s="24">
        <v>24412</v>
      </c>
    </row>
    <row r="12" spans="2:3" ht="15.75" thickBot="1">
      <c r="B12" s="65" t="s">
        <v>66</v>
      </c>
      <c r="C12" s="24">
        <v>21241</v>
      </c>
    </row>
    <row r="13" spans="2:3" ht="15.75" thickBot="1">
      <c r="B13" s="66" t="s">
        <v>68</v>
      </c>
      <c r="C13" s="33">
        <f>SUM(C2:C12)</f>
        <v>210191</v>
      </c>
    </row>
    <row r="14" spans="2:3" ht="15.75" thickBot="1">
      <c r="B14" s="3"/>
      <c r="C14" s="3"/>
    </row>
    <row r="15" spans="2:3" ht="15.75" thickBot="1">
      <c r="B15" s="33" t="s">
        <v>175</v>
      </c>
      <c r="C15" s="33">
        <f>AVERAGE(C2:C12)</f>
        <v>19108.272727272728</v>
      </c>
    </row>
    <row r="17" spans="2:8" ht="15">
      <c r="B17" s="14" t="s">
        <v>69</v>
      </c>
      <c r="C17" s="14"/>
      <c r="D17" s="14"/>
      <c r="E17" s="14"/>
      <c r="F17" s="14"/>
      <c r="G17" s="14"/>
      <c r="H17" s="14"/>
    </row>
    <row r="18" spans="2:8" ht="15">
      <c r="B18" s="14" t="s">
        <v>67</v>
      </c>
      <c r="C18" s="14"/>
      <c r="D18" s="14"/>
      <c r="E18" s="14"/>
      <c r="F18" s="14"/>
      <c r="G18" s="14"/>
      <c r="H18" s="1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H20"/>
  <sheetViews>
    <sheetView zoomScalePageLayoutView="0" workbookViewId="0" topLeftCell="A1">
      <selection activeCell="B22" sqref="B22"/>
    </sheetView>
  </sheetViews>
  <sheetFormatPr defaultColWidth="11.421875" defaultRowHeight="15"/>
  <cols>
    <col min="2" max="2" width="31.421875" style="0" customWidth="1"/>
    <col min="3" max="3" width="26.421875" style="0" customWidth="1"/>
    <col min="4" max="4" width="27.7109375" style="0" customWidth="1"/>
    <col min="5" max="5" width="25.140625" style="0" customWidth="1"/>
    <col min="6" max="6" width="25.57421875" style="0" customWidth="1"/>
  </cols>
  <sheetData>
    <row r="2" ht="15">
      <c r="B2" s="3" t="s">
        <v>85</v>
      </c>
    </row>
    <row r="3" ht="15">
      <c r="B3" s="3" t="s">
        <v>96</v>
      </c>
    </row>
    <row r="4" ht="15.75" thickBot="1"/>
    <row r="5" spans="2:8" ht="15.75" thickBot="1">
      <c r="B5" s="15"/>
      <c r="C5" s="15"/>
      <c r="D5" s="11"/>
      <c r="E5" s="28" t="s">
        <v>87</v>
      </c>
      <c r="F5" s="29"/>
      <c r="G5" s="29"/>
      <c r="H5" s="29"/>
    </row>
    <row r="6" spans="2:5" ht="15.75" thickBot="1">
      <c r="B6" s="33" t="s">
        <v>88</v>
      </c>
      <c r="C6" s="33" t="s">
        <v>89</v>
      </c>
      <c r="D6" s="33" t="s">
        <v>99</v>
      </c>
      <c r="E6" s="28" t="s">
        <v>9</v>
      </c>
    </row>
    <row r="7" spans="2:5" ht="15.75" thickBot="1">
      <c r="B7" s="67" t="s">
        <v>90</v>
      </c>
      <c r="C7" s="68">
        <v>1</v>
      </c>
      <c r="D7" s="95">
        <v>800</v>
      </c>
      <c r="E7" s="95">
        <f>D7*12</f>
        <v>9600</v>
      </c>
    </row>
    <row r="8" spans="2:5" ht="15.75" thickBot="1">
      <c r="B8" s="67" t="s">
        <v>91</v>
      </c>
      <c r="C8" s="68">
        <v>1</v>
      </c>
      <c r="D8" s="95">
        <v>500</v>
      </c>
      <c r="E8" s="95">
        <f>D8*12</f>
        <v>6000</v>
      </c>
    </row>
    <row r="9" spans="2:5" ht="15.75" thickBot="1">
      <c r="B9" s="67" t="s">
        <v>92</v>
      </c>
      <c r="C9" s="68">
        <v>1</v>
      </c>
      <c r="D9" s="95">
        <v>435</v>
      </c>
      <c r="E9" s="95">
        <f>D9*12</f>
        <v>5220</v>
      </c>
    </row>
    <row r="10" spans="2:5" ht="15.75" thickBot="1">
      <c r="B10" s="8"/>
      <c r="C10" s="8"/>
      <c r="D10" s="96" t="s">
        <v>93</v>
      </c>
      <c r="E10" s="97">
        <f>SUM(E7:E9)</f>
        <v>20820</v>
      </c>
    </row>
    <row r="11" ht="15.75" thickBot="1"/>
    <row r="12" spans="2:4" ht="15.75" thickBot="1">
      <c r="B12" s="76" t="s">
        <v>160</v>
      </c>
      <c r="C12" s="77"/>
      <c r="D12" s="75">
        <f>SUM(D7:D9)</f>
        <v>1735</v>
      </c>
    </row>
    <row r="14" ht="15.75" thickBot="1">
      <c r="B14" s="3" t="s">
        <v>97</v>
      </c>
    </row>
    <row r="15" spans="2:6" ht="23.25" customHeight="1" thickBot="1">
      <c r="B15" s="4"/>
      <c r="C15" s="33" t="s">
        <v>102</v>
      </c>
      <c r="D15" s="33" t="s">
        <v>98</v>
      </c>
      <c r="E15" s="33" t="s">
        <v>101</v>
      </c>
      <c r="F15" s="33" t="s">
        <v>104</v>
      </c>
    </row>
    <row r="16" spans="2:6" ht="15.75" thickBot="1">
      <c r="B16" s="78" t="s">
        <v>103</v>
      </c>
      <c r="C16" s="79">
        <v>4</v>
      </c>
      <c r="D16" s="80">
        <v>5</v>
      </c>
      <c r="E16" s="92">
        <v>200</v>
      </c>
      <c r="F16" s="93">
        <f>E16*D16</f>
        <v>1000</v>
      </c>
    </row>
    <row r="17" spans="2:6" ht="15.75" thickBot="1">
      <c r="B17" s="67"/>
      <c r="C17" s="81"/>
      <c r="D17" s="82"/>
      <c r="E17" s="83" t="s">
        <v>105</v>
      </c>
      <c r="F17" s="94">
        <f>F16*C16</f>
        <v>4000</v>
      </c>
    </row>
    <row r="20" spans="2:4" ht="15">
      <c r="B20" s="13" t="s">
        <v>100</v>
      </c>
      <c r="C20" s="13"/>
      <c r="D20" s="13"/>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B2:G9"/>
  <sheetViews>
    <sheetView zoomScalePageLayoutView="0" workbookViewId="0" topLeftCell="A1">
      <selection activeCell="C15" sqref="C15"/>
    </sheetView>
  </sheetViews>
  <sheetFormatPr defaultColWidth="11.421875" defaultRowHeight="15"/>
  <cols>
    <col min="2" max="2" width="20.7109375" style="0" customWidth="1"/>
    <col min="3" max="3" width="17.8515625" style="0" customWidth="1"/>
    <col min="4" max="4" width="17.7109375" style="0" customWidth="1"/>
  </cols>
  <sheetData>
    <row r="2" ht="15.75" thickBot="1">
      <c r="B2" s="3"/>
    </row>
    <row r="3" spans="2:5" ht="23.25" customHeight="1" thickBot="1">
      <c r="B3" s="33" t="s">
        <v>107</v>
      </c>
      <c r="C3" s="33" t="s">
        <v>111</v>
      </c>
      <c r="D3" s="28" t="s">
        <v>112</v>
      </c>
      <c r="E3" s="29"/>
    </row>
    <row r="4" spans="2:5" ht="15">
      <c r="B4" s="85" t="s">
        <v>108</v>
      </c>
      <c r="C4" s="88">
        <v>2.94</v>
      </c>
      <c r="D4" s="88">
        <f>C4*12</f>
        <v>35.28</v>
      </c>
      <c r="E4" s="84"/>
    </row>
    <row r="5" spans="2:5" ht="15">
      <c r="B5" s="85" t="s">
        <v>109</v>
      </c>
      <c r="C5" s="89">
        <v>32.58</v>
      </c>
      <c r="D5" s="89">
        <f>C5*12</f>
        <v>390.96</v>
      </c>
      <c r="E5" s="84"/>
    </row>
    <row r="6" spans="2:5" ht="15.75" thickBot="1">
      <c r="B6" s="86" t="s">
        <v>110</v>
      </c>
      <c r="C6" s="90">
        <v>43.04</v>
      </c>
      <c r="D6" s="90">
        <f>C6*12</f>
        <v>516.48</v>
      </c>
      <c r="E6" s="84"/>
    </row>
    <row r="7" spans="2:5" ht="15.75" thickBot="1">
      <c r="B7" s="4"/>
      <c r="C7" s="87" t="s">
        <v>113</v>
      </c>
      <c r="D7" s="91">
        <f>SUM(D4:D6)</f>
        <v>942.72</v>
      </c>
      <c r="E7" s="84"/>
    </row>
    <row r="9" spans="2:7" ht="15">
      <c r="B9" s="74" t="s">
        <v>114</v>
      </c>
      <c r="C9" s="74"/>
      <c r="D9" s="74"/>
      <c r="E9" s="74"/>
      <c r="F9" s="74"/>
      <c r="G9" s="74">
        <f>0.6/100</f>
        <v>0.006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L11"/>
  <sheetViews>
    <sheetView zoomScalePageLayoutView="0" workbookViewId="0" topLeftCell="A1">
      <selection activeCell="B4" sqref="B4"/>
    </sheetView>
  </sheetViews>
  <sheetFormatPr defaultColWidth="11.421875" defaultRowHeight="15"/>
  <cols>
    <col min="2" max="2" width="17.28125" style="0" customWidth="1"/>
    <col min="7" max="7" width="12.28125" style="0" bestFit="1" customWidth="1"/>
  </cols>
  <sheetData>
    <row r="2" spans="2:4" ht="15">
      <c r="B2" s="11" t="s">
        <v>168</v>
      </c>
      <c r="C2" s="11"/>
      <c r="D2" s="11"/>
    </row>
    <row r="3" ht="15.75" thickBot="1"/>
    <row r="4" spans="2:12" ht="15.75" thickBot="1">
      <c r="B4" s="98" t="s">
        <v>131</v>
      </c>
      <c r="C4" s="99">
        <v>1</v>
      </c>
      <c r="D4" s="99">
        <v>2</v>
      </c>
      <c r="E4" s="99">
        <v>3</v>
      </c>
      <c r="F4" s="99">
        <v>4</v>
      </c>
      <c r="G4" s="99">
        <v>5</v>
      </c>
      <c r="H4" s="99">
        <v>6</v>
      </c>
      <c r="I4" s="99">
        <v>7</v>
      </c>
      <c r="J4" s="99">
        <v>8</v>
      </c>
      <c r="K4" s="99">
        <v>9</v>
      </c>
      <c r="L4" s="99">
        <v>10</v>
      </c>
    </row>
    <row r="5" spans="2:12" ht="15.75" thickBot="1">
      <c r="B5" s="25" t="s">
        <v>3</v>
      </c>
      <c r="C5" s="102"/>
      <c r="D5" s="103"/>
      <c r="E5" s="103"/>
      <c r="F5" s="103"/>
      <c r="G5" s="95">
        <v>360</v>
      </c>
      <c r="H5" s="95"/>
      <c r="I5" s="95"/>
      <c r="J5" s="95"/>
      <c r="K5" s="95"/>
      <c r="L5" s="95">
        <f aca="true" t="shared" si="0" ref="L5:L10">G5</f>
        <v>360</v>
      </c>
    </row>
    <row r="6" spans="2:12" ht="15.75" thickBot="1">
      <c r="B6" s="25" t="s">
        <v>4</v>
      </c>
      <c r="C6" s="103"/>
      <c r="D6" s="103"/>
      <c r="E6" s="103"/>
      <c r="F6" s="103"/>
      <c r="G6" s="95">
        <v>90</v>
      </c>
      <c r="H6" s="95"/>
      <c r="I6" s="95"/>
      <c r="J6" s="95"/>
      <c r="K6" s="95"/>
      <c r="L6" s="95">
        <f t="shared" si="0"/>
        <v>90</v>
      </c>
    </row>
    <row r="7" spans="2:12" ht="15.75" thickBot="1">
      <c r="B7" s="25" t="s">
        <v>5</v>
      </c>
      <c r="C7" s="103"/>
      <c r="D7" s="103"/>
      <c r="E7" s="103"/>
      <c r="F7" s="103"/>
      <c r="G7" s="95">
        <v>60</v>
      </c>
      <c r="H7" s="95"/>
      <c r="I7" s="95"/>
      <c r="J7" s="95"/>
      <c r="K7" s="95"/>
      <c r="L7" s="95">
        <f t="shared" si="0"/>
        <v>60</v>
      </c>
    </row>
    <row r="8" spans="2:12" ht="15.75" thickBot="1">
      <c r="B8" s="25" t="s">
        <v>6</v>
      </c>
      <c r="C8" s="103"/>
      <c r="D8" s="103"/>
      <c r="E8" s="103"/>
      <c r="F8" s="103"/>
      <c r="G8" s="95">
        <v>15</v>
      </c>
      <c r="H8" s="95"/>
      <c r="I8" s="95"/>
      <c r="J8" s="95"/>
      <c r="K8" s="95"/>
      <c r="L8" s="95">
        <f t="shared" si="0"/>
        <v>15</v>
      </c>
    </row>
    <row r="9" spans="2:12" ht="15.75" thickBot="1">
      <c r="B9" s="25" t="s">
        <v>7</v>
      </c>
      <c r="C9" s="104"/>
      <c r="D9" s="105"/>
      <c r="E9" s="105"/>
      <c r="F9" s="105"/>
      <c r="G9" s="106">
        <v>10</v>
      </c>
      <c r="H9" s="107"/>
      <c r="I9" s="107"/>
      <c r="J9" s="107"/>
      <c r="K9" s="107"/>
      <c r="L9" s="95">
        <f t="shared" si="0"/>
        <v>10</v>
      </c>
    </row>
    <row r="10" spans="2:12" ht="15.75" thickBot="1">
      <c r="B10" s="25" t="s">
        <v>8</v>
      </c>
      <c r="C10" s="104"/>
      <c r="D10" s="105"/>
      <c r="E10" s="105"/>
      <c r="F10" s="105"/>
      <c r="G10" s="108">
        <v>80</v>
      </c>
      <c r="H10" s="107"/>
      <c r="I10" s="107"/>
      <c r="J10" s="107"/>
      <c r="K10" s="107"/>
      <c r="L10" s="95">
        <f t="shared" si="0"/>
        <v>80</v>
      </c>
    </row>
    <row r="11" spans="2:12" ht="15.75" thickBot="1">
      <c r="B11" s="100" t="s">
        <v>9</v>
      </c>
      <c r="C11" s="100"/>
      <c r="D11" s="100"/>
      <c r="E11" s="101"/>
      <c r="F11" s="101"/>
      <c r="G11" s="109">
        <f>SUM(G5:G10)</f>
        <v>615</v>
      </c>
      <c r="H11" s="109"/>
      <c r="I11" s="109"/>
      <c r="J11" s="109"/>
      <c r="K11" s="109"/>
      <c r="L11" s="109">
        <f>SUM(L5:L10)</f>
        <v>615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Economista</dc:creator>
  <cp:keywords/>
  <dc:description/>
  <cp:lastModifiedBy>Economista</cp:lastModifiedBy>
  <dcterms:created xsi:type="dcterms:W3CDTF">2009-04-11T02:27:08Z</dcterms:created>
  <dcterms:modified xsi:type="dcterms:W3CDTF">2009-04-17T15:08:19Z</dcterms:modified>
  <cp:category/>
  <cp:version/>
  <cp:contentType/>
  <cp:contentStatus/>
</cp:coreProperties>
</file>