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3"/>
  </bookViews>
  <sheets>
    <sheet name="diseño en parcela" sheetId="1" r:id="rId1"/>
    <sheet name="PRESUPUESTO" sheetId="2" r:id="rId2"/>
    <sheet name="CRONOGRAMA DE SESEMBOLSOS " sheetId="3" r:id="rId3"/>
    <sheet name="costos de producción" sheetId="4" r:id="rId4"/>
  </sheets>
  <definedNames/>
  <calcPr fullCalcOnLoad="1"/>
</workbook>
</file>

<file path=xl/sharedStrings.xml><?xml version="1.0" encoding="utf-8"?>
<sst xmlns="http://schemas.openxmlformats.org/spreadsheetml/2006/main" count="357" uniqueCount="195">
  <si>
    <t>JUNTA PARROQUIAL DE SANTA TERESITA</t>
  </si>
  <si>
    <t>FINANCIAMIENTO</t>
  </si>
  <si>
    <t>MATERIALES</t>
  </si>
  <si>
    <t>Unidad</t>
  </si>
  <si>
    <t>CANT.*</t>
  </si>
  <si>
    <t>V. UNIT.</t>
  </si>
  <si>
    <t>subtot.</t>
  </si>
  <si>
    <t>APORTE PROLOCAL</t>
  </si>
  <si>
    <t>APORTE FAMILIAS</t>
  </si>
  <si>
    <t xml:space="preserve">manguera polietileno 3/4", 90 PSI, rollo100m </t>
  </si>
  <si>
    <t>unidad</t>
  </si>
  <si>
    <t xml:space="preserve">Neplo Adaptador 3/4"  MR </t>
  </si>
  <si>
    <t>Tapa rosca hembra 1/2"</t>
  </si>
  <si>
    <t>Collarìn de 1,5" a 3/4 H</t>
  </si>
  <si>
    <t>Collarìn de  3/4 a 1/2" H</t>
  </si>
  <si>
    <t xml:space="preserve">Codo 3/4" 90 grados </t>
  </si>
  <si>
    <t>Válvulas de paso de 1,5"</t>
  </si>
  <si>
    <t>Bushing 3/4 por 1/2"</t>
  </si>
  <si>
    <t>Tubo PVC 1/2" R x 6m de 420PSI</t>
  </si>
  <si>
    <t>Unión roscada de 1/2</t>
  </si>
  <si>
    <t>Aspersor NAAN 5022 1/2"</t>
  </si>
  <si>
    <t xml:space="preserve">Teflón </t>
  </si>
  <si>
    <t xml:space="preserve">Unión flex de 3/4 </t>
  </si>
  <si>
    <t>Tapón liso espiga campana 50 mm</t>
  </si>
  <si>
    <t>Àrea prmedio por familia:  0,60 Ha.</t>
  </si>
  <si>
    <t>alambre galbanizado Nº 12</t>
  </si>
  <si>
    <t>filtros manuales</t>
  </si>
  <si>
    <t xml:space="preserve">Subtotal a nivel de parcela por familia </t>
  </si>
  <si>
    <t>COMPONENTES</t>
  </si>
  <si>
    <t>INFRAESTRUCTURA DE RIEGO</t>
  </si>
  <si>
    <t>Gastos Operativos</t>
  </si>
  <si>
    <t xml:space="preserve">mano de obra </t>
  </si>
  <si>
    <t>replanteo y rediseño</t>
  </si>
  <si>
    <t>jornal</t>
  </si>
  <si>
    <t xml:space="preserve">excavación de conducción y matriz </t>
  </si>
  <si>
    <t xml:space="preserve">excavación de laterales de riego </t>
  </si>
  <si>
    <t>instalación del sistema de riego</t>
  </si>
  <si>
    <t>tape de conducción</t>
  </si>
  <si>
    <t>transporte a finca en vehículo (alquiler)</t>
  </si>
  <si>
    <t xml:space="preserve">alquiler de asémila </t>
  </si>
  <si>
    <t>vehíc.</t>
  </si>
  <si>
    <t>asémila</t>
  </si>
  <si>
    <t>Tubo PVC de 50 mm, 6m, 0,8 mpa</t>
  </si>
  <si>
    <t xml:space="preserve">zarán para cubrir material/bodega, 80% (sombra)  </t>
  </si>
  <si>
    <t>Polilimpia</t>
  </si>
  <si>
    <t>Polipega</t>
  </si>
  <si>
    <t>adaptador de H50mm(liso), a 50mm RM</t>
  </si>
  <si>
    <r>
      <t>m</t>
    </r>
    <r>
      <rPr>
        <sz val="10"/>
        <rFont val="Arial"/>
        <family val="0"/>
      </rPr>
      <t>²</t>
    </r>
  </si>
  <si>
    <t>galón</t>
  </si>
  <si>
    <t>Kg</t>
  </si>
  <si>
    <t>arco de sierra</t>
  </si>
  <si>
    <t>sierra sanflex</t>
  </si>
  <si>
    <t>llave Nº 13</t>
  </si>
  <si>
    <t>llave Nº 10</t>
  </si>
  <si>
    <t>FORTALECIMIENTO ORGANIZATIVO</t>
  </si>
  <si>
    <t>reuniones de concertación de la propuesta</t>
  </si>
  <si>
    <t xml:space="preserve">mes </t>
  </si>
  <si>
    <t>servicio de teléfono con telefax</t>
  </si>
  <si>
    <t>sinta de 30 metros</t>
  </si>
  <si>
    <t>PROYECTO "DISEÑO E INSTALACION DE RIEGO POR ASPERSION"</t>
  </si>
  <si>
    <t>Postes de madera de 1,70m.</t>
  </si>
  <si>
    <t xml:space="preserve">estacas de 0,5m </t>
  </si>
  <si>
    <r>
      <t>Neplo adatador, 50 mm liso, a 1</t>
    </r>
    <r>
      <rPr>
        <sz val="12"/>
        <rFont val="Arial"/>
        <family val="2"/>
      </rPr>
      <t>½"</t>
    </r>
    <r>
      <rPr>
        <sz val="12"/>
        <rFont val="Times New Roman"/>
        <family val="1"/>
      </rPr>
      <t xml:space="preserve"> RM  </t>
    </r>
  </si>
  <si>
    <r>
      <t>Neplo adatador, 50 mm liso, a 1</t>
    </r>
    <r>
      <rPr>
        <sz val="11"/>
        <rFont val="Arial"/>
        <family val="2"/>
      </rPr>
      <t>½</t>
    </r>
    <r>
      <rPr>
        <sz val="11"/>
        <rFont val="Times New Roman"/>
        <family val="1"/>
      </rPr>
      <t xml:space="preserve">" RM  </t>
    </r>
  </si>
  <si>
    <t>Unión roscada de 1/2 HR</t>
  </si>
  <si>
    <t>reunión</t>
  </si>
  <si>
    <t>arena</t>
  </si>
  <si>
    <t xml:space="preserve">tabla/encofrado </t>
  </si>
  <si>
    <r>
      <t>m</t>
    </r>
    <r>
      <rPr>
        <sz val="9"/>
        <rFont val="Arial"/>
        <family val="2"/>
      </rPr>
      <t>³</t>
    </r>
  </si>
  <si>
    <t>saco</t>
  </si>
  <si>
    <t>cemento (saco de 50 kg)</t>
  </si>
  <si>
    <t>cajas para válvulas (0,4m x 0,35m)</t>
  </si>
  <si>
    <t>cajas para válvulas (0,25m x 0,30m)</t>
  </si>
  <si>
    <t>candado para caja/válvula</t>
  </si>
  <si>
    <t>elaboración de caja/válvula</t>
  </si>
  <si>
    <t>albañil</t>
  </si>
  <si>
    <t xml:space="preserve">tapa para caja/válvula </t>
  </si>
  <si>
    <t>Red terciaria</t>
  </si>
  <si>
    <t xml:space="preserve">subtotal de fortalecimiento organizativo </t>
  </si>
  <si>
    <t xml:space="preserve">2 promotores /riego </t>
  </si>
  <si>
    <t>PRESUPUESTO TOTAL</t>
  </si>
  <si>
    <t>1 Técnico de riego</t>
  </si>
  <si>
    <t>1 contadora (contrato por obra cierta)</t>
  </si>
  <si>
    <r>
      <t>Nº de familias</t>
    </r>
    <r>
      <rPr>
        <sz val="16"/>
        <rFont val="Arial"/>
        <family val="2"/>
      </rPr>
      <t xml:space="preserve">: </t>
    </r>
    <r>
      <rPr>
        <sz val="9"/>
        <rFont val="Arial"/>
        <family val="0"/>
      </rPr>
      <t xml:space="preserve"> 19 familias </t>
    </r>
  </si>
  <si>
    <t>Àrea total con este programa:  11,40 Ha.</t>
  </si>
  <si>
    <t>Subtotal M.O.</t>
  </si>
  <si>
    <t>Distribución parcelario</t>
  </si>
  <si>
    <t xml:space="preserve">     MATERIALES PARA INSTALAR EL SISTEMA DE RIEGO POR CADA FAMILIA </t>
  </si>
  <si>
    <t>RUBRO</t>
  </si>
  <si>
    <t>UNIDAD DE MEDIDA</t>
  </si>
  <si>
    <t>CANTIDAD</t>
  </si>
  <si>
    <t>día</t>
  </si>
  <si>
    <t>PRECIO UNITARIO ($)</t>
  </si>
  <si>
    <t>SUBTOTAL ($)</t>
  </si>
  <si>
    <t>Subtotal (A)</t>
  </si>
  <si>
    <t>B. INSUMOS</t>
  </si>
  <si>
    <t>Semilla (variedad del sector)</t>
  </si>
  <si>
    <t>bioles</t>
  </si>
  <si>
    <t>litro</t>
  </si>
  <si>
    <t>saca</t>
  </si>
  <si>
    <t>Subtotal (B)</t>
  </si>
  <si>
    <t>C. IMPREVISTOS (5% de A+B)</t>
  </si>
  <si>
    <t>A. ARADO DE YUNTA</t>
  </si>
  <si>
    <t>alquiler de yunta</t>
  </si>
  <si>
    <t>D. MANO DE OBRA</t>
  </si>
  <si>
    <t>Siembra</t>
  </si>
  <si>
    <t>Resiembra</t>
  </si>
  <si>
    <t>Aplicación de bioles</t>
  </si>
  <si>
    <t>Riego</t>
  </si>
  <si>
    <t>Cosecha</t>
  </si>
  <si>
    <t>Subtotal (D)</t>
  </si>
  <si>
    <t>Deshiervas</t>
  </si>
  <si>
    <t>aplicación de cal o ceniza</t>
  </si>
  <si>
    <t>INGRESOS</t>
  </si>
  <si>
    <t>qq/haba tierna</t>
  </si>
  <si>
    <t>qq/haba seca</t>
  </si>
  <si>
    <t>CULTIVO: HABA (Vicia faba L.), variedad agua dulce</t>
  </si>
  <si>
    <t>superfosfato de cal (saca de 40Kg)</t>
  </si>
  <si>
    <t>BENEFICIO</t>
  </si>
  <si>
    <t>PRODUCCION AGRICOLA</t>
  </si>
  <si>
    <t>COSTO TOTAL (Ha.)</t>
  </si>
  <si>
    <t>Subtotal producción agrícola</t>
  </si>
  <si>
    <t>Valor</t>
  </si>
  <si>
    <t>Aporte</t>
  </si>
  <si>
    <t>DESEMBOLSOS BIMESTRALES</t>
  </si>
  <si>
    <t>Total</t>
  </si>
  <si>
    <t>Prolocal</t>
  </si>
  <si>
    <t>actores</t>
  </si>
  <si>
    <t xml:space="preserve">I </t>
  </si>
  <si>
    <t>II</t>
  </si>
  <si>
    <t>US$</t>
  </si>
  <si>
    <t>Asistencia Técnica y Capacitación</t>
  </si>
  <si>
    <t>Inversión Física</t>
  </si>
  <si>
    <t>Tecnología e Insumos</t>
  </si>
  <si>
    <t>Subtotal</t>
  </si>
  <si>
    <t>COMERCIALIZACION</t>
  </si>
  <si>
    <t>Gastos operativos</t>
  </si>
  <si>
    <t>FORTALECIMIENTO</t>
  </si>
  <si>
    <t>Aistencia técnica y capacitación</t>
  </si>
  <si>
    <t xml:space="preserve">GESTIÓN </t>
  </si>
  <si>
    <t>CATEGORIAS</t>
  </si>
  <si>
    <t>Actores</t>
  </si>
  <si>
    <t>asistencia técnica y capacitación</t>
  </si>
  <si>
    <t>Inversión física</t>
  </si>
  <si>
    <t>Tecnología e insumos</t>
  </si>
  <si>
    <t>TOTAL DEL SUBPROYECTO</t>
  </si>
  <si>
    <t>Fuentes</t>
  </si>
  <si>
    <t>Valores</t>
  </si>
  <si>
    <t>%</t>
  </si>
  <si>
    <t>PROLOCAL</t>
  </si>
  <si>
    <t>Asistencia técnica y capacitación</t>
  </si>
  <si>
    <t>taller de cultivos de ciclo corto</t>
  </si>
  <si>
    <t>siembra</t>
  </si>
  <si>
    <t xml:space="preserve">Mano de obra </t>
  </si>
  <si>
    <t>resiembra</t>
  </si>
  <si>
    <t>deshiervas</t>
  </si>
  <si>
    <t>aplicación de bioles</t>
  </si>
  <si>
    <t>aplicación de cal y/o ceniza</t>
  </si>
  <si>
    <t>labores de riego</t>
  </si>
  <si>
    <t>cosecha</t>
  </si>
  <si>
    <t>global</t>
  </si>
  <si>
    <t>lampas para desyesvar</t>
  </si>
  <si>
    <t>subtotal (gastos operativos)</t>
  </si>
  <si>
    <t>biloes</t>
  </si>
  <si>
    <t>superfosfato de cal (saco de 40 kg)</t>
  </si>
  <si>
    <t>COMERCIALIZACIÓN</t>
  </si>
  <si>
    <t>Taller de comercialización</t>
  </si>
  <si>
    <t>transportación de producción (fletes)</t>
  </si>
  <si>
    <t>sacos de yute para almacenar el producto</t>
  </si>
  <si>
    <t>Subtotal comercialización</t>
  </si>
  <si>
    <t>Subtotal de Inversión física</t>
  </si>
  <si>
    <t>Herramientas menores</t>
  </si>
  <si>
    <t xml:space="preserve">llave perica stanley </t>
  </si>
  <si>
    <t>taladro manual, marca stanley</t>
  </si>
  <si>
    <t xml:space="preserve">Subtotal de infraestructura  </t>
  </si>
  <si>
    <t>Subtot. Tecnología e insumos</t>
  </si>
  <si>
    <t>subtotal (tecnología e insumos)</t>
  </si>
  <si>
    <t>GESTION</t>
  </si>
  <si>
    <t>Asistencia Técnica</t>
  </si>
  <si>
    <t>Àrea promedio por familia:  0,60 Ha.</t>
  </si>
  <si>
    <t>CANT.</t>
  </si>
  <si>
    <t>PRODUCCION</t>
  </si>
  <si>
    <t>tecnología e insumos</t>
  </si>
  <si>
    <t>Subtotal asistencia técnica</t>
  </si>
  <si>
    <t>Subtotal gestión</t>
  </si>
  <si>
    <t xml:space="preserve">DESEMBOLSOS </t>
  </si>
  <si>
    <t xml:space="preserve">10. PRESUPUESTO DEL SUBPROYECTO </t>
  </si>
  <si>
    <t>10.1. APORTES Y FUENTES DE FINANCIAMIENTO</t>
  </si>
  <si>
    <t>10.2. CALENDARIO DE DESEMBOLSOS</t>
  </si>
  <si>
    <t>10.3.CRONOGRAMA DE DESEMBOLSOS POR GATEGORIAS DE GASTO</t>
  </si>
  <si>
    <t xml:space="preserve">11. COSTOS DE PRODUCCION POR HECTAREA  </t>
  </si>
  <si>
    <t>11.1. Análisis de los costos de producción por hectárea</t>
  </si>
  <si>
    <t>E. RIEGO</t>
  </si>
  <si>
    <t xml:space="preserve">mantenimiento del sistema de riego </t>
  </si>
  <si>
    <t>Subtotal (E)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</si>
</sst>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0;[Red]#,##0.00"/>
    <numFmt numFmtId="194" formatCode="#,##0.0;[Red]#,##0.0"/>
    <numFmt numFmtId="195" formatCode="#,##0;[Red]#,##0"/>
    <numFmt numFmtId="196" formatCode="#,##0.0"/>
    <numFmt numFmtId="197" formatCode="0.0%"/>
  </numFmts>
  <fonts count="29">
    <font>
      <sz val="10"/>
      <name val="Arial"/>
      <family val="0"/>
    </font>
    <font>
      <sz val="16"/>
      <name val="Arial"/>
      <family val="0"/>
    </font>
    <font>
      <sz val="9"/>
      <name val="Arial"/>
      <family val="0"/>
    </font>
    <font>
      <sz val="16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double"/>
      <bottom style="thick"/>
    </border>
    <border>
      <left>
        <color indexed="63"/>
      </left>
      <right style="thick"/>
      <top style="double"/>
      <bottom style="thick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2" fontId="6" fillId="0" borderId="3" xfId="0" applyNumberFormat="1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2" fontId="0" fillId="0" borderId="16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12" fillId="0" borderId="21" xfId="0" applyFont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8" fontId="0" fillId="0" borderId="16" xfId="0" applyNumberFormat="1" applyBorder="1" applyAlignment="1">
      <alignment/>
    </xf>
    <xf numFmtId="2" fontId="10" fillId="0" borderId="16" xfId="0" applyNumberFormat="1" applyFont="1" applyFill="1" applyBorder="1" applyAlignment="1">
      <alignment vertical="top" wrapText="1"/>
    </xf>
    <xf numFmtId="2" fontId="10" fillId="0" borderId="20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2" fontId="12" fillId="2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8" fillId="0" borderId="22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7" fillId="0" borderId="25" xfId="0" applyFont="1" applyFill="1" applyBorder="1" applyAlignment="1">
      <alignment vertical="top" wrapText="1"/>
    </xf>
    <xf numFmtId="188" fontId="0" fillId="0" borderId="7" xfId="0" applyNumberFormat="1" applyBorder="1" applyAlignment="1">
      <alignment/>
    </xf>
    <xf numFmtId="188" fontId="0" fillId="0" borderId="14" xfId="0" applyNumberFormat="1" applyBorder="1" applyAlignment="1">
      <alignment/>
    </xf>
    <xf numFmtId="0" fontId="9" fillId="0" borderId="22" xfId="0" applyFont="1" applyFill="1" applyBorder="1" applyAlignment="1">
      <alignment vertical="top" wrapText="1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7" fillId="0" borderId="22" xfId="0" applyFont="1" applyFill="1" applyBorder="1" applyAlignment="1">
      <alignment vertical="top" wrapText="1"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/>
    </xf>
    <xf numFmtId="2" fontId="14" fillId="0" borderId="16" xfId="0" applyNumberFormat="1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13" fillId="0" borderId="32" xfId="0" applyFont="1" applyFill="1" applyBorder="1" applyAlignment="1">
      <alignment vertical="top" wrapText="1"/>
    </xf>
    <xf numFmtId="2" fontId="14" fillId="0" borderId="8" xfId="0" applyNumberFormat="1" applyFont="1" applyBorder="1" applyAlignment="1">
      <alignment/>
    </xf>
    <xf numFmtId="188" fontId="14" fillId="0" borderId="16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16" fillId="0" borderId="16" xfId="0" applyNumberFormat="1" applyFont="1" applyFill="1" applyBorder="1" applyAlignment="1">
      <alignment vertical="top" wrapText="1"/>
    </xf>
    <xf numFmtId="2" fontId="16" fillId="0" borderId="20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18" fillId="0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2" fontId="6" fillId="0" borderId="33" xfId="0" applyNumberFormat="1" applyFont="1" applyFill="1" applyBorder="1" applyAlignment="1">
      <alignment vertical="top" wrapText="1"/>
    </xf>
    <xf numFmtId="2" fontId="6" fillId="0" borderId="34" xfId="0" applyNumberFormat="1" applyFont="1" applyFill="1" applyBorder="1" applyAlignment="1">
      <alignment vertical="top" wrapText="1"/>
    </xf>
    <xf numFmtId="0" fontId="0" fillId="0" borderId="35" xfId="0" applyBorder="1" applyAlignment="1">
      <alignment/>
    </xf>
    <xf numFmtId="2" fontId="6" fillId="0" borderId="35" xfId="0" applyNumberFormat="1" applyFont="1" applyFill="1" applyBorder="1" applyAlignment="1">
      <alignment vertical="top" wrapText="1"/>
    </xf>
    <xf numFmtId="2" fontId="6" fillId="0" borderId="36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 vertical="top" wrapText="1"/>
    </xf>
    <xf numFmtId="2" fontId="6" fillId="0" borderId="37" xfId="0" applyNumberFormat="1" applyFont="1" applyFill="1" applyBorder="1" applyAlignment="1">
      <alignment vertical="top" wrapText="1"/>
    </xf>
    <xf numFmtId="0" fontId="0" fillId="0" borderId="27" xfId="0" applyBorder="1" applyAlignment="1">
      <alignment/>
    </xf>
    <xf numFmtId="2" fontId="6" fillId="0" borderId="27" xfId="0" applyNumberFormat="1" applyFont="1" applyFill="1" applyBorder="1" applyAlignment="1">
      <alignment vertical="top" wrapText="1"/>
    </xf>
    <xf numFmtId="2" fontId="6" fillId="0" borderId="28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0" fontId="14" fillId="0" borderId="38" xfId="0" applyFont="1" applyBorder="1" applyAlignment="1">
      <alignment horizontal="center" vertical="top"/>
    </xf>
    <xf numFmtId="0" fontId="14" fillId="0" borderId="39" xfId="0" applyFont="1" applyBorder="1" applyAlignment="1">
      <alignment vertical="top" wrapText="1"/>
    </xf>
    <xf numFmtId="0" fontId="14" fillId="0" borderId="39" xfId="0" applyFont="1" applyBorder="1" applyAlignment="1">
      <alignment vertical="top"/>
    </xf>
    <xf numFmtId="0" fontId="14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4" fillId="3" borderId="10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17" xfId="0" applyFont="1" applyFill="1" applyBorder="1" applyAlignment="1">
      <alignment/>
    </xf>
    <xf numFmtId="2" fontId="14" fillId="0" borderId="9" xfId="0" applyNumberFormat="1" applyFont="1" applyBorder="1" applyAlignment="1">
      <alignment/>
    </xf>
    <xf numFmtId="0" fontId="0" fillId="0" borderId="8" xfId="0" applyFont="1" applyFill="1" applyBorder="1" applyAlignment="1">
      <alignment wrapText="1"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15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19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22" fillId="0" borderId="32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23" fillId="4" borderId="52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3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2" fontId="12" fillId="0" borderId="8" xfId="0" applyNumberFormat="1" applyFont="1" applyBorder="1" applyAlignment="1">
      <alignment/>
    </xf>
    <xf numFmtId="2" fontId="14" fillId="0" borderId="53" xfId="0" applyNumberFormat="1" applyFont="1" applyBorder="1" applyAlignment="1">
      <alignment/>
    </xf>
    <xf numFmtId="2" fontId="0" fillId="0" borderId="53" xfId="0" applyNumberFormat="1" applyFont="1" applyBorder="1" applyAlignment="1">
      <alignment/>
    </xf>
    <xf numFmtId="0" fontId="9" fillId="0" borderId="5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vertical="top" wrapText="1"/>
    </xf>
    <xf numFmtId="10" fontId="0" fillId="0" borderId="55" xfId="0" applyNumberFormat="1" applyBorder="1" applyAlignment="1">
      <alignment/>
    </xf>
    <xf numFmtId="0" fontId="28" fillId="0" borderId="1" xfId="0" applyFont="1" applyFill="1" applyBorder="1" applyAlignment="1">
      <alignment horizontal="center" vertical="top" wrapText="1"/>
    </xf>
    <xf numFmtId="2" fontId="0" fillId="0" borderId="54" xfId="0" applyNumberFormat="1" applyBorder="1" applyAlignment="1">
      <alignment/>
    </xf>
    <xf numFmtId="0" fontId="9" fillId="0" borderId="33" xfId="0" applyFont="1" applyFill="1" applyBorder="1" applyAlignment="1">
      <alignment vertical="top" wrapText="1"/>
    </xf>
    <xf numFmtId="2" fontId="5" fillId="0" borderId="33" xfId="0" applyNumberFormat="1" applyFont="1" applyBorder="1" applyAlignment="1">
      <alignment/>
    </xf>
    <xf numFmtId="2" fontId="14" fillId="0" borderId="33" xfId="0" applyNumberFormat="1" applyFont="1" applyBorder="1" applyAlignment="1">
      <alignment/>
    </xf>
    <xf numFmtId="0" fontId="9" fillId="0" borderId="35" xfId="0" applyFont="1" applyFill="1" applyBorder="1" applyAlignment="1">
      <alignment vertical="top" wrapText="1"/>
    </xf>
    <xf numFmtId="2" fontId="5" fillId="0" borderId="35" xfId="0" applyNumberFormat="1" applyFont="1" applyBorder="1" applyAlignment="1">
      <alignment/>
    </xf>
    <xf numFmtId="2" fontId="14" fillId="0" borderId="35" xfId="0" applyNumberFormat="1" applyFont="1" applyBorder="1" applyAlignment="1">
      <alignment/>
    </xf>
    <xf numFmtId="2" fontId="14" fillId="0" borderId="34" xfId="0" applyNumberFormat="1" applyFont="1" applyBorder="1" applyAlignment="1">
      <alignment/>
    </xf>
    <xf numFmtId="2" fontId="14" fillId="0" borderId="36" xfId="0" applyNumberFormat="1" applyFont="1" applyBorder="1" applyAlignment="1">
      <alignment/>
    </xf>
    <xf numFmtId="0" fontId="8" fillId="0" borderId="33" xfId="0" applyFont="1" applyFill="1" applyBorder="1" applyAlignment="1">
      <alignment vertical="top" wrapText="1"/>
    </xf>
    <xf numFmtId="2" fontId="12" fillId="0" borderId="33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0" fontId="8" fillId="0" borderId="35" xfId="0" applyFont="1" applyFill="1" applyBorder="1" applyAlignment="1">
      <alignment vertical="top" wrapText="1"/>
    </xf>
    <xf numFmtId="2" fontId="12" fillId="0" borderId="35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0" fontId="0" fillId="0" borderId="35" xfId="0" applyFont="1" applyFill="1" applyBorder="1" applyAlignment="1">
      <alignment wrapText="1"/>
    </xf>
    <xf numFmtId="188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37" xfId="0" applyNumberFormat="1" applyFon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5" fillId="0" borderId="56" xfId="0" applyFont="1" applyFill="1" applyBorder="1" applyAlignment="1">
      <alignment/>
    </xf>
    <xf numFmtId="9" fontId="5" fillId="0" borderId="57" xfId="0" applyNumberFormat="1" applyFont="1" applyFill="1" applyBorder="1" applyAlignment="1">
      <alignment horizontal="right"/>
    </xf>
    <xf numFmtId="0" fontId="8" fillId="0" borderId="58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5" xfId="0" applyFont="1" applyBorder="1" applyAlignment="1">
      <alignment/>
    </xf>
    <xf numFmtId="2" fontId="0" fillId="0" borderId="59" xfId="0" applyNumberFormat="1" applyBorder="1" applyAlignment="1">
      <alignment/>
    </xf>
    <xf numFmtId="0" fontId="5" fillId="0" borderId="27" xfId="0" applyFont="1" applyBorder="1" applyAlignment="1">
      <alignment/>
    </xf>
    <xf numFmtId="2" fontId="0" fillId="0" borderId="48" xfId="0" applyNumberFormat="1" applyBorder="1" applyAlignment="1">
      <alignment/>
    </xf>
    <xf numFmtId="0" fontId="13" fillId="0" borderId="54" xfId="0" applyFont="1" applyFill="1" applyBorder="1" applyAlignment="1">
      <alignment vertical="top" wrapText="1"/>
    </xf>
    <xf numFmtId="0" fontId="8" fillId="0" borderId="54" xfId="0" applyFont="1" applyFill="1" applyBorder="1" applyAlignment="1">
      <alignment vertical="top" wrapText="1"/>
    </xf>
    <xf numFmtId="0" fontId="0" fillId="0" borderId="54" xfId="0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60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9" fillId="0" borderId="6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8" fillId="0" borderId="6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9" fillId="0" borderId="40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vertical="top" wrapText="1"/>
    </xf>
    <xf numFmtId="0" fontId="15" fillId="0" borderId="61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10" fontId="12" fillId="0" borderId="63" xfId="0" applyNumberFormat="1" applyFont="1" applyBorder="1" applyAlignment="1">
      <alignment/>
    </xf>
    <xf numFmtId="10" fontId="12" fillId="0" borderId="64" xfId="0" applyNumberFormat="1" applyFont="1" applyBorder="1" applyAlignment="1">
      <alignment/>
    </xf>
    <xf numFmtId="3" fontId="23" fillId="4" borderId="65" xfId="0" applyNumberFormat="1" applyFont="1" applyFill="1" applyBorder="1" applyAlignment="1">
      <alignment horizontal="right"/>
    </xf>
    <xf numFmtId="188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19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3" fillId="0" borderId="71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23" fillId="0" borderId="75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/>
    </xf>
    <xf numFmtId="0" fontId="23" fillId="0" borderId="76" xfId="0" applyFont="1" applyFill="1" applyBorder="1" applyAlignment="1">
      <alignment horizontal="center"/>
    </xf>
    <xf numFmtId="0" fontId="15" fillId="0" borderId="77" xfId="0" applyFont="1" applyBorder="1" applyAlignment="1">
      <alignment horizontal="left"/>
    </xf>
    <xf numFmtId="193" fontId="15" fillId="0" borderId="78" xfId="0" applyNumberFormat="1" applyFont="1" applyBorder="1" applyAlignment="1">
      <alignment horizontal="right"/>
    </xf>
    <xf numFmtId="193" fontId="15" fillId="0" borderId="11" xfId="0" applyNumberFormat="1" applyFont="1" applyBorder="1" applyAlignment="1">
      <alignment horizontal="right"/>
    </xf>
    <xf numFmtId="193" fontId="15" fillId="0" borderId="79" xfId="0" applyNumberFormat="1" applyFont="1" applyBorder="1" applyAlignment="1">
      <alignment horizontal="right"/>
    </xf>
    <xf numFmtId="194" fontId="15" fillId="0" borderId="10" xfId="0" applyNumberFormat="1" applyFont="1" applyBorder="1" applyAlignment="1">
      <alignment horizontal="right"/>
    </xf>
    <xf numFmtId="194" fontId="15" fillId="0" borderId="11" xfId="0" applyNumberFormat="1" applyFont="1" applyBorder="1" applyAlignment="1">
      <alignment horizontal="right"/>
    </xf>
    <xf numFmtId="194" fontId="15" fillId="0" borderId="17" xfId="0" applyNumberFormat="1" applyFont="1" applyBorder="1" applyAlignment="1">
      <alignment horizontal="right"/>
    </xf>
    <xf numFmtId="0" fontId="23" fillId="0" borderId="77" xfId="0" applyFont="1" applyBorder="1" applyAlignment="1">
      <alignment horizontal="left"/>
    </xf>
    <xf numFmtId="193" fontId="23" fillId="0" borderId="78" xfId="0" applyNumberFormat="1" applyFont="1" applyBorder="1" applyAlignment="1">
      <alignment horizontal="right"/>
    </xf>
    <xf numFmtId="193" fontId="23" fillId="0" borderId="80" xfId="0" applyNumberFormat="1" applyFont="1" applyBorder="1" applyAlignment="1">
      <alignment horizontal="right"/>
    </xf>
    <xf numFmtId="194" fontId="23" fillId="0" borderId="10" xfId="0" applyNumberFormat="1" applyFont="1" applyBorder="1" applyAlignment="1">
      <alignment horizontal="right"/>
    </xf>
    <xf numFmtId="194" fontId="23" fillId="0" borderId="11" xfId="0" applyNumberFormat="1" applyFont="1" applyBorder="1" applyAlignment="1">
      <alignment horizontal="right"/>
    </xf>
    <xf numFmtId="194" fontId="23" fillId="0" borderId="17" xfId="0" applyNumberFormat="1" applyFont="1" applyBorder="1" applyAlignment="1">
      <alignment horizontal="right"/>
    </xf>
    <xf numFmtId="0" fontId="23" fillId="0" borderId="77" xfId="0" applyFont="1" applyBorder="1" applyAlignment="1">
      <alignment horizontal="center"/>
    </xf>
    <xf numFmtId="193" fontId="23" fillId="0" borderId="11" xfId="0" applyNumberFormat="1" applyFont="1" applyBorder="1" applyAlignment="1">
      <alignment horizontal="right"/>
    </xf>
    <xf numFmtId="193" fontId="23" fillId="0" borderId="79" xfId="0" applyNumberFormat="1" applyFont="1" applyBorder="1" applyAlignment="1">
      <alignment horizontal="right"/>
    </xf>
    <xf numFmtId="0" fontId="15" fillId="0" borderId="81" xfId="0" applyFont="1" applyBorder="1" applyAlignment="1">
      <alignment horizontal="left"/>
    </xf>
    <xf numFmtId="0" fontId="23" fillId="0" borderId="45" xfId="0" applyFont="1" applyBorder="1" applyAlignment="1">
      <alignment horizontal="left"/>
    </xf>
    <xf numFmtId="193" fontId="23" fillId="0" borderId="82" xfId="0" applyNumberFormat="1" applyFont="1" applyBorder="1" applyAlignment="1">
      <alignment horizontal="right"/>
    </xf>
    <xf numFmtId="193" fontId="23" fillId="0" borderId="47" xfId="0" applyNumberFormat="1" applyFont="1" applyBorder="1" applyAlignment="1">
      <alignment horizontal="right"/>
    </xf>
    <xf numFmtId="193" fontId="23" fillId="0" borderId="83" xfId="0" applyNumberFormat="1" applyFont="1" applyBorder="1" applyAlignment="1">
      <alignment horizontal="right"/>
    </xf>
    <xf numFmtId="194" fontId="23" fillId="0" borderId="69" xfId="0" applyNumberFormat="1" applyFont="1" applyBorder="1" applyAlignment="1">
      <alignment horizontal="right"/>
    </xf>
    <xf numFmtId="194" fontId="23" fillId="0" borderId="47" xfId="0" applyNumberFormat="1" applyFont="1" applyBorder="1" applyAlignment="1">
      <alignment horizontal="right"/>
    </xf>
    <xf numFmtId="194" fontId="23" fillId="0" borderId="70" xfId="0" applyNumberFormat="1" applyFont="1" applyBorder="1" applyAlignment="1">
      <alignment horizontal="right"/>
    </xf>
    <xf numFmtId="193" fontId="15" fillId="0" borderId="84" xfId="0" applyNumberFormat="1" applyFont="1" applyBorder="1" applyAlignment="1">
      <alignment horizontal="right"/>
    </xf>
    <xf numFmtId="193" fontId="15" fillId="0" borderId="10" xfId="0" applyNumberFormat="1" applyFont="1" applyBorder="1" applyAlignment="1">
      <alignment horizontal="right"/>
    </xf>
    <xf numFmtId="193" fontId="23" fillId="0" borderId="40" xfId="0" applyNumberFormat="1" applyFont="1" applyBorder="1" applyAlignment="1">
      <alignment horizontal="right"/>
    </xf>
    <xf numFmtId="195" fontId="23" fillId="0" borderId="40" xfId="0" applyNumberFormat="1" applyFont="1" applyBorder="1" applyAlignment="1">
      <alignment horizontal="right"/>
    </xf>
    <xf numFmtId="193" fontId="23" fillId="0" borderId="85" xfId="0" applyNumberFormat="1" applyFont="1" applyBorder="1" applyAlignment="1">
      <alignment horizontal="right"/>
    </xf>
    <xf numFmtId="195" fontId="23" fillId="0" borderId="6" xfId="0" applyNumberFormat="1" applyFont="1" applyBorder="1" applyAlignment="1">
      <alignment horizontal="right"/>
    </xf>
    <xf numFmtId="195" fontId="23" fillId="0" borderId="86" xfId="0" applyNumberFormat="1" applyFont="1" applyBorder="1" applyAlignment="1">
      <alignment horizontal="right"/>
    </xf>
    <xf numFmtId="193" fontId="23" fillId="0" borderId="5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/>
    </xf>
    <xf numFmtId="193" fontId="23" fillId="0" borderId="19" xfId="0" applyNumberFormat="1" applyFont="1" applyBorder="1" applyAlignment="1">
      <alignment horizontal="right"/>
    </xf>
    <xf numFmtId="10" fontId="23" fillId="0" borderId="87" xfId="0" applyNumberFormat="1" applyFont="1" applyBorder="1" applyAlignment="1">
      <alignment horizontal="right"/>
    </xf>
    <xf numFmtId="10" fontId="23" fillId="0" borderId="11" xfId="0" applyNumberFormat="1" applyFont="1" applyBorder="1" applyAlignment="1">
      <alignment horizontal="right"/>
    </xf>
    <xf numFmtId="10" fontId="23" fillId="0" borderId="79" xfId="0" applyNumberFormat="1" applyFont="1" applyBorder="1" applyAlignment="1">
      <alignment horizontal="right"/>
    </xf>
    <xf numFmtId="0" fontId="23" fillId="0" borderId="88" xfId="0" applyFont="1" applyBorder="1" applyAlignment="1">
      <alignment vertical="center" wrapText="1"/>
    </xf>
    <xf numFmtId="10" fontId="23" fillId="0" borderId="46" xfId="0" applyNumberFormat="1" applyFont="1" applyBorder="1" applyAlignment="1">
      <alignment horizontal="right" vertical="center"/>
    </xf>
    <xf numFmtId="0" fontId="23" fillId="0" borderId="8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0" xfId="0" applyFont="1" applyAlignment="1">
      <alignment horizontal="left"/>
    </xf>
    <xf numFmtId="4" fontId="9" fillId="0" borderId="89" xfId="0" applyNumberFormat="1" applyFont="1" applyFill="1" applyBorder="1" applyAlignment="1">
      <alignment horizontal="center"/>
    </xf>
    <xf numFmtId="4" fontId="9" fillId="0" borderId="9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3" fillId="4" borderId="91" xfId="0" applyFont="1" applyFill="1" applyBorder="1" applyAlignment="1">
      <alignment horizontal="center"/>
    </xf>
    <xf numFmtId="0" fontId="23" fillId="4" borderId="92" xfId="0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4" fontId="8" fillId="0" borderId="40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0" fontId="23" fillId="0" borderId="93" xfId="0" applyNumberFormat="1" applyFont="1" applyBorder="1" applyAlignment="1">
      <alignment horizontal="center"/>
    </xf>
    <xf numFmtId="10" fontId="23" fillId="0" borderId="22" xfId="0" applyNumberFormat="1" applyFont="1" applyBorder="1" applyAlignment="1">
      <alignment horizontal="center"/>
    </xf>
    <xf numFmtId="10" fontId="23" fillId="0" borderId="94" xfId="0" applyNumberFormat="1" applyFont="1" applyBorder="1" applyAlignment="1">
      <alignment horizontal="center"/>
    </xf>
    <xf numFmtId="10" fontId="23" fillId="0" borderId="95" xfId="0" applyNumberFormat="1" applyFont="1" applyBorder="1" applyAlignment="1">
      <alignment horizontal="center"/>
    </xf>
    <xf numFmtId="10" fontId="23" fillId="0" borderId="25" xfId="0" applyNumberFormat="1" applyFont="1" applyBorder="1" applyAlignment="1">
      <alignment horizontal="center"/>
    </xf>
    <xf numFmtId="10" fontId="23" fillId="0" borderId="96" xfId="0" applyNumberFormat="1" applyFont="1" applyBorder="1" applyAlignment="1">
      <alignment horizontal="center"/>
    </xf>
    <xf numFmtId="10" fontId="23" fillId="0" borderId="97" xfId="0" applyNumberFormat="1" applyFont="1" applyBorder="1" applyAlignment="1">
      <alignment horizontal="center"/>
    </xf>
    <xf numFmtId="10" fontId="23" fillId="0" borderId="98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1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G45"/>
  <sheetViews>
    <sheetView workbookViewId="0" topLeftCell="A19">
      <selection activeCell="I40" sqref="I40"/>
    </sheetView>
  </sheetViews>
  <sheetFormatPr defaultColWidth="11.421875" defaultRowHeight="12.75"/>
  <cols>
    <col min="1" max="1" width="34.57421875" style="0" customWidth="1"/>
    <col min="2" max="2" width="7.00390625" style="0" customWidth="1"/>
    <col min="3" max="3" width="6.140625" style="0" customWidth="1"/>
    <col min="4" max="4" width="7.8515625" style="0" customWidth="1"/>
    <col min="5" max="5" width="7.28125" style="0" customWidth="1"/>
    <col min="6" max="6" width="10.140625" style="0" customWidth="1"/>
    <col min="7" max="16384" width="9.140625" style="0" customWidth="1"/>
  </cols>
  <sheetData>
    <row r="2" spans="1:7" ht="20.25">
      <c r="A2" s="261" t="s">
        <v>0</v>
      </c>
      <c r="B2" s="261"/>
      <c r="C2" s="261"/>
      <c r="D2" s="261"/>
      <c r="E2" s="261"/>
      <c r="F2" s="261"/>
      <c r="G2" s="261"/>
    </row>
    <row r="3" spans="1:7" ht="12.75">
      <c r="A3" s="262" t="s">
        <v>59</v>
      </c>
      <c r="B3" s="262"/>
      <c r="C3" s="262"/>
      <c r="D3" s="262"/>
      <c r="E3" s="262"/>
      <c r="F3" s="262"/>
      <c r="G3" s="262"/>
    </row>
    <row r="4" spans="1:7" ht="12.75">
      <c r="A4" s="263"/>
      <c r="B4" s="263"/>
      <c r="C4" s="263"/>
      <c r="D4" s="263"/>
      <c r="E4" s="263"/>
      <c r="F4" s="263"/>
      <c r="G4" s="263"/>
    </row>
    <row r="5" spans="1:7" ht="12.75">
      <c r="A5" s="266" t="s">
        <v>87</v>
      </c>
      <c r="B5" s="266"/>
      <c r="C5" s="266"/>
      <c r="D5" s="266"/>
      <c r="E5" s="266"/>
      <c r="F5" s="266"/>
      <c r="G5" s="266"/>
    </row>
    <row r="6" spans="1:7" ht="12.75">
      <c r="A6" s="263"/>
      <c r="B6" s="263"/>
      <c r="C6" s="263"/>
      <c r="D6" s="263"/>
      <c r="E6" s="263"/>
      <c r="F6" s="263"/>
      <c r="G6" s="263"/>
    </row>
    <row r="7" ht="20.25">
      <c r="A7" s="70" t="s">
        <v>83</v>
      </c>
    </row>
    <row r="8" ht="12.75">
      <c r="A8" s="1" t="s">
        <v>24</v>
      </c>
    </row>
    <row r="9" ht="13.5" thickBot="1">
      <c r="A9" s="1" t="s">
        <v>84</v>
      </c>
    </row>
    <row r="10" spans="5:7" ht="13.5" thickBot="1">
      <c r="E10" s="2"/>
      <c r="F10" s="264" t="s">
        <v>1</v>
      </c>
      <c r="G10" s="265"/>
    </row>
    <row r="11" spans="1:7" ht="22.5" customHeight="1" thickBot="1" thickTop="1">
      <c r="A11" s="3" t="s">
        <v>2</v>
      </c>
      <c r="B11" s="4" t="s">
        <v>3</v>
      </c>
      <c r="C11" s="5" t="s">
        <v>4</v>
      </c>
      <c r="D11" s="6" t="s">
        <v>5</v>
      </c>
      <c r="E11" s="6" t="s">
        <v>6</v>
      </c>
      <c r="F11" s="7" t="s">
        <v>7</v>
      </c>
      <c r="G11" s="8" t="s">
        <v>8</v>
      </c>
    </row>
    <row r="12" spans="1:7" ht="15" customHeight="1" thickBot="1" thickTop="1">
      <c r="A12" s="9" t="s">
        <v>9</v>
      </c>
      <c r="B12" s="10" t="s">
        <v>10</v>
      </c>
      <c r="C12" s="11">
        <v>3</v>
      </c>
      <c r="D12" s="12">
        <v>35.86</v>
      </c>
      <c r="E12" s="12">
        <f>C12*D12</f>
        <v>107.58</v>
      </c>
      <c r="F12" s="12">
        <f>1*E12</f>
        <v>107.58</v>
      </c>
      <c r="G12" s="13">
        <f>0*E12</f>
        <v>0</v>
      </c>
    </row>
    <row r="13" spans="1:7" ht="15" customHeight="1" thickBot="1">
      <c r="A13" s="28" t="s">
        <v>42</v>
      </c>
      <c r="B13" s="24" t="s">
        <v>10</v>
      </c>
      <c r="C13" s="35">
        <f>600/19</f>
        <v>31.57894736842105</v>
      </c>
      <c r="D13" s="23">
        <v>7.15</v>
      </c>
      <c r="E13" s="23">
        <f>C13*D13</f>
        <v>225.78947368421052</v>
      </c>
      <c r="F13" s="68">
        <f>0.5*E13</f>
        <v>112.89473684210526</v>
      </c>
      <c r="G13" s="69">
        <f>0.5*E13</f>
        <v>112.89473684210526</v>
      </c>
    </row>
    <row r="14" spans="1:7" ht="15" customHeight="1" thickBot="1">
      <c r="A14" s="14" t="s">
        <v>11</v>
      </c>
      <c r="B14" s="15" t="s">
        <v>10</v>
      </c>
      <c r="C14" s="11">
        <v>10</v>
      </c>
      <c r="D14" s="12">
        <v>0.92</v>
      </c>
      <c r="E14" s="12">
        <f aca="true" t="shared" si="0" ref="E14:E28">C14*D14</f>
        <v>9.200000000000001</v>
      </c>
      <c r="F14" s="12">
        <f aca="true" t="shared" si="1" ref="F14:F28">1*E14</f>
        <v>9.200000000000001</v>
      </c>
      <c r="G14" s="13">
        <f aca="true" t="shared" si="2" ref="G14:G28">0*E14</f>
        <v>0</v>
      </c>
    </row>
    <row r="15" spans="1:7" ht="15" customHeight="1" thickBot="1">
      <c r="A15" s="45" t="s">
        <v>63</v>
      </c>
      <c r="B15" s="15" t="s">
        <v>10</v>
      </c>
      <c r="C15" s="11">
        <v>2</v>
      </c>
      <c r="D15" s="12">
        <v>1.68</v>
      </c>
      <c r="E15" s="12">
        <f t="shared" si="0"/>
        <v>3.36</v>
      </c>
      <c r="F15" s="12">
        <f t="shared" si="1"/>
        <v>3.36</v>
      </c>
      <c r="G15" s="13">
        <f t="shared" si="2"/>
        <v>0</v>
      </c>
    </row>
    <row r="16" spans="1:7" ht="15" customHeight="1" thickBot="1">
      <c r="A16" s="14" t="s">
        <v>12</v>
      </c>
      <c r="B16" s="15" t="s">
        <v>10</v>
      </c>
      <c r="C16" s="11">
        <v>25</v>
      </c>
      <c r="D16" s="12">
        <v>0.58</v>
      </c>
      <c r="E16" s="12">
        <f t="shared" si="0"/>
        <v>14.499999999999998</v>
      </c>
      <c r="F16" s="12">
        <f t="shared" si="1"/>
        <v>14.499999999999998</v>
      </c>
      <c r="G16" s="13">
        <f t="shared" si="2"/>
        <v>0</v>
      </c>
    </row>
    <row r="17" spans="1:7" ht="15" customHeight="1" thickBot="1">
      <c r="A17" s="14" t="s">
        <v>13</v>
      </c>
      <c r="B17" s="15" t="s">
        <v>10</v>
      </c>
      <c r="C17" s="11">
        <v>6</v>
      </c>
      <c r="D17" s="12">
        <v>2.02</v>
      </c>
      <c r="E17" s="12">
        <f t="shared" si="0"/>
        <v>12.120000000000001</v>
      </c>
      <c r="F17" s="12">
        <f t="shared" si="1"/>
        <v>12.120000000000001</v>
      </c>
      <c r="G17" s="13">
        <f t="shared" si="2"/>
        <v>0</v>
      </c>
    </row>
    <row r="18" spans="1:7" ht="15" customHeight="1" thickBot="1">
      <c r="A18" s="14" t="s">
        <v>14</v>
      </c>
      <c r="B18" s="15" t="s">
        <v>10</v>
      </c>
      <c r="C18" s="11">
        <v>17</v>
      </c>
      <c r="D18" s="12">
        <v>1.44</v>
      </c>
      <c r="E18" s="12">
        <f t="shared" si="0"/>
        <v>24.48</v>
      </c>
      <c r="F18" s="12">
        <f t="shared" si="1"/>
        <v>24.48</v>
      </c>
      <c r="G18" s="13">
        <f t="shared" si="2"/>
        <v>0</v>
      </c>
    </row>
    <row r="19" spans="1:7" ht="15" customHeight="1" thickBot="1">
      <c r="A19" s="14" t="s">
        <v>15</v>
      </c>
      <c r="B19" s="15" t="s">
        <v>10</v>
      </c>
      <c r="C19" s="11">
        <v>6</v>
      </c>
      <c r="D19" s="12">
        <v>1.57</v>
      </c>
      <c r="E19" s="12">
        <f t="shared" si="0"/>
        <v>9.42</v>
      </c>
      <c r="F19" s="12">
        <f t="shared" si="1"/>
        <v>9.42</v>
      </c>
      <c r="G19" s="13">
        <f t="shared" si="2"/>
        <v>0</v>
      </c>
    </row>
    <row r="20" spans="1:7" ht="15" customHeight="1" thickBot="1">
      <c r="A20" s="14" t="s">
        <v>16</v>
      </c>
      <c r="B20" s="15" t="s">
        <v>10</v>
      </c>
      <c r="C20" s="11">
        <v>1</v>
      </c>
      <c r="D20" s="12">
        <v>16.8</v>
      </c>
      <c r="E20" s="12">
        <f t="shared" si="0"/>
        <v>16.8</v>
      </c>
      <c r="F20" s="12">
        <f t="shared" si="1"/>
        <v>16.8</v>
      </c>
      <c r="G20" s="13">
        <f t="shared" si="2"/>
        <v>0</v>
      </c>
    </row>
    <row r="21" spans="1:7" ht="15" customHeight="1" thickBot="1">
      <c r="A21" s="14" t="s">
        <v>17</v>
      </c>
      <c r="B21" s="15" t="s">
        <v>10</v>
      </c>
      <c r="C21" s="11">
        <v>6</v>
      </c>
      <c r="D21" s="12">
        <v>0.88</v>
      </c>
      <c r="E21" s="12">
        <f t="shared" si="0"/>
        <v>5.28</v>
      </c>
      <c r="F21" s="12">
        <f t="shared" si="1"/>
        <v>5.28</v>
      </c>
      <c r="G21" s="13">
        <f t="shared" si="2"/>
        <v>0</v>
      </c>
    </row>
    <row r="22" spans="1:7" ht="15" customHeight="1" thickBot="1">
      <c r="A22" s="14" t="s">
        <v>18</v>
      </c>
      <c r="B22" s="15" t="s">
        <v>10</v>
      </c>
      <c r="C22" s="11">
        <v>6</v>
      </c>
      <c r="D22" s="12">
        <v>5.71</v>
      </c>
      <c r="E22" s="12">
        <f t="shared" si="0"/>
        <v>34.26</v>
      </c>
      <c r="F22" s="12">
        <f t="shared" si="1"/>
        <v>34.26</v>
      </c>
      <c r="G22" s="13">
        <f t="shared" si="2"/>
        <v>0</v>
      </c>
    </row>
    <row r="23" spans="1:7" ht="15" customHeight="1" thickBot="1">
      <c r="A23" s="14" t="s">
        <v>64</v>
      </c>
      <c r="B23" s="15" t="s">
        <v>10</v>
      </c>
      <c r="C23" s="11">
        <v>6</v>
      </c>
      <c r="D23" s="12">
        <v>0.67</v>
      </c>
      <c r="E23" s="12">
        <f t="shared" si="0"/>
        <v>4.0200000000000005</v>
      </c>
      <c r="F23" s="12">
        <f t="shared" si="1"/>
        <v>4.0200000000000005</v>
      </c>
      <c r="G23" s="13">
        <f t="shared" si="2"/>
        <v>0</v>
      </c>
    </row>
    <row r="24" spans="1:7" ht="15" customHeight="1" thickBot="1">
      <c r="A24" s="14" t="s">
        <v>20</v>
      </c>
      <c r="B24" s="15" t="s">
        <v>10</v>
      </c>
      <c r="C24" s="11">
        <v>6</v>
      </c>
      <c r="D24" s="12">
        <v>7.1</v>
      </c>
      <c r="E24" s="12">
        <f t="shared" si="0"/>
        <v>42.599999999999994</v>
      </c>
      <c r="F24" s="12">
        <f t="shared" si="1"/>
        <v>42.599999999999994</v>
      </c>
      <c r="G24" s="13">
        <f t="shared" si="2"/>
        <v>0</v>
      </c>
    </row>
    <row r="25" spans="1:7" ht="15" customHeight="1" thickBot="1">
      <c r="A25" s="14" t="s">
        <v>21</v>
      </c>
      <c r="B25" s="15" t="s">
        <v>10</v>
      </c>
      <c r="C25" s="11">
        <v>6</v>
      </c>
      <c r="D25" s="12">
        <v>0.2</v>
      </c>
      <c r="E25" s="12">
        <f t="shared" si="0"/>
        <v>1.2000000000000002</v>
      </c>
      <c r="F25" s="12">
        <f t="shared" si="1"/>
        <v>1.2000000000000002</v>
      </c>
      <c r="G25" s="13">
        <f t="shared" si="2"/>
        <v>0</v>
      </c>
    </row>
    <row r="26" spans="1:7" ht="15" customHeight="1" thickBot="1">
      <c r="A26" s="14" t="s">
        <v>22</v>
      </c>
      <c r="B26" s="15" t="s">
        <v>10</v>
      </c>
      <c r="C26" s="11">
        <v>4</v>
      </c>
      <c r="D26" s="12">
        <v>0.26</v>
      </c>
      <c r="E26" s="12">
        <f t="shared" si="0"/>
        <v>1.04</v>
      </c>
      <c r="F26" s="12">
        <f t="shared" si="1"/>
        <v>1.04</v>
      </c>
      <c r="G26" s="13">
        <f t="shared" si="2"/>
        <v>0</v>
      </c>
    </row>
    <row r="27" spans="1:7" ht="15" customHeight="1" thickBot="1">
      <c r="A27" s="14" t="s">
        <v>23</v>
      </c>
      <c r="B27" s="15" t="s">
        <v>10</v>
      </c>
      <c r="C27" s="11">
        <v>1</v>
      </c>
      <c r="D27" s="12">
        <v>1.12</v>
      </c>
      <c r="E27" s="12">
        <f t="shared" si="0"/>
        <v>1.12</v>
      </c>
      <c r="F27" s="12">
        <f t="shared" si="1"/>
        <v>1.12</v>
      </c>
      <c r="G27" s="13">
        <f t="shared" si="2"/>
        <v>0</v>
      </c>
    </row>
    <row r="28" spans="1:7" ht="15" customHeight="1" thickBot="1">
      <c r="A28" s="16" t="s">
        <v>26</v>
      </c>
      <c r="B28" s="17" t="s">
        <v>3</v>
      </c>
      <c r="C28" s="18">
        <v>1</v>
      </c>
      <c r="D28" s="19">
        <v>26.32</v>
      </c>
      <c r="E28" s="19">
        <f t="shared" si="0"/>
        <v>26.32</v>
      </c>
      <c r="F28" s="19">
        <f t="shared" si="1"/>
        <v>26.32</v>
      </c>
      <c r="G28" s="46">
        <f t="shared" si="2"/>
        <v>0</v>
      </c>
    </row>
    <row r="29" spans="1:7" ht="15" customHeight="1" thickBot="1">
      <c r="A29" s="44" t="s">
        <v>60</v>
      </c>
      <c r="B29" s="48" t="s">
        <v>10</v>
      </c>
      <c r="C29" s="49">
        <v>20</v>
      </c>
      <c r="D29" s="12">
        <v>1.25</v>
      </c>
      <c r="E29" s="12">
        <f>D29*C29</f>
        <v>25</v>
      </c>
      <c r="F29" s="12">
        <f>0*E29</f>
        <v>0</v>
      </c>
      <c r="G29" s="13">
        <f>1*E29</f>
        <v>25</v>
      </c>
    </row>
    <row r="30" spans="1:7" ht="15" customHeight="1" thickBot="1">
      <c r="A30" s="44" t="s">
        <v>61</v>
      </c>
      <c r="B30" s="48" t="s">
        <v>10</v>
      </c>
      <c r="C30" s="50">
        <v>30</v>
      </c>
      <c r="D30" s="19">
        <v>0.35</v>
      </c>
      <c r="E30" s="19">
        <f>D30*C30</f>
        <v>10.5</v>
      </c>
      <c r="F30" s="19">
        <f>0*E30</f>
        <v>0</v>
      </c>
      <c r="G30" s="46">
        <f>1*E30</f>
        <v>10.5</v>
      </c>
    </row>
    <row r="31" spans="1:7" ht="15" customHeight="1" thickBot="1">
      <c r="A31" s="51" t="s">
        <v>72</v>
      </c>
      <c r="B31" s="48"/>
      <c r="C31" s="52"/>
      <c r="D31" s="53"/>
      <c r="E31" s="53"/>
      <c r="F31" s="53"/>
      <c r="G31" s="54"/>
    </row>
    <row r="32" spans="1:7" ht="15" customHeight="1" thickBot="1">
      <c r="A32" s="44" t="s">
        <v>66</v>
      </c>
      <c r="B32" s="48" t="s">
        <v>68</v>
      </c>
      <c r="C32" s="11">
        <v>0.25</v>
      </c>
      <c r="D32" s="12">
        <v>28</v>
      </c>
      <c r="E32" s="12">
        <f>C32*D32</f>
        <v>7</v>
      </c>
      <c r="F32" s="12">
        <f>0*E32</f>
        <v>0</v>
      </c>
      <c r="G32" s="13">
        <f>1*E32</f>
        <v>7</v>
      </c>
    </row>
    <row r="33" spans="1:7" ht="15" customHeight="1" thickBot="1">
      <c r="A33" s="44" t="s">
        <v>70</v>
      </c>
      <c r="B33" s="48" t="s">
        <v>69</v>
      </c>
      <c r="C33" s="11">
        <v>1</v>
      </c>
      <c r="D33" s="12">
        <v>7.75</v>
      </c>
      <c r="E33" s="12">
        <f>C33*D33</f>
        <v>7.75</v>
      </c>
      <c r="F33" s="12">
        <f>0*E33</f>
        <v>0</v>
      </c>
      <c r="G33" s="13">
        <f>1*E33</f>
        <v>7.75</v>
      </c>
    </row>
    <row r="34" spans="1:7" ht="15" customHeight="1" thickBot="1">
      <c r="A34" s="44" t="s">
        <v>67</v>
      </c>
      <c r="B34" s="48" t="s">
        <v>10</v>
      </c>
      <c r="C34" s="11">
        <v>1</v>
      </c>
      <c r="D34" s="12">
        <v>4.5</v>
      </c>
      <c r="E34" s="12">
        <f>C34*D34</f>
        <v>4.5</v>
      </c>
      <c r="F34" s="12">
        <f>0*E34</f>
        <v>0</v>
      </c>
      <c r="G34" s="13">
        <f>1*E34</f>
        <v>4.5</v>
      </c>
    </row>
    <row r="35" spans="1:7" ht="15" customHeight="1" thickBot="1">
      <c r="A35" s="55" t="s">
        <v>76</v>
      </c>
      <c r="B35" s="48" t="s">
        <v>10</v>
      </c>
      <c r="C35" s="11">
        <v>1</v>
      </c>
      <c r="D35" s="12">
        <v>30</v>
      </c>
      <c r="E35" s="12">
        <f>C35*D35</f>
        <v>30</v>
      </c>
      <c r="F35" s="12">
        <f>1*E35</f>
        <v>30</v>
      </c>
      <c r="G35" s="13">
        <f>0*E35</f>
        <v>0</v>
      </c>
    </row>
    <row r="36" spans="1:7" ht="15" customHeight="1" thickBot="1">
      <c r="A36" s="44" t="s">
        <v>73</v>
      </c>
      <c r="B36" s="48"/>
      <c r="C36" s="56">
        <v>1</v>
      </c>
      <c r="D36" s="57">
        <v>3.75</v>
      </c>
      <c r="E36" s="57">
        <f>C36*D36</f>
        <v>3.75</v>
      </c>
      <c r="F36" s="57">
        <f>0*E36</f>
        <v>0</v>
      </c>
      <c r="G36" s="58">
        <f>1*E36</f>
        <v>3.75</v>
      </c>
    </row>
    <row r="37" spans="1:7" ht="17.25" thickBot="1" thickTop="1">
      <c r="A37" s="259" t="s">
        <v>27</v>
      </c>
      <c r="B37" s="259"/>
      <c r="C37" s="259"/>
      <c r="D37" s="259"/>
      <c r="E37" s="47">
        <f>SUM(E12:E36)</f>
        <v>627.5894736842106</v>
      </c>
      <c r="F37" s="47">
        <f>SUM(F12:F36)</f>
        <v>456.1947368421052</v>
      </c>
      <c r="G37" s="47">
        <f>SUM(G12:G36)</f>
        <v>171.39473684210526</v>
      </c>
    </row>
    <row r="38" spans="1:7" ht="13.5" thickTop="1">
      <c r="A38" s="260"/>
      <c r="B38" s="260"/>
      <c r="C38" s="260"/>
      <c r="D38" s="260"/>
      <c r="E38" s="260"/>
      <c r="F38" s="260"/>
      <c r="G38" s="260"/>
    </row>
    <row r="39" spans="1:7" ht="12.75">
      <c r="A39" s="20"/>
      <c r="B39" s="21"/>
      <c r="C39" s="22"/>
      <c r="D39" s="22"/>
      <c r="E39" s="22"/>
      <c r="F39" s="22"/>
      <c r="G39" s="22"/>
    </row>
    <row r="40" spans="1:7" ht="12.75">
      <c r="A40" s="20"/>
      <c r="B40" s="21"/>
      <c r="C40" s="22"/>
      <c r="D40" s="22"/>
      <c r="E40" s="22"/>
      <c r="F40" s="22"/>
      <c r="G40" s="22"/>
    </row>
    <row r="41" spans="1:7" ht="12.75">
      <c r="A41" s="20"/>
      <c r="B41" s="21"/>
      <c r="C41" s="22"/>
      <c r="D41" s="22"/>
      <c r="E41" s="22"/>
      <c r="F41" s="22"/>
      <c r="G41" s="22"/>
    </row>
    <row r="42" spans="1:7" ht="12.75">
      <c r="A42" s="20"/>
      <c r="B42" s="21"/>
      <c r="C42" s="22"/>
      <c r="D42" s="22"/>
      <c r="E42" s="22"/>
      <c r="F42" s="22"/>
      <c r="G42" s="22"/>
    </row>
    <row r="43" spans="1:7" ht="12.75">
      <c r="A43" s="20"/>
      <c r="B43" s="21"/>
      <c r="C43" s="22"/>
      <c r="D43" s="22"/>
      <c r="E43" s="22"/>
      <c r="F43" s="22"/>
      <c r="G43" s="22"/>
    </row>
    <row r="44" spans="1:7" ht="12.75">
      <c r="A44" s="20"/>
      <c r="B44" s="21"/>
      <c r="C44" s="22"/>
      <c r="D44" s="22"/>
      <c r="E44" s="22"/>
      <c r="F44" s="22"/>
      <c r="G44" s="22"/>
    </row>
    <row r="45" spans="1:7" ht="12.75">
      <c r="A45" s="20"/>
      <c r="B45" s="21"/>
      <c r="C45" s="22"/>
      <c r="D45" s="22"/>
      <c r="E45" s="22"/>
      <c r="F45" s="22"/>
      <c r="G45" s="22"/>
    </row>
  </sheetData>
  <mergeCells count="8">
    <mergeCell ref="A37:D37"/>
    <mergeCell ref="A38:G38"/>
    <mergeCell ref="A2:G2"/>
    <mergeCell ref="A3:G3"/>
    <mergeCell ref="A4:G4"/>
    <mergeCell ref="A6:G6"/>
    <mergeCell ref="F10:G10"/>
    <mergeCell ref="A5:G5"/>
  </mergeCells>
  <printOptions/>
  <pageMargins left="0.7874015748031497" right="0.7874015748031497" top="0.984251968503937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J116"/>
  <sheetViews>
    <sheetView workbookViewId="0" topLeftCell="A1">
      <selection activeCell="H115" sqref="H115"/>
    </sheetView>
  </sheetViews>
  <sheetFormatPr defaultColWidth="11.421875" defaultRowHeight="12.75"/>
  <cols>
    <col min="1" max="1" width="35.7109375" style="0" customWidth="1"/>
    <col min="2" max="2" width="6.421875" style="0" customWidth="1"/>
    <col min="3" max="3" width="6.7109375" style="0" customWidth="1"/>
    <col min="4" max="4" width="7.57421875" style="0" customWidth="1"/>
    <col min="5" max="5" width="7.8515625" style="0" customWidth="1"/>
    <col min="6" max="6" width="11.00390625" style="0" customWidth="1"/>
    <col min="7" max="16384" width="9.140625" style="0" customWidth="1"/>
  </cols>
  <sheetData>
    <row r="1" spans="1:7" ht="20.25">
      <c r="A1" s="261" t="s">
        <v>0</v>
      </c>
      <c r="B1" s="261"/>
      <c r="C1" s="261"/>
      <c r="D1" s="261"/>
      <c r="E1" s="261"/>
      <c r="F1" s="261"/>
      <c r="G1" s="261"/>
    </row>
    <row r="2" spans="1:7" ht="12.75">
      <c r="A2" s="262" t="s">
        <v>59</v>
      </c>
      <c r="B2" s="262"/>
      <c r="C2" s="262"/>
      <c r="D2" s="262"/>
      <c r="E2" s="262"/>
      <c r="F2" s="262"/>
      <c r="G2" s="262"/>
    </row>
    <row r="3" spans="1:7" ht="12.75">
      <c r="A3" s="263"/>
      <c r="B3" s="263"/>
      <c r="C3" s="263"/>
      <c r="D3" s="263"/>
      <c r="E3" s="263"/>
      <c r="F3" s="263"/>
      <c r="G3" s="263"/>
    </row>
    <row r="4" spans="1:7" ht="18">
      <c r="A4" s="276" t="s">
        <v>186</v>
      </c>
      <c r="B4" s="276"/>
      <c r="C4" s="276"/>
      <c r="D4" s="276"/>
      <c r="E4" s="276"/>
      <c r="F4" s="276"/>
      <c r="G4" s="276"/>
    </row>
    <row r="5" spans="1:7" ht="12.75">
      <c r="A5" s="263"/>
      <c r="B5" s="263"/>
      <c r="C5" s="263"/>
      <c r="D5" s="263"/>
      <c r="E5" s="263"/>
      <c r="F5" s="263"/>
      <c r="G5" s="263"/>
    </row>
    <row r="6" ht="20.25">
      <c r="A6" s="70" t="s">
        <v>83</v>
      </c>
    </row>
    <row r="7" ht="12.75">
      <c r="A7" s="1" t="s">
        <v>179</v>
      </c>
    </row>
    <row r="8" ht="13.5" thickBot="1">
      <c r="A8" s="1" t="s">
        <v>84</v>
      </c>
    </row>
    <row r="9" spans="5:7" ht="13.5" thickBot="1">
      <c r="E9" s="2"/>
      <c r="F9" s="264" t="s">
        <v>1</v>
      </c>
      <c r="G9" s="265"/>
    </row>
    <row r="10" spans="1:7" ht="24.75" customHeight="1" thickBot="1" thickTop="1">
      <c r="A10" s="137" t="s">
        <v>28</v>
      </c>
      <c r="B10" s="4" t="s">
        <v>3</v>
      </c>
      <c r="C10" s="5" t="s">
        <v>180</v>
      </c>
      <c r="D10" s="6" t="s">
        <v>5</v>
      </c>
      <c r="E10" s="6" t="s">
        <v>6</v>
      </c>
      <c r="F10" s="7" t="s">
        <v>7</v>
      </c>
      <c r="G10" s="8" t="s">
        <v>8</v>
      </c>
    </row>
    <row r="11" spans="1:7" ht="15" customHeight="1" thickTop="1">
      <c r="A11" s="128" t="s">
        <v>29</v>
      </c>
      <c r="B11" s="25"/>
      <c r="C11" s="169"/>
      <c r="D11" s="72"/>
      <c r="E11" s="72"/>
      <c r="F11" s="73"/>
      <c r="G11" s="74"/>
    </row>
    <row r="12" spans="1:7" ht="15" customHeight="1">
      <c r="A12" s="29" t="s">
        <v>30</v>
      </c>
      <c r="B12" s="26"/>
      <c r="C12" s="170"/>
      <c r="D12" s="78"/>
      <c r="E12" s="78"/>
      <c r="F12" s="79"/>
      <c r="G12" s="80"/>
    </row>
    <row r="13" spans="1:7" ht="15" customHeight="1" thickBot="1">
      <c r="A13" s="30" t="s">
        <v>31</v>
      </c>
      <c r="B13" s="26"/>
      <c r="C13" s="171"/>
      <c r="D13" s="75"/>
      <c r="E13" s="75"/>
      <c r="F13" s="76"/>
      <c r="G13" s="77"/>
    </row>
    <row r="14" spans="1:7" ht="15" customHeight="1" thickBot="1">
      <c r="A14" s="27" t="s">
        <v>32</v>
      </c>
      <c r="B14" s="26" t="s">
        <v>33</v>
      </c>
      <c r="C14" s="172">
        <v>19</v>
      </c>
      <c r="D14" s="23">
        <v>7</v>
      </c>
      <c r="E14" s="23">
        <f>C14*D14</f>
        <v>133</v>
      </c>
      <c r="F14" s="39">
        <v>0</v>
      </c>
      <c r="G14" s="40">
        <f>1*E14</f>
        <v>133</v>
      </c>
    </row>
    <row r="15" spans="1:7" ht="15" customHeight="1" thickBot="1">
      <c r="A15" s="28" t="s">
        <v>34</v>
      </c>
      <c r="B15" s="24" t="s">
        <v>33</v>
      </c>
      <c r="C15" s="172">
        <v>200</v>
      </c>
      <c r="D15" s="23">
        <v>7</v>
      </c>
      <c r="E15" s="23">
        <f aca="true" t="shared" si="0" ref="E15:E21">C15*D15</f>
        <v>1400</v>
      </c>
      <c r="F15" s="39">
        <v>0</v>
      </c>
      <c r="G15" s="40">
        <f>1*E15</f>
        <v>1400</v>
      </c>
    </row>
    <row r="16" spans="1:7" ht="15" customHeight="1" thickBot="1">
      <c r="A16" s="28" t="s">
        <v>35</v>
      </c>
      <c r="B16" s="24" t="s">
        <v>33</v>
      </c>
      <c r="C16" s="172">
        <v>260</v>
      </c>
      <c r="D16" s="23">
        <v>7</v>
      </c>
      <c r="E16" s="23">
        <f t="shared" si="0"/>
        <v>1820</v>
      </c>
      <c r="F16" s="39">
        <v>0</v>
      </c>
      <c r="G16" s="40">
        <f>1*E16</f>
        <v>1820</v>
      </c>
    </row>
    <row r="17" spans="1:9" ht="15" customHeight="1" thickBot="1">
      <c r="A17" s="28" t="s">
        <v>36</v>
      </c>
      <c r="B17" s="24" t="s">
        <v>33</v>
      </c>
      <c r="C17" s="172">
        <v>60</v>
      </c>
      <c r="D17" s="23">
        <v>7</v>
      </c>
      <c r="E17" s="23">
        <f t="shared" si="0"/>
        <v>420</v>
      </c>
      <c r="F17" s="39">
        <v>0</v>
      </c>
      <c r="G17" s="40">
        <f>1*E17</f>
        <v>420</v>
      </c>
      <c r="I17" s="41"/>
    </row>
    <row r="18" spans="1:7" ht="15" customHeight="1" thickBot="1">
      <c r="A18" s="28" t="s">
        <v>37</v>
      </c>
      <c r="B18" s="24" t="s">
        <v>33</v>
      </c>
      <c r="C18" s="172">
        <v>80</v>
      </c>
      <c r="D18" s="23">
        <v>7</v>
      </c>
      <c r="E18" s="23">
        <f t="shared" si="0"/>
        <v>560</v>
      </c>
      <c r="F18" s="39">
        <v>0</v>
      </c>
      <c r="G18" s="40">
        <f>1*E18</f>
        <v>560</v>
      </c>
    </row>
    <row r="19" spans="1:9" ht="15" customHeight="1" thickBot="1">
      <c r="A19" s="28" t="s">
        <v>38</v>
      </c>
      <c r="B19" s="24" t="s">
        <v>40</v>
      </c>
      <c r="C19" s="172">
        <v>19</v>
      </c>
      <c r="D19" s="23">
        <v>6</v>
      </c>
      <c r="E19" s="23">
        <f t="shared" si="0"/>
        <v>114</v>
      </c>
      <c r="F19" s="39">
        <f>0.8*E19</f>
        <v>91.2</v>
      </c>
      <c r="G19" s="40">
        <f>0.2*E19</f>
        <v>22.8</v>
      </c>
      <c r="I19" s="43"/>
    </row>
    <row r="20" spans="1:7" ht="15" customHeight="1" thickBot="1">
      <c r="A20" s="28" t="s">
        <v>39</v>
      </c>
      <c r="B20" s="24" t="s">
        <v>41</v>
      </c>
      <c r="C20" s="172">
        <v>10</v>
      </c>
      <c r="D20" s="23">
        <v>7</v>
      </c>
      <c r="E20" s="23">
        <f t="shared" si="0"/>
        <v>70</v>
      </c>
      <c r="F20" s="39">
        <v>0</v>
      </c>
      <c r="G20" s="40">
        <f>1*E20</f>
        <v>70</v>
      </c>
    </row>
    <row r="21" spans="1:7" ht="15" customHeight="1" thickBot="1">
      <c r="A21" s="28" t="s">
        <v>74</v>
      </c>
      <c r="B21" s="24" t="s">
        <v>75</v>
      </c>
      <c r="C21" s="172">
        <v>19</v>
      </c>
      <c r="D21" s="23">
        <v>13</v>
      </c>
      <c r="E21" s="23">
        <f t="shared" si="0"/>
        <v>247</v>
      </c>
      <c r="F21" s="39">
        <f>0.8*E21</f>
        <v>197.60000000000002</v>
      </c>
      <c r="G21" s="40">
        <f>0.2*E21</f>
        <v>49.400000000000006</v>
      </c>
    </row>
    <row r="22" spans="1:7" ht="15" customHeight="1" thickBot="1">
      <c r="A22" s="59" t="s">
        <v>85</v>
      </c>
      <c r="B22" s="24"/>
      <c r="C22" s="172"/>
      <c r="D22" s="23"/>
      <c r="E22" s="60">
        <f>SUM(E14:E21)</f>
        <v>4764</v>
      </c>
      <c r="F22" s="60">
        <f>SUM(F14:F21)</f>
        <v>288.8</v>
      </c>
      <c r="G22" s="60">
        <f>SUM(G14:G21)</f>
        <v>4475.2</v>
      </c>
    </row>
    <row r="23" spans="1:7" ht="15" customHeight="1">
      <c r="A23" s="34" t="s">
        <v>143</v>
      </c>
      <c r="B23" s="24"/>
      <c r="C23" s="173"/>
      <c r="D23" s="72"/>
      <c r="E23" s="72"/>
      <c r="F23" s="73"/>
      <c r="G23" s="74"/>
    </row>
    <row r="24" spans="1:7" ht="15" customHeight="1" thickBot="1">
      <c r="A24" s="134" t="s">
        <v>77</v>
      </c>
      <c r="B24" s="24"/>
      <c r="C24" s="174"/>
      <c r="D24" s="75"/>
      <c r="E24" s="75"/>
      <c r="F24" s="76"/>
      <c r="G24" s="77"/>
    </row>
    <row r="25" spans="1:7" ht="15" customHeight="1" thickBot="1">
      <c r="A25" s="31" t="s">
        <v>43</v>
      </c>
      <c r="B25" s="24" t="s">
        <v>47</v>
      </c>
      <c r="C25" s="172">
        <v>40</v>
      </c>
      <c r="D25" s="23">
        <v>1.25</v>
      </c>
      <c r="E25" s="23">
        <f>C25*D25</f>
        <v>50</v>
      </c>
      <c r="F25" s="39">
        <f>0.8*E25</f>
        <v>40</v>
      </c>
      <c r="G25" s="40">
        <f>0.2*E25</f>
        <v>10</v>
      </c>
    </row>
    <row r="26" spans="1:7" ht="15" customHeight="1" thickBot="1">
      <c r="A26" s="14" t="s">
        <v>25</v>
      </c>
      <c r="B26" s="181" t="s">
        <v>49</v>
      </c>
      <c r="C26" s="138">
        <v>40</v>
      </c>
      <c r="D26" s="12">
        <v>1.76</v>
      </c>
      <c r="E26" s="23">
        <f>C26*D26</f>
        <v>70.4</v>
      </c>
      <c r="F26" s="39">
        <f>0.8*E26</f>
        <v>56.32000000000001</v>
      </c>
      <c r="G26" s="40">
        <f>0.2*E26</f>
        <v>14.080000000000002</v>
      </c>
    </row>
    <row r="27" spans="1:7" ht="15" customHeight="1" thickBot="1">
      <c r="A27" s="14" t="s">
        <v>44</v>
      </c>
      <c r="B27" s="181" t="s">
        <v>48</v>
      </c>
      <c r="C27" s="175">
        <v>4</v>
      </c>
      <c r="D27" s="32">
        <v>23</v>
      </c>
      <c r="E27" s="23">
        <f>C27*D27</f>
        <v>92</v>
      </c>
      <c r="F27" s="39">
        <f>0.8*E27</f>
        <v>73.60000000000001</v>
      </c>
      <c r="G27" s="40">
        <f>0.2*E27</f>
        <v>18.400000000000002</v>
      </c>
    </row>
    <row r="28" spans="1:7" ht="15" customHeight="1" thickBot="1">
      <c r="A28" s="14" t="s">
        <v>45</v>
      </c>
      <c r="B28" s="181" t="s">
        <v>48</v>
      </c>
      <c r="C28" s="175">
        <v>4</v>
      </c>
      <c r="D28" s="32">
        <v>45</v>
      </c>
      <c r="E28" s="23">
        <f>C28*D28</f>
        <v>180</v>
      </c>
      <c r="F28" s="39">
        <f>0.8*E28</f>
        <v>144</v>
      </c>
      <c r="G28" s="40">
        <f>0.2*E28</f>
        <v>36</v>
      </c>
    </row>
    <row r="29" spans="1:7" ht="15" customHeight="1" thickBot="1">
      <c r="A29" s="14" t="s">
        <v>46</v>
      </c>
      <c r="B29" s="181" t="s">
        <v>10</v>
      </c>
      <c r="C29" s="175">
        <v>40</v>
      </c>
      <c r="D29" s="32">
        <v>2.13</v>
      </c>
      <c r="E29" s="23">
        <f>C29*D29</f>
        <v>85.19999999999999</v>
      </c>
      <c r="F29" s="39">
        <f>0.8*E29</f>
        <v>68.16</v>
      </c>
      <c r="G29" s="40">
        <f>0.2*E29</f>
        <v>17.04</v>
      </c>
    </row>
    <row r="30" spans="1:7" ht="15" customHeight="1" thickBot="1">
      <c r="A30" s="134" t="s">
        <v>86</v>
      </c>
      <c r="B30" s="24"/>
      <c r="C30" s="176"/>
      <c r="D30" s="81"/>
      <c r="E30" s="81"/>
      <c r="F30" s="82"/>
      <c r="G30" s="83"/>
    </row>
    <row r="31" spans="1:7" ht="15" customHeight="1" thickBot="1">
      <c r="A31" s="9" t="s">
        <v>9</v>
      </c>
      <c r="B31" s="182" t="s">
        <v>10</v>
      </c>
      <c r="C31" s="138">
        <f>19*'diseño en parcela'!C12</f>
        <v>57</v>
      </c>
      <c r="D31" s="12">
        <v>35.86</v>
      </c>
      <c r="E31" s="12">
        <f>C31*D31</f>
        <v>2044.02</v>
      </c>
      <c r="F31" s="12">
        <f>1*E31</f>
        <v>2044.02</v>
      </c>
      <c r="G31" s="13">
        <f>0*E31</f>
        <v>0</v>
      </c>
    </row>
    <row r="32" spans="1:7" ht="15" customHeight="1" thickBot="1">
      <c r="A32" s="28" t="s">
        <v>42</v>
      </c>
      <c r="B32" s="24" t="s">
        <v>10</v>
      </c>
      <c r="C32" s="172">
        <v>600</v>
      </c>
      <c r="D32" s="23">
        <v>7.15</v>
      </c>
      <c r="E32" s="23">
        <f>C32*D32</f>
        <v>4290</v>
      </c>
      <c r="F32" s="68">
        <f>0.5*E32</f>
        <v>2145</v>
      </c>
      <c r="G32" s="69">
        <f>0.5*E32</f>
        <v>2145</v>
      </c>
    </row>
    <row r="33" spans="1:7" ht="15" customHeight="1" thickBot="1">
      <c r="A33" s="14" t="s">
        <v>11</v>
      </c>
      <c r="B33" s="181" t="s">
        <v>10</v>
      </c>
      <c r="C33" s="138">
        <f>19*'diseño en parcela'!C14</f>
        <v>190</v>
      </c>
      <c r="D33" s="12">
        <v>0.92</v>
      </c>
      <c r="E33" s="12">
        <f aca="true" t="shared" si="1" ref="E33:E47">C33*D33</f>
        <v>174.8</v>
      </c>
      <c r="F33" s="12">
        <f aca="true" t="shared" si="2" ref="F33:F47">1*E33</f>
        <v>174.8</v>
      </c>
      <c r="G33" s="13">
        <f aca="true" t="shared" si="3" ref="G33:G47">0*E33</f>
        <v>0</v>
      </c>
    </row>
    <row r="34" spans="1:7" ht="15" customHeight="1" thickBot="1">
      <c r="A34" s="14" t="s">
        <v>62</v>
      </c>
      <c r="B34" s="181" t="s">
        <v>10</v>
      </c>
      <c r="C34" s="138">
        <f>19*'diseño en parcela'!C15</f>
        <v>38</v>
      </c>
      <c r="D34" s="12">
        <v>1.68</v>
      </c>
      <c r="E34" s="12">
        <f t="shared" si="1"/>
        <v>63.839999999999996</v>
      </c>
      <c r="F34" s="12">
        <f t="shared" si="2"/>
        <v>63.839999999999996</v>
      </c>
      <c r="G34" s="13">
        <f t="shared" si="3"/>
        <v>0</v>
      </c>
    </row>
    <row r="35" spans="1:7" ht="15" customHeight="1" thickBot="1">
      <c r="A35" s="14" t="s">
        <v>12</v>
      </c>
      <c r="B35" s="181" t="s">
        <v>10</v>
      </c>
      <c r="C35" s="138">
        <f>19*'diseño en parcela'!C16</f>
        <v>475</v>
      </c>
      <c r="D35" s="12">
        <v>0.58</v>
      </c>
      <c r="E35" s="12">
        <f t="shared" si="1"/>
        <v>275.5</v>
      </c>
      <c r="F35" s="12">
        <f t="shared" si="2"/>
        <v>275.5</v>
      </c>
      <c r="G35" s="13">
        <f t="shared" si="3"/>
        <v>0</v>
      </c>
    </row>
    <row r="36" spans="1:7" ht="15" customHeight="1" thickBot="1">
      <c r="A36" s="14" t="s">
        <v>13</v>
      </c>
      <c r="B36" s="181" t="s">
        <v>10</v>
      </c>
      <c r="C36" s="138">
        <f>19*'diseño en parcela'!C17</f>
        <v>114</v>
      </c>
      <c r="D36" s="12">
        <v>2.02</v>
      </c>
      <c r="E36" s="12">
        <f t="shared" si="1"/>
        <v>230.28</v>
      </c>
      <c r="F36" s="12">
        <f t="shared" si="2"/>
        <v>230.28</v>
      </c>
      <c r="G36" s="13">
        <f t="shared" si="3"/>
        <v>0</v>
      </c>
    </row>
    <row r="37" spans="1:7" ht="15" customHeight="1" thickBot="1">
      <c r="A37" s="14" t="s">
        <v>14</v>
      </c>
      <c r="B37" s="181" t="s">
        <v>10</v>
      </c>
      <c r="C37" s="138">
        <f>19*'diseño en parcela'!C18</f>
        <v>323</v>
      </c>
      <c r="D37" s="12">
        <v>1.44</v>
      </c>
      <c r="E37" s="12">
        <f t="shared" si="1"/>
        <v>465.12</v>
      </c>
      <c r="F37" s="12">
        <f t="shared" si="2"/>
        <v>465.12</v>
      </c>
      <c r="G37" s="13">
        <f t="shared" si="3"/>
        <v>0</v>
      </c>
    </row>
    <row r="38" spans="1:7" ht="15" customHeight="1" thickBot="1">
      <c r="A38" s="14" t="s">
        <v>15</v>
      </c>
      <c r="B38" s="181" t="s">
        <v>10</v>
      </c>
      <c r="C38" s="138">
        <f>19*'diseño en parcela'!C19</f>
        <v>114</v>
      </c>
      <c r="D38" s="12">
        <v>1.57</v>
      </c>
      <c r="E38" s="12">
        <f t="shared" si="1"/>
        <v>178.98000000000002</v>
      </c>
      <c r="F38" s="12">
        <f t="shared" si="2"/>
        <v>178.98000000000002</v>
      </c>
      <c r="G38" s="13">
        <f t="shared" si="3"/>
        <v>0</v>
      </c>
    </row>
    <row r="39" spans="1:7" ht="15" customHeight="1" thickBot="1">
      <c r="A39" s="14" t="s">
        <v>16</v>
      </c>
      <c r="B39" s="181" t="s">
        <v>10</v>
      </c>
      <c r="C39" s="138">
        <f>19*'diseño en parcela'!C20</f>
        <v>19</v>
      </c>
      <c r="D39" s="12">
        <v>16.8</v>
      </c>
      <c r="E39" s="12">
        <f t="shared" si="1"/>
        <v>319.2</v>
      </c>
      <c r="F39" s="12">
        <f t="shared" si="2"/>
        <v>319.2</v>
      </c>
      <c r="G39" s="13">
        <f t="shared" si="3"/>
        <v>0</v>
      </c>
    </row>
    <row r="40" spans="1:7" ht="15" customHeight="1" thickBot="1">
      <c r="A40" s="14" t="s">
        <v>17</v>
      </c>
      <c r="B40" s="181" t="s">
        <v>10</v>
      </c>
      <c r="C40" s="138">
        <f>19*'diseño en parcela'!C21</f>
        <v>114</v>
      </c>
      <c r="D40" s="12">
        <v>0.88</v>
      </c>
      <c r="E40" s="12">
        <f t="shared" si="1"/>
        <v>100.32000000000001</v>
      </c>
      <c r="F40" s="12">
        <f t="shared" si="2"/>
        <v>100.32000000000001</v>
      </c>
      <c r="G40" s="13">
        <f t="shared" si="3"/>
        <v>0</v>
      </c>
    </row>
    <row r="41" spans="1:7" ht="15" customHeight="1" thickBot="1">
      <c r="A41" s="14" t="s">
        <v>18</v>
      </c>
      <c r="B41" s="181" t="s">
        <v>10</v>
      </c>
      <c r="C41" s="138">
        <f>19*'diseño en parcela'!C22</f>
        <v>114</v>
      </c>
      <c r="D41" s="12">
        <v>5.71</v>
      </c>
      <c r="E41" s="12">
        <f t="shared" si="1"/>
        <v>650.9399999999999</v>
      </c>
      <c r="F41" s="12">
        <f t="shared" si="2"/>
        <v>650.9399999999999</v>
      </c>
      <c r="G41" s="13">
        <f t="shared" si="3"/>
        <v>0</v>
      </c>
    </row>
    <row r="42" spans="1:7" ht="15" customHeight="1" thickBot="1">
      <c r="A42" s="14" t="s">
        <v>19</v>
      </c>
      <c r="B42" s="181" t="s">
        <v>10</v>
      </c>
      <c r="C42" s="138">
        <f>19*'diseño en parcela'!C23</f>
        <v>114</v>
      </c>
      <c r="D42" s="12">
        <v>0.67</v>
      </c>
      <c r="E42" s="12">
        <f t="shared" si="1"/>
        <v>76.38000000000001</v>
      </c>
      <c r="F42" s="12">
        <f t="shared" si="2"/>
        <v>76.38000000000001</v>
      </c>
      <c r="G42" s="13">
        <f t="shared" si="3"/>
        <v>0</v>
      </c>
    </row>
    <row r="43" spans="1:7" ht="15" customHeight="1" thickBot="1">
      <c r="A43" s="14" t="s">
        <v>20</v>
      </c>
      <c r="B43" s="181" t="s">
        <v>10</v>
      </c>
      <c r="C43" s="138">
        <f>19*'diseño en parcela'!C24</f>
        <v>114</v>
      </c>
      <c r="D43" s="12">
        <v>7.1</v>
      </c>
      <c r="E43" s="12">
        <f t="shared" si="1"/>
        <v>809.4</v>
      </c>
      <c r="F43" s="12">
        <f t="shared" si="2"/>
        <v>809.4</v>
      </c>
      <c r="G43" s="13">
        <f t="shared" si="3"/>
        <v>0</v>
      </c>
    </row>
    <row r="44" spans="1:7" ht="15" customHeight="1" thickBot="1">
      <c r="A44" s="14" t="s">
        <v>21</v>
      </c>
      <c r="B44" s="181" t="s">
        <v>10</v>
      </c>
      <c r="C44" s="138">
        <f>19*'diseño en parcela'!C25</f>
        <v>114</v>
      </c>
      <c r="D44" s="12">
        <v>0.2</v>
      </c>
      <c r="E44" s="12">
        <f t="shared" si="1"/>
        <v>22.8</v>
      </c>
      <c r="F44" s="12">
        <f t="shared" si="2"/>
        <v>22.8</v>
      </c>
      <c r="G44" s="13">
        <f t="shared" si="3"/>
        <v>0</v>
      </c>
    </row>
    <row r="45" spans="1:7" ht="15" customHeight="1" thickBot="1">
      <c r="A45" s="14" t="s">
        <v>22</v>
      </c>
      <c r="B45" s="181" t="s">
        <v>10</v>
      </c>
      <c r="C45" s="138">
        <f>19*'diseño en parcela'!C26</f>
        <v>76</v>
      </c>
      <c r="D45" s="12">
        <v>0.26</v>
      </c>
      <c r="E45" s="12">
        <f t="shared" si="1"/>
        <v>19.76</v>
      </c>
      <c r="F45" s="12">
        <f t="shared" si="2"/>
        <v>19.76</v>
      </c>
      <c r="G45" s="13">
        <f t="shared" si="3"/>
        <v>0</v>
      </c>
    </row>
    <row r="46" spans="1:10" ht="15" customHeight="1" thickBot="1">
      <c r="A46" s="14" t="s">
        <v>23</v>
      </c>
      <c r="B46" s="181" t="s">
        <v>10</v>
      </c>
      <c r="C46" s="138">
        <f>19*'diseño en parcela'!C27</f>
        <v>19</v>
      </c>
      <c r="D46" s="12">
        <v>1.12</v>
      </c>
      <c r="E46" s="12">
        <f t="shared" si="1"/>
        <v>21.28</v>
      </c>
      <c r="F46" s="12">
        <f t="shared" si="2"/>
        <v>21.28</v>
      </c>
      <c r="G46" s="13">
        <f t="shared" si="3"/>
        <v>0</v>
      </c>
      <c r="J46" s="43"/>
    </row>
    <row r="47" spans="1:7" ht="15" customHeight="1" thickBot="1">
      <c r="A47" s="16" t="s">
        <v>26</v>
      </c>
      <c r="B47" s="183" t="s">
        <v>3</v>
      </c>
      <c r="C47" s="177">
        <f>19*'diseño en parcela'!C28</f>
        <v>19</v>
      </c>
      <c r="D47" s="19">
        <v>26.32</v>
      </c>
      <c r="E47" s="19">
        <f t="shared" si="1"/>
        <v>500.08</v>
      </c>
      <c r="F47" s="19">
        <f t="shared" si="2"/>
        <v>500.08</v>
      </c>
      <c r="G47" s="46">
        <f t="shared" si="3"/>
        <v>0</v>
      </c>
    </row>
    <row r="48" spans="1:7" ht="15" customHeight="1" thickBot="1" thickTop="1">
      <c r="A48" s="163" t="s">
        <v>60</v>
      </c>
      <c r="B48" s="183" t="s">
        <v>10</v>
      </c>
      <c r="C48" s="138">
        <v>400</v>
      </c>
      <c r="D48" s="12">
        <v>1.25</v>
      </c>
      <c r="E48" s="12">
        <f>D48*C48</f>
        <v>500</v>
      </c>
      <c r="F48" s="12">
        <f>0*E48</f>
        <v>0</v>
      </c>
      <c r="G48" s="13">
        <f>1*E48</f>
        <v>500</v>
      </c>
    </row>
    <row r="49" spans="1:7" ht="15" customHeight="1" thickBot="1">
      <c r="A49" s="16" t="s">
        <v>61</v>
      </c>
      <c r="B49" s="183" t="s">
        <v>10</v>
      </c>
      <c r="C49" s="177">
        <v>600</v>
      </c>
      <c r="D49" s="19">
        <v>0.35</v>
      </c>
      <c r="E49" s="19">
        <f>D49*C49</f>
        <v>210</v>
      </c>
      <c r="F49" s="19">
        <f>0*E49</f>
        <v>0</v>
      </c>
      <c r="G49" s="46">
        <f>1*E49</f>
        <v>210</v>
      </c>
    </row>
    <row r="50" spans="1:7" ht="15" customHeight="1" thickBot="1">
      <c r="A50" s="164" t="s">
        <v>71</v>
      </c>
      <c r="B50" s="183"/>
      <c r="C50" s="53"/>
      <c r="D50" s="53"/>
      <c r="E50" s="53"/>
      <c r="F50" s="53"/>
      <c r="G50" s="138"/>
    </row>
    <row r="51" spans="1:7" ht="15" customHeight="1" thickBot="1">
      <c r="A51" s="16" t="s">
        <v>66</v>
      </c>
      <c r="B51" s="183" t="s">
        <v>68</v>
      </c>
      <c r="C51" s="138">
        <v>5</v>
      </c>
      <c r="D51" s="12">
        <v>28</v>
      </c>
      <c r="E51" s="12">
        <f>C51*D51</f>
        <v>140</v>
      </c>
      <c r="F51" s="12">
        <f>0*E51</f>
        <v>0</v>
      </c>
      <c r="G51" s="13">
        <f>1*E51</f>
        <v>140</v>
      </c>
    </row>
    <row r="52" spans="1:7" ht="15" customHeight="1" thickBot="1">
      <c r="A52" s="16" t="s">
        <v>70</v>
      </c>
      <c r="B52" s="183" t="s">
        <v>69</v>
      </c>
      <c r="C52" s="138">
        <v>20</v>
      </c>
      <c r="D52" s="12">
        <v>7.75</v>
      </c>
      <c r="E52" s="12">
        <f>C52*D52</f>
        <v>155</v>
      </c>
      <c r="F52" s="12">
        <f>0*E52</f>
        <v>0</v>
      </c>
      <c r="G52" s="13">
        <f>1*E52</f>
        <v>155</v>
      </c>
    </row>
    <row r="53" spans="1:7" ht="15" customHeight="1" thickBot="1">
      <c r="A53" s="16" t="s">
        <v>67</v>
      </c>
      <c r="B53" s="183" t="s">
        <v>10</v>
      </c>
      <c r="C53" s="138">
        <v>20</v>
      </c>
      <c r="D53" s="12">
        <v>4.5</v>
      </c>
      <c r="E53" s="12">
        <f>C53*D53</f>
        <v>90</v>
      </c>
      <c r="F53" s="12">
        <f>0*E53</f>
        <v>0</v>
      </c>
      <c r="G53" s="13">
        <f>1*E53</f>
        <v>90</v>
      </c>
    </row>
    <row r="54" spans="1:7" ht="15" customHeight="1" thickBot="1">
      <c r="A54" s="165" t="s">
        <v>76</v>
      </c>
      <c r="B54" s="183" t="s">
        <v>10</v>
      </c>
      <c r="C54" s="138">
        <v>19</v>
      </c>
      <c r="D54" s="12">
        <v>30</v>
      </c>
      <c r="E54" s="12">
        <f>C54*D54</f>
        <v>570</v>
      </c>
      <c r="F54" s="12">
        <f>1*E54</f>
        <v>570</v>
      </c>
      <c r="G54" s="13">
        <f>0*E54</f>
        <v>0</v>
      </c>
    </row>
    <row r="55" spans="1:7" ht="15" customHeight="1" thickBot="1">
      <c r="A55" s="14" t="s">
        <v>73</v>
      </c>
      <c r="B55" s="183" t="s">
        <v>10</v>
      </c>
      <c r="C55" s="177">
        <v>19</v>
      </c>
      <c r="D55" s="19">
        <v>3.75</v>
      </c>
      <c r="E55" s="19">
        <f>C55*D55</f>
        <v>71.25</v>
      </c>
      <c r="F55" s="19">
        <f>0*E55</f>
        <v>0</v>
      </c>
      <c r="G55" s="46">
        <f>1*E55</f>
        <v>71.25</v>
      </c>
    </row>
    <row r="56" spans="1:7" ht="17.25" customHeight="1" thickBot="1">
      <c r="A56" s="166" t="s">
        <v>170</v>
      </c>
      <c r="B56" s="184"/>
      <c r="C56" s="133"/>
      <c r="D56" s="63"/>
      <c r="E56" s="67">
        <f>SUM(E25:E55)</f>
        <v>12456.55</v>
      </c>
      <c r="F56" s="67">
        <f>SUM(F25:F55)</f>
        <v>9049.78</v>
      </c>
      <c r="G56" s="67">
        <f>SUM(G25:G55)</f>
        <v>3406.77</v>
      </c>
    </row>
    <row r="57" spans="1:7" ht="17.25" customHeight="1">
      <c r="A57" s="167" t="s">
        <v>144</v>
      </c>
      <c r="B57" s="184"/>
      <c r="C57" s="139"/>
      <c r="D57" s="139"/>
      <c r="E57" s="140"/>
      <c r="F57" s="141"/>
      <c r="G57" s="145"/>
    </row>
    <row r="58" spans="1:7" ht="17.25" customHeight="1" thickBot="1">
      <c r="A58" s="168" t="s">
        <v>171</v>
      </c>
      <c r="B58" s="184"/>
      <c r="C58" s="142"/>
      <c r="D58" s="142"/>
      <c r="E58" s="143"/>
      <c r="F58" s="144"/>
      <c r="G58" s="146"/>
    </row>
    <row r="59" spans="1:7" ht="17.25" customHeight="1" thickBot="1">
      <c r="A59" s="14" t="s">
        <v>173</v>
      </c>
      <c r="B59" s="181" t="s">
        <v>10</v>
      </c>
      <c r="C59" s="175">
        <v>2</v>
      </c>
      <c r="D59" s="32">
        <v>25</v>
      </c>
      <c r="E59" s="23">
        <f aca="true" t="shared" si="4" ref="E59:E65">C59*D59</f>
        <v>50</v>
      </c>
      <c r="F59" s="39">
        <f aca="true" t="shared" si="5" ref="F59:F65">0.8*E59</f>
        <v>40</v>
      </c>
      <c r="G59" s="40">
        <f aca="true" t="shared" si="6" ref="G59:G65">0.2*E59</f>
        <v>10</v>
      </c>
    </row>
    <row r="60" spans="1:7" ht="17.25" customHeight="1" thickBot="1">
      <c r="A60" s="14" t="s">
        <v>172</v>
      </c>
      <c r="B60" s="181" t="s">
        <v>10</v>
      </c>
      <c r="C60" s="175">
        <v>2</v>
      </c>
      <c r="D60" s="32">
        <v>12.5</v>
      </c>
      <c r="E60" s="23">
        <f t="shared" si="4"/>
        <v>25</v>
      </c>
      <c r="F60" s="39">
        <f t="shared" si="5"/>
        <v>20</v>
      </c>
      <c r="G60" s="40">
        <f t="shared" si="6"/>
        <v>5</v>
      </c>
    </row>
    <row r="61" spans="1:7" ht="17.25" customHeight="1" thickBot="1">
      <c r="A61" s="14" t="s">
        <v>50</v>
      </c>
      <c r="B61" s="181" t="s">
        <v>10</v>
      </c>
      <c r="C61" s="175">
        <v>2</v>
      </c>
      <c r="D61" s="32">
        <v>4.7</v>
      </c>
      <c r="E61" s="23">
        <f t="shared" si="4"/>
        <v>9.4</v>
      </c>
      <c r="F61" s="39">
        <f t="shared" si="5"/>
        <v>7.5200000000000005</v>
      </c>
      <c r="G61" s="40">
        <f t="shared" si="6"/>
        <v>1.8800000000000001</v>
      </c>
    </row>
    <row r="62" spans="1:7" ht="17.25" customHeight="1" thickBot="1">
      <c r="A62" s="14" t="s">
        <v>51</v>
      </c>
      <c r="B62" s="181" t="s">
        <v>10</v>
      </c>
      <c r="C62" s="175">
        <v>6</v>
      </c>
      <c r="D62" s="32">
        <v>1.5</v>
      </c>
      <c r="E62" s="23">
        <f t="shared" si="4"/>
        <v>9</v>
      </c>
      <c r="F62" s="39">
        <f t="shared" si="5"/>
        <v>7.2</v>
      </c>
      <c r="G62" s="40">
        <f t="shared" si="6"/>
        <v>1.8</v>
      </c>
    </row>
    <row r="63" spans="1:7" ht="17.25" customHeight="1" thickBot="1">
      <c r="A63" s="14" t="s">
        <v>53</v>
      </c>
      <c r="B63" s="181" t="s">
        <v>10</v>
      </c>
      <c r="C63" s="175">
        <v>4</v>
      </c>
      <c r="D63" s="32">
        <v>1.5</v>
      </c>
      <c r="E63" s="23">
        <f t="shared" si="4"/>
        <v>6</v>
      </c>
      <c r="F63" s="39">
        <f t="shared" si="5"/>
        <v>4.800000000000001</v>
      </c>
      <c r="G63" s="40">
        <f t="shared" si="6"/>
        <v>1.2000000000000002</v>
      </c>
    </row>
    <row r="64" spans="1:7" ht="17.25" customHeight="1" thickBot="1">
      <c r="A64" s="14" t="s">
        <v>52</v>
      </c>
      <c r="B64" s="181" t="s">
        <v>10</v>
      </c>
      <c r="C64" s="175">
        <v>4</v>
      </c>
      <c r="D64" s="32">
        <v>1.75</v>
      </c>
      <c r="E64" s="23">
        <f t="shared" si="4"/>
        <v>7</v>
      </c>
      <c r="F64" s="39">
        <f t="shared" si="5"/>
        <v>5.6000000000000005</v>
      </c>
      <c r="G64" s="40">
        <f t="shared" si="6"/>
        <v>1.4000000000000001</v>
      </c>
    </row>
    <row r="65" spans="1:7" ht="17.25" customHeight="1" thickBot="1">
      <c r="A65" s="14" t="s">
        <v>58</v>
      </c>
      <c r="B65" s="181" t="s">
        <v>10</v>
      </c>
      <c r="C65" s="175">
        <v>2</v>
      </c>
      <c r="D65" s="32">
        <v>20</v>
      </c>
      <c r="E65" s="32">
        <f t="shared" si="4"/>
        <v>40</v>
      </c>
      <c r="F65" s="32">
        <f t="shared" si="5"/>
        <v>32</v>
      </c>
      <c r="G65" s="33">
        <f t="shared" si="6"/>
        <v>8</v>
      </c>
    </row>
    <row r="66" spans="1:7" ht="17.25" customHeight="1" thickBot="1">
      <c r="A66" s="71" t="s">
        <v>175</v>
      </c>
      <c r="B66" s="184"/>
      <c r="C66" s="133"/>
      <c r="D66" s="63"/>
      <c r="E66" s="67">
        <f>SUM(E59:E65)</f>
        <v>146.4</v>
      </c>
      <c r="F66" s="67">
        <f>SUM(F59:F65)</f>
        <v>117.11999999999999</v>
      </c>
      <c r="G66" s="67">
        <f>SUM(G59:G65)</f>
        <v>29.279999999999998</v>
      </c>
    </row>
    <row r="67" spans="1:7" ht="17.25" customHeight="1" thickBot="1">
      <c r="A67" s="185" t="s">
        <v>174</v>
      </c>
      <c r="B67" s="184"/>
      <c r="C67" s="133"/>
      <c r="D67" s="63"/>
      <c r="E67" s="67">
        <f>E22+E56+E66</f>
        <v>17366.95</v>
      </c>
      <c r="F67" s="67">
        <f>F22+F56+F66</f>
        <v>9455.7</v>
      </c>
      <c r="G67" s="67">
        <f>G22+G56+G66</f>
        <v>7911.249999999999</v>
      </c>
    </row>
    <row r="68" spans="1:7" ht="17.25" customHeight="1">
      <c r="A68" s="167" t="s">
        <v>119</v>
      </c>
      <c r="B68" s="186"/>
      <c r="C68" s="139"/>
      <c r="D68" s="139"/>
      <c r="E68" s="140"/>
      <c r="F68" s="141"/>
      <c r="G68" s="145"/>
    </row>
    <row r="69" spans="1:7" ht="17.25" customHeight="1" thickBot="1">
      <c r="A69" s="187" t="s">
        <v>150</v>
      </c>
      <c r="B69" s="188"/>
      <c r="C69" s="142"/>
      <c r="D69" s="142"/>
      <c r="E69" s="143"/>
      <c r="F69" s="144"/>
      <c r="G69" s="146"/>
    </row>
    <row r="70" spans="1:7" ht="17.25" customHeight="1" thickBot="1">
      <c r="A70" s="14" t="s">
        <v>151</v>
      </c>
      <c r="B70" s="24" t="s">
        <v>3</v>
      </c>
      <c r="C70" s="178">
        <v>1</v>
      </c>
      <c r="D70" s="135">
        <v>350</v>
      </c>
      <c r="E70" s="65">
        <f>C70*D70</f>
        <v>350</v>
      </c>
      <c r="F70" s="65">
        <f>0*E70</f>
        <v>0</v>
      </c>
      <c r="G70" s="102">
        <f>1*E70</f>
        <v>350</v>
      </c>
    </row>
    <row r="71" spans="1:7" ht="17.25" customHeight="1">
      <c r="A71" s="187" t="s">
        <v>136</v>
      </c>
      <c r="B71" s="189"/>
      <c r="C71" s="147"/>
      <c r="D71" s="147"/>
      <c r="E71" s="148"/>
      <c r="F71" s="149"/>
      <c r="G71" s="150"/>
    </row>
    <row r="72" spans="1:7" ht="17.25" customHeight="1" thickBot="1">
      <c r="A72" s="168" t="s">
        <v>153</v>
      </c>
      <c r="B72" s="190"/>
      <c r="C72" s="151"/>
      <c r="D72" s="151"/>
      <c r="E72" s="152"/>
      <c r="F72" s="153"/>
      <c r="G72" s="154"/>
    </row>
    <row r="73" spans="1:7" ht="17.25" customHeight="1" thickBot="1">
      <c r="A73" s="14" t="s">
        <v>152</v>
      </c>
      <c r="B73" s="191" t="s">
        <v>33</v>
      </c>
      <c r="C73" s="179">
        <v>80</v>
      </c>
      <c r="D73" s="129">
        <v>7</v>
      </c>
      <c r="E73" s="130">
        <f>C73*D73</f>
        <v>560</v>
      </c>
      <c r="F73" s="104">
        <f>0*E73</f>
        <v>0</v>
      </c>
      <c r="G73" s="105">
        <f>1*E73</f>
        <v>560</v>
      </c>
    </row>
    <row r="74" spans="1:7" ht="17.25" customHeight="1" thickBot="1">
      <c r="A74" s="14" t="s">
        <v>154</v>
      </c>
      <c r="B74" s="191" t="s">
        <v>33</v>
      </c>
      <c r="C74" s="179">
        <v>34</v>
      </c>
      <c r="D74" s="129">
        <v>7</v>
      </c>
      <c r="E74" s="130">
        <f aca="true" t="shared" si="7" ref="E74:E79">C74*D74</f>
        <v>238</v>
      </c>
      <c r="F74" s="104">
        <f aca="true" t="shared" si="8" ref="F74:F80">0*E74</f>
        <v>0</v>
      </c>
      <c r="G74" s="105">
        <f aca="true" t="shared" si="9" ref="G74:G80">1*E74</f>
        <v>238</v>
      </c>
    </row>
    <row r="75" spans="1:7" ht="17.25" customHeight="1" thickBot="1">
      <c r="A75" s="14" t="s">
        <v>155</v>
      </c>
      <c r="B75" s="191" t="s">
        <v>33</v>
      </c>
      <c r="C75" s="179">
        <v>194</v>
      </c>
      <c r="D75" s="129">
        <v>7</v>
      </c>
      <c r="E75" s="130">
        <f t="shared" si="7"/>
        <v>1358</v>
      </c>
      <c r="F75" s="104">
        <f t="shared" si="8"/>
        <v>0</v>
      </c>
      <c r="G75" s="105">
        <f t="shared" si="9"/>
        <v>1358</v>
      </c>
    </row>
    <row r="76" spans="1:7" ht="17.25" customHeight="1" thickBot="1">
      <c r="A76" s="14" t="s">
        <v>156</v>
      </c>
      <c r="B76" s="191" t="s">
        <v>33</v>
      </c>
      <c r="C76" s="179">
        <v>57</v>
      </c>
      <c r="D76" s="129">
        <v>7</v>
      </c>
      <c r="E76" s="130">
        <f t="shared" si="7"/>
        <v>399</v>
      </c>
      <c r="F76" s="104">
        <f t="shared" si="8"/>
        <v>0</v>
      </c>
      <c r="G76" s="105">
        <f t="shared" si="9"/>
        <v>399</v>
      </c>
    </row>
    <row r="77" spans="1:7" ht="17.25" customHeight="1" thickBot="1">
      <c r="A77" s="14" t="s">
        <v>157</v>
      </c>
      <c r="B77" s="191" t="s">
        <v>33</v>
      </c>
      <c r="C77" s="179">
        <v>57</v>
      </c>
      <c r="D77" s="129">
        <v>7</v>
      </c>
      <c r="E77" s="130">
        <f t="shared" si="7"/>
        <v>399</v>
      </c>
      <c r="F77" s="104">
        <f t="shared" si="8"/>
        <v>0</v>
      </c>
      <c r="G77" s="105">
        <f t="shared" si="9"/>
        <v>399</v>
      </c>
    </row>
    <row r="78" spans="1:7" ht="17.25" customHeight="1" thickBot="1">
      <c r="A78" s="14" t="s">
        <v>158</v>
      </c>
      <c r="B78" s="191" t="s">
        <v>33</v>
      </c>
      <c r="C78" s="179">
        <v>114</v>
      </c>
      <c r="D78" s="129">
        <v>7</v>
      </c>
      <c r="E78" s="130">
        <f t="shared" si="7"/>
        <v>798</v>
      </c>
      <c r="F78" s="104">
        <f t="shared" si="8"/>
        <v>0</v>
      </c>
      <c r="G78" s="105">
        <f t="shared" si="9"/>
        <v>798</v>
      </c>
    </row>
    <row r="79" spans="1:7" ht="17.25" customHeight="1" thickBot="1">
      <c r="A79" s="14" t="s">
        <v>159</v>
      </c>
      <c r="B79" s="191" t="s">
        <v>33</v>
      </c>
      <c r="C79" s="179">
        <v>137</v>
      </c>
      <c r="D79" s="129">
        <v>7</v>
      </c>
      <c r="E79" s="130">
        <f t="shared" si="7"/>
        <v>959</v>
      </c>
      <c r="F79" s="104">
        <f t="shared" si="8"/>
        <v>0</v>
      </c>
      <c r="G79" s="105">
        <f t="shared" si="9"/>
        <v>959</v>
      </c>
    </row>
    <row r="80" spans="1:7" ht="17.25" customHeight="1" thickBot="1">
      <c r="A80" s="192" t="s">
        <v>162</v>
      </c>
      <c r="B80" s="184"/>
      <c r="C80" s="133"/>
      <c r="D80" s="63"/>
      <c r="E80" s="67">
        <f>SUM(E73:E79)</f>
        <v>4711</v>
      </c>
      <c r="F80" s="65">
        <f t="shared" si="8"/>
        <v>0</v>
      </c>
      <c r="G80" s="102">
        <f t="shared" si="9"/>
        <v>4711</v>
      </c>
    </row>
    <row r="81" spans="1:7" ht="17.25" customHeight="1" thickBot="1">
      <c r="A81" s="187" t="s">
        <v>143</v>
      </c>
      <c r="B81" s="191"/>
      <c r="C81" s="179"/>
      <c r="D81" s="129"/>
      <c r="E81" s="130"/>
      <c r="F81" s="104"/>
      <c r="G81" s="105"/>
    </row>
    <row r="82" spans="1:7" ht="17.25" customHeight="1" thickBot="1">
      <c r="A82" s="14" t="s">
        <v>161</v>
      </c>
      <c r="B82" s="181" t="s">
        <v>3</v>
      </c>
      <c r="C82" s="179">
        <v>38</v>
      </c>
      <c r="D82" s="129">
        <v>7.8</v>
      </c>
      <c r="E82" s="67">
        <f>C82*D82</f>
        <v>296.4</v>
      </c>
      <c r="F82" s="65">
        <f>0*E82</f>
        <v>0</v>
      </c>
      <c r="G82" s="102">
        <f>1*E82</f>
        <v>296.4</v>
      </c>
    </row>
    <row r="83" spans="1:7" ht="17.25" customHeight="1" thickBot="1">
      <c r="A83" s="187" t="s">
        <v>144</v>
      </c>
      <c r="B83" s="191"/>
      <c r="C83" s="179"/>
      <c r="D83" s="129"/>
      <c r="E83" s="130"/>
      <c r="F83" s="104"/>
      <c r="G83" s="105"/>
    </row>
    <row r="84" spans="1:7" ht="17.25" customHeight="1" thickBot="1">
      <c r="A84" s="14" t="s">
        <v>96</v>
      </c>
      <c r="B84" s="191" t="s">
        <v>49</v>
      </c>
      <c r="C84" s="179">
        <v>285</v>
      </c>
      <c r="D84" s="129">
        <v>0.95</v>
      </c>
      <c r="E84" s="130">
        <f>C84*D84</f>
        <v>270.75</v>
      </c>
      <c r="F84" s="104">
        <f>0*E84</f>
        <v>0</v>
      </c>
      <c r="G84" s="105">
        <f>1*E84</f>
        <v>270.75</v>
      </c>
    </row>
    <row r="85" spans="1:7" ht="17.25" customHeight="1" thickBot="1">
      <c r="A85" s="14" t="s">
        <v>163</v>
      </c>
      <c r="B85" s="191" t="s">
        <v>98</v>
      </c>
      <c r="C85" s="179">
        <v>342</v>
      </c>
      <c r="D85" s="129">
        <v>1</v>
      </c>
      <c r="E85" s="130">
        <f>C85*D85</f>
        <v>342</v>
      </c>
      <c r="F85" s="104">
        <f>0*E85</f>
        <v>0</v>
      </c>
      <c r="G85" s="105">
        <f>1*E85</f>
        <v>342</v>
      </c>
    </row>
    <row r="86" spans="1:7" ht="17.25" customHeight="1" thickBot="1">
      <c r="A86" s="14" t="s">
        <v>164</v>
      </c>
      <c r="B86" s="191" t="s">
        <v>69</v>
      </c>
      <c r="C86" s="179">
        <v>30</v>
      </c>
      <c r="D86" s="129">
        <v>16</v>
      </c>
      <c r="E86" s="130">
        <f>C86*D86</f>
        <v>480</v>
      </c>
      <c r="F86" s="104">
        <f>0*E86</f>
        <v>0</v>
      </c>
      <c r="G86" s="105">
        <f>1*E86</f>
        <v>480</v>
      </c>
    </row>
    <row r="87" spans="1:7" ht="17.25" customHeight="1" thickBot="1">
      <c r="A87" s="192" t="s">
        <v>176</v>
      </c>
      <c r="B87" s="24"/>
      <c r="C87" s="180"/>
      <c r="D87" s="103"/>
      <c r="E87" s="65">
        <f>SUM(E84:E86)</f>
        <v>1092.75</v>
      </c>
      <c r="F87" s="65">
        <f>0*E87</f>
        <v>0</v>
      </c>
      <c r="G87" s="102">
        <f>1*E87</f>
        <v>1092.75</v>
      </c>
    </row>
    <row r="88" spans="1:7" ht="17.25" customHeight="1" thickBot="1">
      <c r="A88" s="71" t="s">
        <v>121</v>
      </c>
      <c r="B88" s="24"/>
      <c r="C88" s="180"/>
      <c r="D88" s="103"/>
      <c r="E88" s="65">
        <f>E70+E80+E82+E87</f>
        <v>6450.15</v>
      </c>
      <c r="F88" s="65">
        <f>F70+F80+F82+F87</f>
        <v>0</v>
      </c>
      <c r="G88" s="65">
        <f>G70+G80+G82+G87</f>
        <v>6450.15</v>
      </c>
    </row>
    <row r="89" spans="1:7" ht="17.25" customHeight="1" thickBot="1">
      <c r="A89" s="36" t="s">
        <v>165</v>
      </c>
      <c r="B89" s="26"/>
      <c r="C89" s="155"/>
      <c r="D89" s="155"/>
      <c r="E89" s="144"/>
      <c r="F89" s="144"/>
      <c r="G89" s="146"/>
    </row>
    <row r="90" spans="1:7" ht="17.25" customHeight="1" thickBot="1">
      <c r="A90" s="187" t="s">
        <v>150</v>
      </c>
      <c r="B90" s="24"/>
      <c r="C90" s="180"/>
      <c r="D90" s="103"/>
      <c r="E90" s="65"/>
      <c r="F90" s="65"/>
      <c r="G90" s="131"/>
    </row>
    <row r="91" spans="1:7" ht="17.25" customHeight="1" thickBot="1">
      <c r="A91" s="14" t="s">
        <v>166</v>
      </c>
      <c r="B91" s="24"/>
      <c r="C91" s="180" t="s">
        <v>10</v>
      </c>
      <c r="D91" s="103">
        <v>1</v>
      </c>
      <c r="E91" s="104">
        <v>350</v>
      </c>
      <c r="F91" s="104">
        <f>0*E91</f>
        <v>0</v>
      </c>
      <c r="G91" s="132">
        <f>1*E91</f>
        <v>350</v>
      </c>
    </row>
    <row r="92" spans="1:7" ht="17.25" customHeight="1" thickBot="1">
      <c r="A92" s="187" t="s">
        <v>30</v>
      </c>
      <c r="B92" s="24"/>
      <c r="C92" s="180"/>
      <c r="D92" s="103"/>
      <c r="E92" s="104"/>
      <c r="F92" s="104"/>
      <c r="G92" s="132"/>
    </row>
    <row r="93" spans="1:7" ht="17.25" customHeight="1" thickBot="1">
      <c r="A93" s="45" t="s">
        <v>167</v>
      </c>
      <c r="B93" s="24" t="s">
        <v>160</v>
      </c>
      <c r="C93" s="180">
        <v>1</v>
      </c>
      <c r="D93" s="103">
        <v>250</v>
      </c>
      <c r="E93" s="104">
        <f>C93*D93</f>
        <v>250</v>
      </c>
      <c r="F93" s="104">
        <f>0*E93</f>
        <v>0</v>
      </c>
      <c r="G93" s="132">
        <f>1*E93</f>
        <v>250</v>
      </c>
    </row>
    <row r="94" spans="1:7" ht="17.25" customHeight="1" thickBot="1">
      <c r="A94" s="187" t="s">
        <v>144</v>
      </c>
      <c r="B94" s="24"/>
      <c r="C94" s="180"/>
      <c r="D94" s="103"/>
      <c r="E94" s="104"/>
      <c r="F94" s="104"/>
      <c r="G94" s="132"/>
    </row>
    <row r="95" spans="1:7" ht="17.25" customHeight="1" thickBot="1">
      <c r="A95" s="45" t="s">
        <v>168</v>
      </c>
      <c r="B95" s="24" t="s">
        <v>10</v>
      </c>
      <c r="C95" s="180">
        <v>300</v>
      </c>
      <c r="D95" s="103">
        <v>0.55</v>
      </c>
      <c r="E95" s="104">
        <f>C95*D95</f>
        <v>165</v>
      </c>
      <c r="F95" s="104">
        <f>0*E95</f>
        <v>0</v>
      </c>
      <c r="G95" s="132">
        <f>1*E95</f>
        <v>165</v>
      </c>
    </row>
    <row r="96" spans="1:7" ht="17.25" customHeight="1" thickBot="1">
      <c r="A96" s="71" t="s">
        <v>169</v>
      </c>
      <c r="B96" s="24"/>
      <c r="C96" s="180"/>
      <c r="D96" s="103"/>
      <c r="E96" s="65">
        <f>SUM(E91:E95)</f>
        <v>765</v>
      </c>
      <c r="F96" s="65">
        <f>SUM(F91:F95)</f>
        <v>0</v>
      </c>
      <c r="G96" s="65">
        <f>SUM(G91:G95)</f>
        <v>765</v>
      </c>
    </row>
    <row r="97" spans="1:7" ht="13.5" thickBot="1">
      <c r="A97" s="64" t="s">
        <v>54</v>
      </c>
      <c r="B97" s="181"/>
      <c r="C97" s="138"/>
      <c r="D97" s="12"/>
      <c r="E97" s="12"/>
      <c r="F97" s="12"/>
      <c r="G97" s="13"/>
    </row>
    <row r="98" spans="1:7" ht="13.5" thickBot="1">
      <c r="A98" s="37" t="s">
        <v>55</v>
      </c>
      <c r="B98" s="181" t="s">
        <v>65</v>
      </c>
      <c r="C98" s="175">
        <v>4</v>
      </c>
      <c r="D98" s="32">
        <v>100</v>
      </c>
      <c r="E98" s="38">
        <f>C98*D98</f>
        <v>400</v>
      </c>
      <c r="F98" s="32">
        <f>0.8*E98</f>
        <v>320</v>
      </c>
      <c r="G98" s="33">
        <f>0.2*E98</f>
        <v>80</v>
      </c>
    </row>
    <row r="99" spans="1:7" ht="13.5" thickBot="1">
      <c r="A99" s="36" t="s">
        <v>78</v>
      </c>
      <c r="B99" s="181"/>
      <c r="C99" s="175"/>
      <c r="D99" s="32"/>
      <c r="E99" s="66">
        <f>SUM(E98)</f>
        <v>400</v>
      </c>
      <c r="F99" s="61">
        <f>SUM(F98)</f>
        <v>320</v>
      </c>
      <c r="G99" s="61">
        <f>SUM(G98)</f>
        <v>80</v>
      </c>
    </row>
    <row r="100" spans="1:7" ht="15.75">
      <c r="A100" s="34" t="s">
        <v>177</v>
      </c>
      <c r="B100" s="183"/>
      <c r="C100" s="22"/>
      <c r="D100" s="22"/>
      <c r="E100" s="156"/>
      <c r="F100" s="157"/>
      <c r="G100" s="158"/>
    </row>
    <row r="101" spans="1:7" ht="16.5" thickBot="1">
      <c r="A101" s="34" t="s">
        <v>178</v>
      </c>
      <c r="B101" s="182"/>
      <c r="C101" s="159"/>
      <c r="D101" s="159"/>
      <c r="E101" s="159"/>
      <c r="F101" s="159"/>
      <c r="G101" s="160"/>
    </row>
    <row r="102" spans="1:7" ht="16.5" thickBot="1">
      <c r="A102" s="28" t="s">
        <v>81</v>
      </c>
      <c r="B102" s="181" t="s">
        <v>56</v>
      </c>
      <c r="C102" s="175">
        <v>3</v>
      </c>
      <c r="D102" s="32">
        <v>800</v>
      </c>
      <c r="E102" s="38">
        <f>C102*D102</f>
        <v>2400</v>
      </c>
      <c r="F102" s="32">
        <f>E102</f>
        <v>2400</v>
      </c>
      <c r="G102" s="33">
        <f>0</f>
        <v>0</v>
      </c>
    </row>
    <row r="103" spans="1:7" ht="16.5" thickBot="1">
      <c r="A103" s="28" t="s">
        <v>79</v>
      </c>
      <c r="B103" s="181" t="s">
        <v>56</v>
      </c>
      <c r="C103" s="175">
        <v>3</v>
      </c>
      <c r="D103" s="32">
        <v>700</v>
      </c>
      <c r="E103" s="38">
        <f>C103*D103</f>
        <v>2100</v>
      </c>
      <c r="F103" s="32">
        <f>E103</f>
        <v>2100</v>
      </c>
      <c r="G103" s="33">
        <f>0</f>
        <v>0</v>
      </c>
    </row>
    <row r="104" spans="1:7" ht="16.5" thickBot="1">
      <c r="A104" s="28" t="s">
        <v>82</v>
      </c>
      <c r="B104" s="181" t="s">
        <v>160</v>
      </c>
      <c r="C104" s="175">
        <v>1</v>
      </c>
      <c r="D104" s="32">
        <v>652.3</v>
      </c>
      <c r="E104" s="38">
        <f>C104*D104</f>
        <v>652.3</v>
      </c>
      <c r="F104" s="32">
        <f>E104</f>
        <v>652.3</v>
      </c>
      <c r="G104" s="33">
        <f>0</f>
        <v>0</v>
      </c>
    </row>
    <row r="105" spans="1:7" ht="16.5" thickBot="1">
      <c r="A105" s="134" t="s">
        <v>183</v>
      </c>
      <c r="B105" s="181"/>
      <c r="C105" s="175"/>
      <c r="D105" s="32"/>
      <c r="E105" s="200">
        <f>SUM(E102:E104)</f>
        <v>5152.3</v>
      </c>
      <c r="F105" s="200">
        <f>SUM(F102:F104)</f>
        <v>5152.3</v>
      </c>
      <c r="G105" s="200">
        <f>SUM(G102:G104)</f>
        <v>0</v>
      </c>
    </row>
    <row r="106" spans="1:7" ht="16.5" thickBot="1">
      <c r="A106" s="34" t="s">
        <v>136</v>
      </c>
      <c r="B106" s="181"/>
      <c r="C106" s="175"/>
      <c r="D106" s="32"/>
      <c r="E106" s="200"/>
      <c r="F106" s="201"/>
      <c r="G106" s="202"/>
    </row>
    <row r="107" spans="1:7" ht="16.5" thickBot="1">
      <c r="A107" s="28" t="s">
        <v>57</v>
      </c>
      <c r="B107" s="181" t="s">
        <v>56</v>
      </c>
      <c r="C107" s="175">
        <v>3</v>
      </c>
      <c r="D107" s="32">
        <v>30</v>
      </c>
      <c r="E107" s="200">
        <f>C107*D107</f>
        <v>90</v>
      </c>
      <c r="F107" s="201">
        <f>0.8*E107</f>
        <v>72</v>
      </c>
      <c r="G107" s="202">
        <f>0.2*E107</f>
        <v>18</v>
      </c>
    </row>
    <row r="108" spans="1:7" ht="16.5" thickBot="1">
      <c r="A108" s="193" t="s">
        <v>184</v>
      </c>
      <c r="B108" s="194"/>
      <c r="C108" s="175"/>
      <c r="D108" s="32"/>
      <c r="E108" s="66">
        <f>E105+E107</f>
        <v>5242.3</v>
      </c>
      <c r="F108" s="66">
        <f>F105+F107</f>
        <v>5224.3</v>
      </c>
      <c r="G108" s="66">
        <f>G105+G107</f>
        <v>18</v>
      </c>
    </row>
    <row r="109" spans="1:7" ht="17.25" thickBot="1" thickTop="1">
      <c r="A109" s="62" t="s">
        <v>80</v>
      </c>
      <c r="E109" s="42">
        <f>E67+E88+E96+E99+E108</f>
        <v>30224.399999999998</v>
      </c>
      <c r="F109" s="42">
        <f>F67+F88+F96+F99+F108</f>
        <v>15000</v>
      </c>
      <c r="G109" s="42">
        <f>G67+G88+G96+G99+G108</f>
        <v>15224.399999999998</v>
      </c>
    </row>
    <row r="110" spans="6:7" ht="14.25" thickBot="1" thickTop="1">
      <c r="F110" s="136">
        <f>F109/E109</f>
        <v>0.4962877674991067</v>
      </c>
      <c r="G110" s="136">
        <f>(G109)/E109</f>
        <v>0.5037122325008933</v>
      </c>
    </row>
    <row r="111" ht="13.5" thickTop="1"/>
    <row r="112" spans="1:6" ht="18.75" thickBot="1">
      <c r="A112" s="269" t="s">
        <v>187</v>
      </c>
      <c r="B112" s="269"/>
      <c r="C112" s="269"/>
      <c r="D112" s="269"/>
      <c r="E112" s="269"/>
      <c r="F112" s="269"/>
    </row>
    <row r="113" spans="1:6" ht="17.25" thickBot="1" thickTop="1">
      <c r="A113" s="126" t="s">
        <v>146</v>
      </c>
      <c r="B113" s="270" t="s">
        <v>147</v>
      </c>
      <c r="C113" s="271"/>
      <c r="D113" s="199" t="s">
        <v>148</v>
      </c>
      <c r="E113" s="127"/>
      <c r="F113" s="127"/>
    </row>
    <row r="114" spans="1:6" ht="16.5" thickTop="1">
      <c r="A114" s="195" t="s">
        <v>149</v>
      </c>
      <c r="B114" s="272">
        <f>F109</f>
        <v>15000</v>
      </c>
      <c r="C114" s="273"/>
      <c r="D114" s="198">
        <f>F109/E109</f>
        <v>0.4962877674991067</v>
      </c>
      <c r="E114" s="127"/>
      <c r="F114" s="127"/>
    </row>
    <row r="115" spans="1:6" ht="16.5" thickBot="1">
      <c r="A115" s="196" t="s">
        <v>141</v>
      </c>
      <c r="B115" s="274">
        <f>G109</f>
        <v>15224.399999999998</v>
      </c>
      <c r="C115" s="275"/>
      <c r="D115" s="197">
        <f>G109/E109</f>
        <v>0.5037122325008933</v>
      </c>
      <c r="E115" s="127"/>
      <c r="F115" s="127"/>
    </row>
    <row r="116" spans="1:6" ht="17.25" thickBot="1" thickTop="1">
      <c r="A116" s="161" t="s">
        <v>125</v>
      </c>
      <c r="B116" s="267">
        <f>SUM(B114:B115)</f>
        <v>30224.399999999998</v>
      </c>
      <c r="C116" s="268"/>
      <c r="D116" s="162">
        <f>SUM(D114:D115)</f>
        <v>1</v>
      </c>
      <c r="E116" s="127"/>
      <c r="F116" s="127"/>
    </row>
    <row r="117" ht="13.5" thickTop="1"/>
  </sheetData>
  <mergeCells count="11">
    <mergeCell ref="F9:G9"/>
    <mergeCell ref="A1:G1"/>
    <mergeCell ref="A2:G2"/>
    <mergeCell ref="A3:G3"/>
    <mergeCell ref="A5:G5"/>
    <mergeCell ref="A4:G4"/>
    <mergeCell ref="B116:C116"/>
    <mergeCell ref="A112:F112"/>
    <mergeCell ref="B113:C113"/>
    <mergeCell ref="B114:C114"/>
    <mergeCell ref="B115:C115"/>
  </mergeCells>
  <printOptions/>
  <pageMargins left="0.984251968503937" right="0.7874015748031497" top="0.984251968503937" bottom="0.98425196850393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2:K43"/>
  <sheetViews>
    <sheetView zoomScale="75" zoomScaleNormal="75" workbookViewId="0" topLeftCell="A19">
      <selection activeCell="J42" sqref="J42"/>
    </sheetView>
  </sheetViews>
  <sheetFormatPr defaultColWidth="11.421875" defaultRowHeight="12.75"/>
  <cols>
    <col min="1" max="1" width="35.8515625" style="0" customWidth="1"/>
    <col min="2" max="2" width="11.57421875" style="0" customWidth="1"/>
    <col min="3" max="3" width="12.140625" style="0" customWidth="1"/>
    <col min="4" max="4" width="10.57421875" style="0" customWidth="1"/>
    <col min="5" max="5" width="13.00390625" style="0" customWidth="1"/>
    <col min="6" max="6" width="10.421875" style="0" customWidth="1"/>
    <col min="7" max="7" width="11.8515625" style="0" customWidth="1"/>
    <col min="8" max="8" width="10.28125" style="0" customWidth="1"/>
  </cols>
  <sheetData>
    <row r="2" spans="1:4" ht="18.75" thickBot="1">
      <c r="A2" s="106" t="s">
        <v>188</v>
      </c>
      <c r="B2" s="78"/>
      <c r="C2" s="78"/>
      <c r="D2" s="78"/>
    </row>
    <row r="3" spans="1:8" ht="12.75" customHeight="1" thickTop="1">
      <c r="A3" s="290" t="s">
        <v>28</v>
      </c>
      <c r="B3" s="107" t="s">
        <v>122</v>
      </c>
      <c r="C3" s="108" t="s">
        <v>123</v>
      </c>
      <c r="D3" s="203" t="s">
        <v>123</v>
      </c>
      <c r="E3" s="297" t="s">
        <v>185</v>
      </c>
      <c r="F3" s="298"/>
      <c r="G3" s="298"/>
      <c r="H3" s="299"/>
    </row>
    <row r="4" spans="1:8" ht="12.75">
      <c r="A4" s="291"/>
      <c r="B4" s="109" t="s">
        <v>125</v>
      </c>
      <c r="C4" s="110" t="s">
        <v>126</v>
      </c>
      <c r="D4" s="204" t="s">
        <v>127</v>
      </c>
      <c r="E4" s="293" t="s">
        <v>128</v>
      </c>
      <c r="F4" s="294"/>
      <c r="G4" s="295" t="s">
        <v>129</v>
      </c>
      <c r="H4" s="296"/>
    </row>
    <row r="5" spans="1:8" ht="13.5" thickBot="1">
      <c r="A5" s="292"/>
      <c r="B5" s="111" t="s">
        <v>130</v>
      </c>
      <c r="C5" s="112" t="s">
        <v>130</v>
      </c>
      <c r="D5" s="205" t="s">
        <v>130</v>
      </c>
      <c r="E5" s="206" t="s">
        <v>126</v>
      </c>
      <c r="F5" s="113" t="s">
        <v>127</v>
      </c>
      <c r="G5" s="113" t="s">
        <v>126</v>
      </c>
      <c r="H5" s="207" t="s">
        <v>127</v>
      </c>
    </row>
    <row r="6" spans="1:8" ht="15" customHeight="1">
      <c r="A6" s="210" t="s">
        <v>29</v>
      </c>
      <c r="B6" s="211"/>
      <c r="C6" s="212"/>
      <c r="D6" s="213"/>
      <c r="E6" s="214"/>
      <c r="F6" s="215"/>
      <c r="G6" s="215"/>
      <c r="H6" s="216"/>
    </row>
    <row r="7" spans="1:8" ht="15" customHeight="1">
      <c r="A7" s="217" t="s">
        <v>30</v>
      </c>
      <c r="B7" s="218">
        <v>4764</v>
      </c>
      <c r="C7" s="219">
        <v>288.8</v>
      </c>
      <c r="D7" s="220">
        <v>4475.2</v>
      </c>
      <c r="E7" s="221">
        <f>0.8*C7</f>
        <v>231.04000000000002</v>
      </c>
      <c r="F7" s="222">
        <f>0.8*D7</f>
        <v>3580.16</v>
      </c>
      <c r="G7" s="222">
        <f aca="true" t="shared" si="0" ref="G7:H9">C7-E7</f>
        <v>57.75999999999999</v>
      </c>
      <c r="H7" s="223">
        <f t="shared" si="0"/>
        <v>895.04</v>
      </c>
    </row>
    <row r="8" spans="1:8" ht="15" customHeight="1">
      <c r="A8" s="217" t="s">
        <v>132</v>
      </c>
      <c r="B8" s="218">
        <v>12456.55</v>
      </c>
      <c r="C8" s="219">
        <v>9049.78</v>
      </c>
      <c r="D8" s="220">
        <v>3406.77</v>
      </c>
      <c r="E8" s="221">
        <f>0.7016*C8</f>
        <v>6349.325648000001</v>
      </c>
      <c r="F8" s="222">
        <f>0.8*D8</f>
        <v>2725.416</v>
      </c>
      <c r="G8" s="222">
        <f t="shared" si="0"/>
        <v>2700.4543519999997</v>
      </c>
      <c r="H8" s="223">
        <f t="shared" si="0"/>
        <v>681.3539999999998</v>
      </c>
    </row>
    <row r="9" spans="1:8" ht="15" customHeight="1">
      <c r="A9" s="217" t="s">
        <v>133</v>
      </c>
      <c r="B9" s="218">
        <v>146.4</v>
      </c>
      <c r="C9" s="219">
        <v>117.12</v>
      </c>
      <c r="D9" s="220">
        <v>29.28</v>
      </c>
      <c r="E9" s="221">
        <f>0.79*C9</f>
        <v>92.52480000000001</v>
      </c>
      <c r="F9" s="222">
        <f>0.8*D9</f>
        <v>23.424000000000003</v>
      </c>
      <c r="G9" s="222">
        <f t="shared" si="0"/>
        <v>24.59519999999999</v>
      </c>
      <c r="H9" s="223">
        <f t="shared" si="0"/>
        <v>5.855999999999998</v>
      </c>
    </row>
    <row r="10" spans="1:8" ht="15" customHeight="1">
      <c r="A10" s="224" t="s">
        <v>134</v>
      </c>
      <c r="B10" s="225">
        <f aca="true" t="shared" si="1" ref="B10:H10">SUM(B7:B9)</f>
        <v>17366.95</v>
      </c>
      <c r="C10" s="225">
        <f t="shared" si="1"/>
        <v>9455.7</v>
      </c>
      <c r="D10" s="226">
        <f t="shared" si="1"/>
        <v>7911.249999999999</v>
      </c>
      <c r="E10" s="227">
        <f t="shared" si="1"/>
        <v>6672.890448000001</v>
      </c>
      <c r="F10" s="228">
        <f t="shared" si="1"/>
        <v>6329</v>
      </c>
      <c r="G10" s="228">
        <f t="shared" si="1"/>
        <v>2782.809552</v>
      </c>
      <c r="H10" s="229">
        <f t="shared" si="1"/>
        <v>1582.2499999999998</v>
      </c>
    </row>
    <row r="11" spans="1:8" ht="15" customHeight="1">
      <c r="A11" s="230" t="s">
        <v>181</v>
      </c>
      <c r="B11" s="218"/>
      <c r="C11" s="219"/>
      <c r="D11" s="220"/>
      <c r="E11" s="221"/>
      <c r="F11" s="222"/>
      <c r="G11" s="222"/>
      <c r="H11" s="223"/>
    </row>
    <row r="12" spans="1:8" ht="15" customHeight="1">
      <c r="A12" s="217" t="s">
        <v>131</v>
      </c>
      <c r="B12" s="218">
        <v>350</v>
      </c>
      <c r="C12" s="219">
        <v>0</v>
      </c>
      <c r="D12" s="220">
        <v>350</v>
      </c>
      <c r="E12" s="221">
        <f>0.6*C12</f>
        <v>0</v>
      </c>
      <c r="F12" s="222">
        <f>0.1*D12</f>
        <v>35</v>
      </c>
      <c r="G12" s="222">
        <f aca="true" t="shared" si="2" ref="G12:H15">C12-E12</f>
        <v>0</v>
      </c>
      <c r="H12" s="223">
        <f t="shared" si="2"/>
        <v>315</v>
      </c>
    </row>
    <row r="13" spans="1:8" ht="15" customHeight="1">
      <c r="A13" s="217" t="s">
        <v>30</v>
      </c>
      <c r="B13" s="218">
        <v>4711</v>
      </c>
      <c r="C13" s="219">
        <v>0</v>
      </c>
      <c r="D13" s="220">
        <v>4711</v>
      </c>
      <c r="E13" s="221">
        <f>0.6*C13</f>
        <v>0</v>
      </c>
      <c r="F13" s="222">
        <f>0.1*D13</f>
        <v>471.1</v>
      </c>
      <c r="G13" s="222">
        <f t="shared" si="2"/>
        <v>0</v>
      </c>
      <c r="H13" s="223">
        <f t="shared" si="2"/>
        <v>4239.9</v>
      </c>
    </row>
    <row r="14" spans="1:8" ht="15" customHeight="1">
      <c r="A14" s="217" t="s">
        <v>132</v>
      </c>
      <c r="B14" s="218">
        <v>296.4</v>
      </c>
      <c r="C14" s="219">
        <v>0</v>
      </c>
      <c r="D14" s="220">
        <v>296.4</v>
      </c>
      <c r="E14" s="221">
        <f>0.6*C14</f>
        <v>0</v>
      </c>
      <c r="F14" s="222">
        <f>0.1*D14</f>
        <v>29.64</v>
      </c>
      <c r="G14" s="222">
        <f t="shared" si="2"/>
        <v>0</v>
      </c>
      <c r="H14" s="223">
        <f t="shared" si="2"/>
        <v>266.76</v>
      </c>
    </row>
    <row r="15" spans="1:8" ht="15" customHeight="1">
      <c r="A15" s="217" t="s">
        <v>182</v>
      </c>
      <c r="B15" s="218">
        <v>1092.75</v>
      </c>
      <c r="C15" s="219">
        <v>0</v>
      </c>
      <c r="D15" s="220">
        <v>1092.75</v>
      </c>
      <c r="E15" s="221">
        <f>0.6*C15</f>
        <v>0</v>
      </c>
      <c r="F15" s="222">
        <f>0.1*D15</f>
        <v>109.275</v>
      </c>
      <c r="G15" s="222">
        <f t="shared" si="2"/>
        <v>0</v>
      </c>
      <c r="H15" s="223">
        <f t="shared" si="2"/>
        <v>983.475</v>
      </c>
    </row>
    <row r="16" spans="1:8" ht="15" customHeight="1">
      <c r="A16" s="224" t="s">
        <v>134</v>
      </c>
      <c r="B16" s="225">
        <f>SUM(B12:B15)</f>
        <v>6450.15</v>
      </c>
      <c r="C16" s="225">
        <f>SUM(C12:C15)</f>
        <v>0</v>
      </c>
      <c r="D16" s="226">
        <f>SUM(D12:D15)</f>
        <v>6450.15</v>
      </c>
      <c r="E16" s="227">
        <f>SUM(E12:E14)</f>
        <v>0</v>
      </c>
      <c r="F16" s="228">
        <f>SUM(F12:F15)</f>
        <v>645.015</v>
      </c>
      <c r="G16" s="228">
        <f>SUM(G12:G14)</f>
        <v>0</v>
      </c>
      <c r="H16" s="229">
        <f>SUM(H12:H15)</f>
        <v>5805.135</v>
      </c>
    </row>
    <row r="17" spans="1:8" ht="15" customHeight="1">
      <c r="A17" s="230" t="s">
        <v>135</v>
      </c>
      <c r="B17" s="225"/>
      <c r="C17" s="219"/>
      <c r="D17" s="220"/>
      <c r="E17" s="221"/>
      <c r="F17" s="222"/>
      <c r="G17" s="222"/>
      <c r="H17" s="223"/>
    </row>
    <row r="18" spans="1:8" ht="15" customHeight="1">
      <c r="A18" s="217" t="s">
        <v>131</v>
      </c>
      <c r="B18" s="218">
        <v>350</v>
      </c>
      <c r="C18" s="219">
        <v>0</v>
      </c>
      <c r="D18" s="220">
        <v>350</v>
      </c>
      <c r="E18" s="221">
        <f>0.6*C18</f>
        <v>0</v>
      </c>
      <c r="F18" s="222">
        <f>0.1*D18</f>
        <v>35</v>
      </c>
      <c r="G18" s="222">
        <f aca="true" t="shared" si="3" ref="G18:H20">C18-E18</f>
        <v>0</v>
      </c>
      <c r="H18" s="223">
        <f t="shared" si="3"/>
        <v>315</v>
      </c>
    </row>
    <row r="19" spans="1:8" ht="15" customHeight="1">
      <c r="A19" s="217" t="s">
        <v>136</v>
      </c>
      <c r="B19" s="218">
        <v>250</v>
      </c>
      <c r="C19" s="219">
        <v>0</v>
      </c>
      <c r="D19" s="220">
        <v>250</v>
      </c>
      <c r="E19" s="221">
        <f>0.6*C19</f>
        <v>0</v>
      </c>
      <c r="F19" s="222">
        <f>0.1*D19</f>
        <v>25</v>
      </c>
      <c r="G19" s="222">
        <f t="shared" si="3"/>
        <v>0</v>
      </c>
      <c r="H19" s="223">
        <f t="shared" si="3"/>
        <v>225</v>
      </c>
    </row>
    <row r="20" spans="1:8" ht="15" customHeight="1">
      <c r="A20" s="217" t="s">
        <v>133</v>
      </c>
      <c r="B20" s="218">
        <v>165</v>
      </c>
      <c r="C20" s="219">
        <v>0</v>
      </c>
      <c r="D20" s="220">
        <v>165</v>
      </c>
      <c r="E20" s="221">
        <f>0.6*C20</f>
        <v>0</v>
      </c>
      <c r="F20" s="222">
        <f>0.1*D20</f>
        <v>16.5</v>
      </c>
      <c r="G20" s="222">
        <f t="shared" si="3"/>
        <v>0</v>
      </c>
      <c r="H20" s="223">
        <f t="shared" si="3"/>
        <v>148.5</v>
      </c>
    </row>
    <row r="21" spans="1:8" ht="15" customHeight="1">
      <c r="A21" s="224" t="s">
        <v>134</v>
      </c>
      <c r="B21" s="225">
        <f>SUM(B18:B20)</f>
        <v>765</v>
      </c>
      <c r="C21" s="231">
        <f>SUM(C18:C20)</f>
        <v>0</v>
      </c>
      <c r="D21" s="232">
        <f>SUM(D18:D20)</f>
        <v>765</v>
      </c>
      <c r="E21" s="227">
        <f>SUM(E18:E19)</f>
        <v>0</v>
      </c>
      <c r="F21" s="228">
        <f>SUM(F18:F20)</f>
        <v>76.5</v>
      </c>
      <c r="G21" s="228">
        <f>SUM(G18:G19)</f>
        <v>0</v>
      </c>
      <c r="H21" s="229">
        <f>SUM(H18:H20)</f>
        <v>688.5</v>
      </c>
    </row>
    <row r="22" spans="1:8" ht="15" customHeight="1">
      <c r="A22" s="230" t="s">
        <v>137</v>
      </c>
      <c r="B22" s="225"/>
      <c r="C22" s="219"/>
      <c r="D22" s="220"/>
      <c r="E22" s="221"/>
      <c r="F22" s="222"/>
      <c r="G22" s="222"/>
      <c r="H22" s="223"/>
    </row>
    <row r="23" spans="1:8" ht="15" customHeight="1">
      <c r="A23" s="217" t="s">
        <v>138</v>
      </c>
      <c r="B23" s="218">
        <v>400</v>
      </c>
      <c r="C23" s="219">
        <v>320</v>
      </c>
      <c r="D23" s="220">
        <v>80</v>
      </c>
      <c r="E23" s="221">
        <f>0.6*C23</f>
        <v>192</v>
      </c>
      <c r="F23" s="222">
        <f>0.6*D23</f>
        <v>48</v>
      </c>
      <c r="G23" s="222">
        <f>C23-E23</f>
        <v>128</v>
      </c>
      <c r="H23" s="223">
        <f>D23-F23</f>
        <v>32</v>
      </c>
    </row>
    <row r="24" spans="1:8" ht="15" customHeight="1">
      <c r="A24" s="224" t="s">
        <v>134</v>
      </c>
      <c r="B24" s="225">
        <f aca="true" t="shared" si="4" ref="B24:H24">SUM(B23:B23)</f>
        <v>400</v>
      </c>
      <c r="C24" s="231">
        <f t="shared" si="4"/>
        <v>320</v>
      </c>
      <c r="D24" s="232">
        <f t="shared" si="4"/>
        <v>80</v>
      </c>
      <c r="E24" s="227">
        <f t="shared" si="4"/>
        <v>192</v>
      </c>
      <c r="F24" s="228">
        <f t="shared" si="4"/>
        <v>48</v>
      </c>
      <c r="G24" s="228">
        <f t="shared" si="4"/>
        <v>128</v>
      </c>
      <c r="H24" s="229">
        <f t="shared" si="4"/>
        <v>32</v>
      </c>
    </row>
    <row r="25" spans="1:10" ht="15" customHeight="1">
      <c r="A25" s="230" t="s">
        <v>139</v>
      </c>
      <c r="B25" s="225"/>
      <c r="C25" s="219"/>
      <c r="D25" s="220"/>
      <c r="E25" s="221"/>
      <c r="F25" s="222"/>
      <c r="G25" s="222"/>
      <c r="H25" s="223"/>
      <c r="J25" s="209"/>
    </row>
    <row r="26" spans="1:8" ht="15" customHeight="1">
      <c r="A26" s="217" t="s">
        <v>136</v>
      </c>
      <c r="B26" s="218">
        <v>90</v>
      </c>
      <c r="C26" s="219">
        <v>72</v>
      </c>
      <c r="D26" s="220">
        <v>18</v>
      </c>
      <c r="E26" s="221">
        <f>0.6073*C26</f>
        <v>43.7256</v>
      </c>
      <c r="F26" s="222">
        <f>0.6*D26</f>
        <v>10.799999999999999</v>
      </c>
      <c r="G26" s="222">
        <f>C26-E26</f>
        <v>28.2744</v>
      </c>
      <c r="H26" s="223">
        <f>D26-F26</f>
        <v>7.200000000000001</v>
      </c>
    </row>
    <row r="27" spans="1:8" ht="15" customHeight="1">
      <c r="A27" s="233" t="s">
        <v>131</v>
      </c>
      <c r="B27" s="218">
        <v>5152.3</v>
      </c>
      <c r="C27" s="219">
        <v>5152.3</v>
      </c>
      <c r="D27" s="220">
        <v>0</v>
      </c>
      <c r="E27" s="221">
        <f>0.6*C27</f>
        <v>3091.38</v>
      </c>
      <c r="F27" s="222">
        <f>0.6*D27</f>
        <v>0</v>
      </c>
      <c r="G27" s="222">
        <f>C27-E27</f>
        <v>2060.92</v>
      </c>
      <c r="H27" s="223">
        <f>D27-F27</f>
        <v>0</v>
      </c>
    </row>
    <row r="28" spans="1:8" ht="15" customHeight="1" thickBot="1">
      <c r="A28" s="234" t="s">
        <v>134</v>
      </c>
      <c r="B28" s="235">
        <f aca="true" t="shared" si="5" ref="B28:H28">SUM(B26:B27)</f>
        <v>5242.3</v>
      </c>
      <c r="C28" s="236">
        <f t="shared" si="5"/>
        <v>5224.3</v>
      </c>
      <c r="D28" s="237">
        <f t="shared" si="5"/>
        <v>18</v>
      </c>
      <c r="E28" s="238">
        <f t="shared" si="5"/>
        <v>3135.1056000000003</v>
      </c>
      <c r="F28" s="239">
        <f t="shared" si="5"/>
        <v>10.799999999999999</v>
      </c>
      <c r="G28" s="239">
        <f t="shared" si="5"/>
        <v>2089.1944</v>
      </c>
      <c r="H28" s="240">
        <f t="shared" si="5"/>
        <v>7.200000000000001</v>
      </c>
    </row>
    <row r="29" spans="1:8" ht="15.75">
      <c r="A29" s="114"/>
      <c r="B29" s="245">
        <f>B10+B16+B21+B24+B28</f>
        <v>30224.399999999998</v>
      </c>
      <c r="C29" s="246">
        <f>C10+C16+C21+C24+C28</f>
        <v>15000</v>
      </c>
      <c r="D29" s="247">
        <f>SUM(D10+D16+D21+D24+D28)</f>
        <v>15224.399999999998</v>
      </c>
      <c r="E29" s="248">
        <f>E10+E16+E21+E24+E28</f>
        <v>9999.996048</v>
      </c>
      <c r="F29" s="249">
        <f>SUM(F10+F16+F21+F24+F28)</f>
        <v>7109.3150000000005</v>
      </c>
      <c r="G29" s="249">
        <f>SUM(G10+G16+G21+G24+G28)</f>
        <v>5000.003952</v>
      </c>
      <c r="H29" s="250">
        <f>H10+H16+H21+H24+H28</f>
        <v>8115.085</v>
      </c>
    </row>
    <row r="30" spans="1:8" ht="15.75">
      <c r="A30" s="115"/>
      <c r="B30" s="251">
        <f>SUM(C30:D30)</f>
        <v>1</v>
      </c>
      <c r="C30" s="252">
        <f>C29/B29</f>
        <v>0.4962877674991067</v>
      </c>
      <c r="D30" s="253">
        <f>D29/B29</f>
        <v>0.5037122325008933</v>
      </c>
      <c r="E30" s="277">
        <f>E29/C29</f>
        <v>0.6666664032</v>
      </c>
      <c r="F30" s="278"/>
      <c r="G30" s="281">
        <f>G29/C29</f>
        <v>0.3333335968</v>
      </c>
      <c r="H30" s="282"/>
    </row>
    <row r="31" spans="1:8" ht="16.5" thickBot="1">
      <c r="A31" s="116"/>
      <c r="B31" s="254"/>
      <c r="C31" s="255">
        <f>SUM(E30+G30)</f>
        <v>1</v>
      </c>
      <c r="D31" s="256"/>
      <c r="E31" s="279"/>
      <c r="F31" s="280"/>
      <c r="G31" s="283"/>
      <c r="H31" s="284"/>
    </row>
    <row r="32" spans="7:10" ht="12.75">
      <c r="G32" s="117"/>
      <c r="H32" s="117"/>
      <c r="J32" s="208"/>
    </row>
    <row r="33" spans="7:8" ht="12.75">
      <c r="G33" s="117"/>
      <c r="H33" s="117"/>
    </row>
    <row r="34" spans="1:8" ht="18">
      <c r="A34" s="106" t="s">
        <v>189</v>
      </c>
      <c r="B34" s="118"/>
      <c r="C34" s="118"/>
      <c r="D34" s="118"/>
      <c r="E34" s="118"/>
      <c r="F34" s="119"/>
      <c r="G34" s="119"/>
      <c r="H34" s="119"/>
    </row>
    <row r="35" spans="1:8" ht="13.5" thickBot="1">
      <c r="A35" s="41"/>
      <c r="B35" s="119"/>
      <c r="C35" s="119"/>
      <c r="D35" s="119"/>
      <c r="E35" s="119"/>
      <c r="F35" s="119"/>
      <c r="G35" s="119"/>
      <c r="H35" s="119"/>
    </row>
    <row r="36" spans="1:8" ht="14.25" thickBot="1" thickTop="1">
      <c r="A36" s="285" t="s">
        <v>140</v>
      </c>
      <c r="B36" s="120" t="s">
        <v>122</v>
      </c>
      <c r="C36" s="120" t="s">
        <v>123</v>
      </c>
      <c r="D36" s="120" t="s">
        <v>123</v>
      </c>
      <c r="E36" s="287" t="s">
        <v>124</v>
      </c>
      <c r="F36" s="287"/>
      <c r="G36" s="287"/>
      <c r="H36" s="287"/>
    </row>
    <row r="37" spans="1:8" ht="14.25" thickBot="1" thickTop="1">
      <c r="A37" s="285"/>
      <c r="B37" s="120" t="s">
        <v>125</v>
      </c>
      <c r="C37" s="120" t="s">
        <v>126</v>
      </c>
      <c r="D37" s="120" t="s">
        <v>141</v>
      </c>
      <c r="E37" s="288" t="s">
        <v>128</v>
      </c>
      <c r="F37" s="289"/>
      <c r="G37" s="288" t="s">
        <v>129</v>
      </c>
      <c r="H37" s="289"/>
    </row>
    <row r="38" spans="1:8" ht="14.25" thickBot="1" thickTop="1">
      <c r="A38" s="286"/>
      <c r="B38" s="121" t="s">
        <v>130</v>
      </c>
      <c r="C38" s="121" t="s">
        <v>130</v>
      </c>
      <c r="D38" s="121" t="s">
        <v>130</v>
      </c>
      <c r="E38" s="122" t="s">
        <v>126</v>
      </c>
      <c r="F38" s="122" t="s">
        <v>127</v>
      </c>
      <c r="G38" s="122" t="s">
        <v>126</v>
      </c>
      <c r="H38" s="122" t="s">
        <v>141</v>
      </c>
    </row>
    <row r="39" spans="1:8" ht="24.75" customHeight="1" thickTop="1">
      <c r="A39" s="123" t="s">
        <v>142</v>
      </c>
      <c r="B39" s="241">
        <f aca="true" t="shared" si="6" ref="B39:H39">B12+B18+B23+B27</f>
        <v>6252.3</v>
      </c>
      <c r="C39" s="241">
        <f t="shared" si="6"/>
        <v>5472.3</v>
      </c>
      <c r="D39" s="241">
        <f t="shared" si="6"/>
        <v>780</v>
      </c>
      <c r="E39" s="241">
        <f t="shared" si="6"/>
        <v>3283.38</v>
      </c>
      <c r="F39" s="241">
        <f t="shared" si="6"/>
        <v>118</v>
      </c>
      <c r="G39" s="241">
        <f t="shared" si="6"/>
        <v>2188.92</v>
      </c>
      <c r="H39" s="241">
        <f t="shared" si="6"/>
        <v>662</v>
      </c>
    </row>
    <row r="40" spans="1:8" ht="24.75" customHeight="1">
      <c r="A40" s="124" t="s">
        <v>136</v>
      </c>
      <c r="B40" s="242">
        <f>B7+B13+B19+B26</f>
        <v>9815</v>
      </c>
      <c r="C40" s="242">
        <f aca="true" t="shared" si="7" ref="C40:H40">C7+C13+C19+C26</f>
        <v>360.8</v>
      </c>
      <c r="D40" s="242">
        <f t="shared" si="7"/>
        <v>9454.2</v>
      </c>
      <c r="E40" s="242">
        <f t="shared" si="7"/>
        <v>274.7656</v>
      </c>
      <c r="F40" s="242">
        <f t="shared" si="7"/>
        <v>4087.06</v>
      </c>
      <c r="G40" s="242">
        <f t="shared" si="7"/>
        <v>86.03439999999999</v>
      </c>
      <c r="H40" s="242">
        <f t="shared" si="7"/>
        <v>5367.139999999999</v>
      </c>
    </row>
    <row r="41" spans="1:8" ht="24.75" customHeight="1">
      <c r="A41" s="124" t="s">
        <v>143</v>
      </c>
      <c r="B41" s="242">
        <f>B8+B14</f>
        <v>12752.949999999999</v>
      </c>
      <c r="C41" s="242">
        <f aca="true" t="shared" si="8" ref="C41:H41">C8+C14</f>
        <v>9049.78</v>
      </c>
      <c r="D41" s="242">
        <f t="shared" si="8"/>
        <v>3703.17</v>
      </c>
      <c r="E41" s="242">
        <f t="shared" si="8"/>
        <v>6349.325648000001</v>
      </c>
      <c r="F41" s="242">
        <f t="shared" si="8"/>
        <v>2755.056</v>
      </c>
      <c r="G41" s="242">
        <f t="shared" si="8"/>
        <v>2700.4543519999997</v>
      </c>
      <c r="H41" s="242">
        <f t="shared" si="8"/>
        <v>948.1139999999998</v>
      </c>
    </row>
    <row r="42" spans="1:11" ht="24.75" customHeight="1">
      <c r="A42" s="124" t="s">
        <v>144</v>
      </c>
      <c r="B42" s="242">
        <f>B9+B15+B20</f>
        <v>1404.15</v>
      </c>
      <c r="C42" s="242">
        <f aca="true" t="shared" si="9" ref="C42:H42">C9+C15+C20</f>
        <v>117.12</v>
      </c>
      <c r="D42" s="242">
        <f t="shared" si="9"/>
        <v>1287.03</v>
      </c>
      <c r="E42" s="242">
        <f t="shared" si="9"/>
        <v>92.52480000000001</v>
      </c>
      <c r="F42" s="242">
        <f t="shared" si="9"/>
        <v>149.199</v>
      </c>
      <c r="G42" s="242">
        <f t="shared" si="9"/>
        <v>24.59519999999999</v>
      </c>
      <c r="H42" s="242">
        <f t="shared" si="9"/>
        <v>1137.8310000000001</v>
      </c>
      <c r="K42" s="117"/>
    </row>
    <row r="43" spans="1:8" ht="24.75" customHeight="1" thickBot="1">
      <c r="A43" s="125" t="s">
        <v>145</v>
      </c>
      <c r="B43" s="243">
        <f aca="true" t="shared" si="10" ref="B43:H43">SUM(B39:B42)</f>
        <v>30224.4</v>
      </c>
      <c r="C43" s="244">
        <f t="shared" si="10"/>
        <v>15000.000000000002</v>
      </c>
      <c r="D43" s="244">
        <f t="shared" si="10"/>
        <v>15224.400000000001</v>
      </c>
      <c r="E43" s="244">
        <f t="shared" si="10"/>
        <v>9999.996048</v>
      </c>
      <c r="F43" s="244">
        <f t="shared" si="10"/>
        <v>7109.315</v>
      </c>
      <c r="G43" s="244">
        <f t="shared" si="10"/>
        <v>5000.003951999999</v>
      </c>
      <c r="H43" s="244">
        <f t="shared" si="10"/>
        <v>8115.084999999999</v>
      </c>
    </row>
    <row r="44" ht="13.5" thickTop="1"/>
  </sheetData>
  <mergeCells count="10">
    <mergeCell ref="A3:A5"/>
    <mergeCell ref="E4:F4"/>
    <mergeCell ref="G4:H4"/>
    <mergeCell ref="E3:H3"/>
    <mergeCell ref="E30:F31"/>
    <mergeCell ref="G30:H31"/>
    <mergeCell ref="A36:A38"/>
    <mergeCell ref="E36:H36"/>
    <mergeCell ref="E37:F37"/>
    <mergeCell ref="G37:H37"/>
  </mergeCells>
  <printOptions/>
  <pageMargins left="0.7874015748031497" right="0.7874015748031497" top="0.984251968503937" bottom="0.984251968503937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25">
      <selection activeCell="A1" sqref="A1:E35"/>
    </sheetView>
  </sheetViews>
  <sheetFormatPr defaultColWidth="11.421875" defaultRowHeight="12.75"/>
  <cols>
    <col min="1" max="1" width="28.00390625" style="0" customWidth="1"/>
    <col min="2" max="2" width="12.8515625" style="0" customWidth="1"/>
    <col min="3" max="3" width="9.57421875" style="0" customWidth="1"/>
    <col min="4" max="4" width="10.57421875" style="0" customWidth="1"/>
    <col min="5" max="5" width="11.140625" style="0" customWidth="1"/>
    <col min="6" max="16384" width="9.140625" style="0" customWidth="1"/>
  </cols>
  <sheetData>
    <row r="2" spans="1:9" ht="18">
      <c r="A2" s="300" t="s">
        <v>190</v>
      </c>
      <c r="B2" s="300"/>
      <c r="C2" s="300"/>
      <c r="D2" s="300"/>
      <c r="E2" s="300"/>
      <c r="F2" s="84"/>
      <c r="G2" s="84"/>
      <c r="H2" s="84"/>
      <c r="I2" s="84"/>
    </row>
    <row r="3" spans="1:9" ht="19.5" customHeight="1">
      <c r="A3" s="301" t="s">
        <v>191</v>
      </c>
      <c r="B3" s="301"/>
      <c r="C3" s="301"/>
      <c r="D3" s="257"/>
      <c r="E3" s="257"/>
      <c r="F3" s="84"/>
      <c r="G3" s="84"/>
      <c r="H3" s="84"/>
      <c r="I3" s="84"/>
    </row>
    <row r="4" spans="1:9" ht="19.5" customHeight="1">
      <c r="A4" s="258"/>
      <c r="B4" s="258"/>
      <c r="C4" s="258"/>
      <c r="D4" s="257"/>
      <c r="E4" s="257"/>
      <c r="F4" s="84"/>
      <c r="G4" s="84"/>
      <c r="H4" s="84"/>
      <c r="I4" s="84"/>
    </row>
    <row r="5" ht="12.75">
      <c r="A5" t="s">
        <v>116</v>
      </c>
    </row>
    <row r="7" ht="13.5" thickBot="1"/>
    <row r="8" spans="1:5" ht="39" thickTop="1">
      <c r="A8" s="85" t="s">
        <v>88</v>
      </c>
      <c r="B8" s="86" t="s">
        <v>89</v>
      </c>
      <c r="C8" s="87" t="s">
        <v>90</v>
      </c>
      <c r="D8" s="86" t="s">
        <v>92</v>
      </c>
      <c r="E8" s="88" t="s">
        <v>93</v>
      </c>
    </row>
    <row r="9" spans="1:5" ht="12.75">
      <c r="A9" s="89"/>
      <c r="B9" s="90"/>
      <c r="C9" s="90"/>
      <c r="D9" s="90"/>
      <c r="E9" s="91"/>
    </row>
    <row r="10" spans="1:5" ht="18.75" customHeight="1">
      <c r="A10" s="92" t="s">
        <v>102</v>
      </c>
      <c r="B10" s="90"/>
      <c r="C10" s="90"/>
      <c r="D10" s="90"/>
      <c r="E10" s="91"/>
    </row>
    <row r="11" spans="1:5" ht="18.75" customHeight="1">
      <c r="A11" s="89" t="s">
        <v>103</v>
      </c>
      <c r="B11" s="90" t="s">
        <v>91</v>
      </c>
      <c r="C11" s="90">
        <v>5</v>
      </c>
      <c r="D11" s="90">
        <v>15</v>
      </c>
      <c r="E11" s="91">
        <f>C11*D11</f>
        <v>75</v>
      </c>
    </row>
    <row r="12" spans="1:5" ht="18.75" customHeight="1">
      <c r="A12" s="89" t="s">
        <v>94</v>
      </c>
      <c r="B12" s="90"/>
      <c r="C12" s="90"/>
      <c r="D12" s="90"/>
      <c r="E12" s="91">
        <f>E11</f>
        <v>75</v>
      </c>
    </row>
    <row r="13" spans="1:5" ht="18.75" customHeight="1">
      <c r="A13" s="92" t="s">
        <v>95</v>
      </c>
      <c r="B13" s="90"/>
      <c r="C13" s="90"/>
      <c r="D13" s="90"/>
      <c r="E13" s="91"/>
    </row>
    <row r="14" spans="1:5" ht="18.75" customHeight="1">
      <c r="A14" s="89" t="s">
        <v>96</v>
      </c>
      <c r="B14" s="90" t="s">
        <v>49</v>
      </c>
      <c r="C14" s="90">
        <v>25</v>
      </c>
      <c r="D14" s="93">
        <v>0.95</v>
      </c>
      <c r="E14" s="91">
        <f>C14*D14</f>
        <v>23.75</v>
      </c>
    </row>
    <row r="15" spans="1:5" ht="18.75" customHeight="1">
      <c r="A15" s="89" t="s">
        <v>97</v>
      </c>
      <c r="B15" s="90" t="s">
        <v>98</v>
      </c>
      <c r="C15" s="90">
        <v>30</v>
      </c>
      <c r="D15" s="90">
        <v>1</v>
      </c>
      <c r="E15" s="91">
        <f>C15*D15</f>
        <v>30</v>
      </c>
    </row>
    <row r="16" spans="1:5" ht="18.75" customHeight="1">
      <c r="A16" s="94" t="s">
        <v>117</v>
      </c>
      <c r="B16" s="90" t="s">
        <v>99</v>
      </c>
      <c r="C16" s="90">
        <v>15</v>
      </c>
      <c r="D16" s="90">
        <v>6.5</v>
      </c>
      <c r="E16" s="91">
        <f>C16*D16</f>
        <v>97.5</v>
      </c>
    </row>
    <row r="17" spans="1:5" ht="18.75" customHeight="1">
      <c r="A17" s="89" t="s">
        <v>100</v>
      </c>
      <c r="B17" s="90"/>
      <c r="C17" s="90"/>
      <c r="D17" s="90"/>
      <c r="E17" s="91">
        <f>SUM(E14:E16)</f>
        <v>151.25</v>
      </c>
    </row>
    <row r="18" spans="1:5" ht="18.75" customHeight="1">
      <c r="A18" s="95" t="s">
        <v>101</v>
      </c>
      <c r="B18" s="90"/>
      <c r="C18" s="90"/>
      <c r="D18" s="90"/>
      <c r="E18" s="91">
        <v>11.31</v>
      </c>
    </row>
    <row r="19" spans="1:5" ht="18.75" customHeight="1">
      <c r="A19" s="92" t="s">
        <v>104</v>
      </c>
      <c r="B19" s="90"/>
      <c r="C19" s="90"/>
      <c r="D19" s="90"/>
      <c r="E19" s="91"/>
    </row>
    <row r="20" spans="1:5" ht="18.75" customHeight="1">
      <c r="A20" s="89" t="s">
        <v>105</v>
      </c>
      <c r="B20" s="90" t="s">
        <v>33</v>
      </c>
      <c r="C20" s="90">
        <v>7</v>
      </c>
      <c r="D20" s="90">
        <v>7</v>
      </c>
      <c r="E20" s="91">
        <f>C20*D20</f>
        <v>49</v>
      </c>
    </row>
    <row r="21" spans="1:5" ht="18.75" customHeight="1">
      <c r="A21" s="89" t="s">
        <v>106</v>
      </c>
      <c r="B21" s="90" t="s">
        <v>33</v>
      </c>
      <c r="C21" s="90">
        <v>3</v>
      </c>
      <c r="D21" s="90">
        <v>7</v>
      </c>
      <c r="E21" s="91">
        <f aca="true" t="shared" si="0" ref="E21:E26">C21*D21</f>
        <v>21</v>
      </c>
    </row>
    <row r="22" spans="1:5" ht="18.75" customHeight="1">
      <c r="A22" s="89" t="s">
        <v>111</v>
      </c>
      <c r="B22" s="90" t="s">
        <v>33</v>
      </c>
      <c r="C22" s="90">
        <v>17</v>
      </c>
      <c r="D22" s="90">
        <v>7</v>
      </c>
      <c r="E22" s="91">
        <f t="shared" si="0"/>
        <v>119</v>
      </c>
    </row>
    <row r="23" spans="1:5" ht="18.75" customHeight="1">
      <c r="A23" s="89" t="s">
        <v>107</v>
      </c>
      <c r="B23" s="90" t="s">
        <v>33</v>
      </c>
      <c r="C23" s="90">
        <v>5</v>
      </c>
      <c r="D23" s="90">
        <v>7</v>
      </c>
      <c r="E23" s="91">
        <f t="shared" si="0"/>
        <v>35</v>
      </c>
    </row>
    <row r="24" spans="1:5" ht="18.75" customHeight="1">
      <c r="A24" s="89" t="s">
        <v>112</v>
      </c>
      <c r="B24" s="90" t="s">
        <v>33</v>
      </c>
      <c r="C24" s="90">
        <v>5</v>
      </c>
      <c r="D24" s="90">
        <v>7</v>
      </c>
      <c r="E24" s="91">
        <f t="shared" si="0"/>
        <v>35</v>
      </c>
    </row>
    <row r="25" spans="1:5" ht="18.75" customHeight="1">
      <c r="A25" s="89" t="s">
        <v>108</v>
      </c>
      <c r="B25" s="90" t="s">
        <v>33</v>
      </c>
      <c r="C25" s="90">
        <v>10</v>
      </c>
      <c r="D25" s="90">
        <v>7</v>
      </c>
      <c r="E25" s="91">
        <f t="shared" si="0"/>
        <v>70</v>
      </c>
    </row>
    <row r="26" spans="1:5" ht="18.75" customHeight="1">
      <c r="A26" s="89" t="s">
        <v>109</v>
      </c>
      <c r="B26" s="90" t="s">
        <v>33</v>
      </c>
      <c r="C26" s="90">
        <v>12</v>
      </c>
      <c r="D26" s="90">
        <v>7</v>
      </c>
      <c r="E26" s="91">
        <f t="shared" si="0"/>
        <v>84</v>
      </c>
    </row>
    <row r="27" spans="1:5" ht="18.75" customHeight="1">
      <c r="A27" s="89" t="s">
        <v>110</v>
      </c>
      <c r="B27" s="90"/>
      <c r="C27" s="90"/>
      <c r="D27" s="90"/>
      <c r="E27" s="91">
        <f>SUM(E20:E26)</f>
        <v>413</v>
      </c>
    </row>
    <row r="28" spans="1:5" ht="18.75" customHeight="1">
      <c r="A28" s="92" t="s">
        <v>192</v>
      </c>
      <c r="B28" s="90"/>
      <c r="C28" s="90"/>
      <c r="D28" s="90"/>
      <c r="E28" s="91"/>
    </row>
    <row r="29" spans="1:5" ht="24" customHeight="1">
      <c r="A29" s="302" t="s">
        <v>193</v>
      </c>
      <c r="B29" s="90" t="s">
        <v>160</v>
      </c>
      <c r="C29" s="90">
        <v>20</v>
      </c>
      <c r="D29" s="90">
        <v>1</v>
      </c>
      <c r="E29" s="91">
        <f>C29*D29</f>
        <v>20</v>
      </c>
    </row>
    <row r="30" spans="1:5" ht="17.25" customHeight="1">
      <c r="A30" s="89" t="s">
        <v>194</v>
      </c>
      <c r="B30" s="90"/>
      <c r="C30" s="90"/>
      <c r="D30" s="90"/>
      <c r="E30" s="91">
        <f>SUM(E29)</f>
        <v>20</v>
      </c>
    </row>
    <row r="31" spans="1:5" ht="18.75" customHeight="1">
      <c r="A31" s="99" t="s">
        <v>120</v>
      </c>
      <c r="B31" s="100"/>
      <c r="C31" s="100"/>
      <c r="D31" s="100"/>
      <c r="E31" s="101">
        <f>E12+E17+E18+E27+E30</f>
        <v>670.56</v>
      </c>
    </row>
    <row r="32" spans="1:5" ht="18.75" customHeight="1">
      <c r="A32" s="92" t="s">
        <v>113</v>
      </c>
      <c r="B32" s="90" t="s">
        <v>114</v>
      </c>
      <c r="C32" s="90">
        <v>30</v>
      </c>
      <c r="D32" s="90">
        <v>25</v>
      </c>
      <c r="E32" s="91">
        <f>C32*D32</f>
        <v>750</v>
      </c>
    </row>
    <row r="33" spans="1:5" ht="18.75" customHeight="1">
      <c r="A33" s="89"/>
      <c r="B33" s="90" t="s">
        <v>115</v>
      </c>
      <c r="C33" s="90">
        <v>10</v>
      </c>
      <c r="D33" s="90">
        <v>30</v>
      </c>
      <c r="E33" s="91">
        <f>C33*D33</f>
        <v>300</v>
      </c>
    </row>
    <row r="34" spans="1:5" ht="18.75" customHeight="1" thickBot="1">
      <c r="A34" s="96" t="s">
        <v>118</v>
      </c>
      <c r="B34" s="97"/>
      <c r="C34" s="97"/>
      <c r="D34" s="97"/>
      <c r="E34" s="98">
        <f>E32+E33-E31</f>
        <v>379.44000000000005</v>
      </c>
    </row>
    <row r="35" ht="18.75" customHeight="1" thickTop="1"/>
  </sheetData>
  <mergeCells count="2">
    <mergeCell ref="A2:E2"/>
    <mergeCell ref="A3:C3"/>
  </mergeCells>
  <printOptions/>
  <pageMargins left="1.7716535433070868" right="0.7874015748031497" top="1.7716535433070868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2007-01-10T19:05:45Z</cp:lastPrinted>
  <dcterms:created xsi:type="dcterms:W3CDTF">1996-11-27T10:00:04Z</dcterms:created>
  <dcterms:modified xsi:type="dcterms:W3CDTF">2007-01-10T19:06:20Z</dcterms:modified>
  <cp:category/>
  <cp:version/>
  <cp:contentType/>
  <cp:contentStatus/>
</cp:coreProperties>
</file>