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5" yWindow="-30" windowWidth="12120" windowHeight="8445"/>
  </bookViews>
  <sheets>
    <sheet name="CUADRO DE COBRANZAS" sheetId="2" r:id="rId1"/>
  </sheets>
  <definedNames>
    <definedName name="_xlnm._FilterDatabase" localSheetId="0" hidden="1">'CUADRO DE COBRANZAS'!$A$5:$U$135</definedName>
  </definedNames>
  <calcPr calcId="125725"/>
</workbook>
</file>

<file path=xl/calcChain.xml><?xml version="1.0" encoding="utf-8"?>
<calcChain xmlns="http://schemas.openxmlformats.org/spreadsheetml/2006/main">
  <c r="G7" i="2"/>
  <c r="L7"/>
  <c r="G8"/>
  <c r="L8"/>
  <c r="G9"/>
  <c r="L9"/>
  <c r="G10"/>
  <c r="L10"/>
  <c r="G11"/>
  <c r="L11"/>
  <c r="G12"/>
  <c r="L12"/>
  <c r="G13"/>
  <c r="L13"/>
  <c r="G14"/>
  <c r="L14"/>
  <c r="G15"/>
  <c r="L15"/>
  <c r="G16"/>
  <c r="I16"/>
  <c r="J16"/>
  <c r="L16"/>
  <c r="G17"/>
  <c r="I17"/>
  <c r="J17"/>
  <c r="L17"/>
  <c r="G18"/>
  <c r="L18"/>
  <c r="G19"/>
  <c r="L19"/>
  <c r="G20"/>
  <c r="H20"/>
  <c r="L20" s="1"/>
  <c r="I20"/>
  <c r="J20"/>
  <c r="G21"/>
  <c r="L21"/>
  <c r="G22"/>
  <c r="L22"/>
  <c r="G23"/>
  <c r="L23"/>
  <c r="G24"/>
  <c r="L24"/>
  <c r="B25"/>
  <c r="E25"/>
  <c r="G33"/>
  <c r="L33"/>
  <c r="G34"/>
  <c r="L34"/>
  <c r="G35"/>
  <c r="L35"/>
  <c r="G36"/>
  <c r="L36"/>
  <c r="G37"/>
  <c r="L37"/>
  <c r="G38"/>
  <c r="L38"/>
  <c r="G39"/>
  <c r="G40"/>
  <c r="L40"/>
  <c r="G41"/>
  <c r="L41"/>
  <c r="G42"/>
  <c r="L42"/>
  <c r="G43"/>
  <c r="L43"/>
  <c r="G44"/>
  <c r="L44"/>
  <c r="G45"/>
  <c r="L45"/>
  <c r="B46"/>
  <c r="E46"/>
  <c r="G53"/>
  <c r="L53"/>
  <c r="G54"/>
  <c r="L54"/>
  <c r="G55"/>
  <c r="L55"/>
  <c r="G56"/>
  <c r="L56"/>
  <c r="G57"/>
  <c r="L57"/>
  <c r="G58"/>
  <c r="L58"/>
  <c r="G59"/>
  <c r="L59"/>
  <c r="G60"/>
  <c r="L60"/>
  <c r="G61"/>
  <c r="L61"/>
  <c r="G62"/>
  <c r="L62"/>
  <c r="G63"/>
  <c r="L63"/>
  <c r="G64"/>
  <c r="L64"/>
  <c r="G65"/>
  <c r="I65"/>
  <c r="J65"/>
  <c r="L65"/>
  <c r="G66"/>
  <c r="L66"/>
  <c r="G67"/>
  <c r="L67"/>
  <c r="G68"/>
  <c r="L68"/>
  <c r="G69"/>
  <c r="L69"/>
  <c r="B70"/>
  <c r="E70"/>
  <c r="G77"/>
  <c r="L77"/>
  <c r="G78"/>
  <c r="L78"/>
  <c r="G79"/>
  <c r="L79"/>
  <c r="G80"/>
  <c r="L80"/>
  <c r="G81"/>
  <c r="L81"/>
  <c r="G82"/>
  <c r="L82"/>
  <c r="G83"/>
  <c r="L83"/>
  <c r="G84"/>
  <c r="L84"/>
  <c r="G85"/>
  <c r="L85"/>
  <c r="G86"/>
  <c r="L86"/>
  <c r="G87"/>
  <c r="L87"/>
  <c r="G88"/>
  <c r="L88"/>
  <c r="G89"/>
  <c r="L89"/>
  <c r="G90"/>
  <c r="L90"/>
  <c r="B91"/>
  <c r="E91"/>
  <c r="G98"/>
  <c r="L98"/>
  <c r="G99"/>
  <c r="L99"/>
  <c r="G100"/>
  <c r="L100"/>
  <c r="G101"/>
  <c r="L101"/>
  <c r="G102"/>
  <c r="H102"/>
  <c r="L102" s="1"/>
  <c r="G103"/>
  <c r="L103"/>
  <c r="G104"/>
  <c r="L104"/>
  <c r="G105"/>
  <c r="L105"/>
  <c r="G106"/>
  <c r="L106"/>
  <c r="G107"/>
  <c r="L107"/>
  <c r="G108"/>
  <c r="L108"/>
  <c r="G109"/>
  <c r="L109"/>
  <c r="B110"/>
  <c r="E110"/>
  <c r="G117"/>
  <c r="L117"/>
  <c r="G118"/>
  <c r="L118"/>
  <c r="G119"/>
  <c r="L119"/>
  <c r="G120"/>
  <c r="L120"/>
  <c r="G121"/>
  <c r="L121"/>
  <c r="G122"/>
  <c r="L122"/>
  <c r="G123"/>
  <c r="L123"/>
  <c r="G124"/>
  <c r="L124"/>
  <c r="G125"/>
  <c r="L125"/>
  <c r="G126"/>
  <c r="H126"/>
  <c r="L126"/>
  <c r="G127"/>
  <c r="L127"/>
  <c r="G128"/>
  <c r="L128"/>
  <c r="G129"/>
  <c r="L129"/>
  <c r="G130"/>
  <c r="L130"/>
  <c r="L131" s="1"/>
  <c r="G131"/>
  <c r="G132"/>
  <c r="L132"/>
  <c r="G133"/>
  <c r="L133"/>
  <c r="G134"/>
  <c r="L134"/>
  <c r="B135"/>
  <c r="E135"/>
  <c r="E137" s="1"/>
  <c r="B137"/>
</calcChain>
</file>

<file path=xl/sharedStrings.xml><?xml version="1.0" encoding="utf-8"?>
<sst xmlns="http://schemas.openxmlformats.org/spreadsheetml/2006/main" count="363" uniqueCount="124">
  <si>
    <t>CANCELACIONES</t>
  </si>
  <si>
    <t>AT005</t>
  </si>
  <si>
    <t>L0011</t>
  </si>
  <si>
    <t>LA FABRIL S.A.   (PLANTA LA FAVORITA)</t>
  </si>
  <si>
    <t>E002</t>
  </si>
  <si>
    <t>793</t>
  </si>
  <si>
    <t>PRONACA   .</t>
  </si>
  <si>
    <t>F012</t>
  </si>
  <si>
    <t>FINPAC   .</t>
  </si>
  <si>
    <t>795</t>
  </si>
  <si>
    <t>FILTROS Y REPUESTOS S.A. FILRESA   .</t>
  </si>
  <si>
    <t>786</t>
  </si>
  <si>
    <t>PLASTICOS DEL LITORAL PLASTLIT S.A   .</t>
  </si>
  <si>
    <t>N002</t>
  </si>
  <si>
    <t>CMG01</t>
  </si>
  <si>
    <t>CONSTRUCCIONES METALICAS   GENERALES</t>
  </si>
  <si>
    <t>KR120</t>
  </si>
  <si>
    <t>AJECUADOR   .</t>
  </si>
  <si>
    <t>VW01</t>
  </si>
  <si>
    <t>V.W.O.G  S.A   .</t>
  </si>
  <si>
    <t>473</t>
  </si>
  <si>
    <t>637</t>
  </si>
  <si>
    <t>MEZA GARCIA HOLGER CHIRSTIAN   .</t>
  </si>
  <si>
    <t>794</t>
  </si>
  <si>
    <t>AMCOR PET PACKAGING DEL ECUADOR   .</t>
  </si>
  <si>
    <t>T003</t>
  </si>
  <si>
    <t>PRODUCTOS INDUSTRIALES   PARA COCINAR S.A. TOPCO</t>
  </si>
  <si>
    <t>699</t>
  </si>
  <si>
    <t>CALMETAL S.A   .</t>
  </si>
  <si>
    <t>693</t>
  </si>
  <si>
    <t>ICE02</t>
  </si>
  <si>
    <t>P009</t>
  </si>
  <si>
    <t>PINTURAS UNIDAS   .</t>
  </si>
  <si>
    <t>765</t>
  </si>
  <si>
    <t>ULTRAQUIMICA  CIA. LTDA.   .</t>
  </si>
  <si>
    <t>609</t>
  </si>
  <si>
    <t>476</t>
  </si>
  <si>
    <t>SALICA DEL ECUADOR S.A   .</t>
  </si>
  <si>
    <t>558</t>
  </si>
  <si>
    <t>802</t>
  </si>
  <si>
    <t>IMECANIC CIA LTDA.   .</t>
  </si>
  <si>
    <t>490</t>
  </si>
  <si>
    <t>TECSIND   .</t>
  </si>
  <si>
    <t>EC00</t>
  </si>
  <si>
    <t>ECUAVEGETAL S.A   .</t>
  </si>
  <si>
    <t>I001</t>
  </si>
  <si>
    <t>595</t>
  </si>
  <si>
    <t>ENATIN  S.A   .</t>
  </si>
  <si>
    <t>580</t>
  </si>
  <si>
    <t>CAUCHOS INDUSTRIALES CAUINCA S.A   .</t>
  </si>
  <si>
    <t>C006</t>
  </si>
  <si>
    <t>F031</t>
  </si>
  <si>
    <t>FERRIMETAL   .</t>
  </si>
  <si>
    <t>527</t>
  </si>
  <si>
    <t>563</t>
  </si>
  <si>
    <t>CONSTRUCTORA TERMO-MECANICA DEL PACIFICO S.A   .</t>
  </si>
  <si>
    <t>LC01</t>
  </si>
  <si>
    <t>LA CASA DEL VAPOR   .</t>
  </si>
  <si>
    <t>COD. CLIENTE</t>
  </si>
  <si>
    <t>CLIENTE</t>
  </si>
  <si>
    <t>CHEQUES</t>
  </si>
  <si>
    <t>RETENCIONES</t>
  </si>
  <si>
    <t>CTA. CTE.</t>
  </si>
  <si>
    <t>CUADRO DE COBRANZAS DE VENTAS A CREDITO</t>
  </si>
  <si>
    <t>ESTADO</t>
  </si>
  <si>
    <t>FECHA DE COBRO</t>
  </si>
  <si>
    <t>FECHA DE FRA.</t>
  </si>
  <si>
    <t>NEGOCIOS INDUSTRIALES REAL N.I.R.S.A. S.A   .</t>
  </si>
  <si>
    <t>INDUSTRIAS LACTEAS TONI SA   .</t>
  </si>
  <si>
    <t>LL01</t>
  </si>
  <si>
    <t>LA LLAVE S.A.   DE COMERCIO</t>
  </si>
  <si>
    <t>828</t>
  </si>
  <si>
    <t>ING. EMILIO LANDUCCI CORREA   .</t>
  </si>
  <si>
    <t>EL CAFE C.A   .</t>
  </si>
  <si>
    <t>618</t>
  </si>
  <si>
    <t>SURMAQ.   .</t>
  </si>
  <si>
    <t>CM10</t>
  </si>
  <si>
    <t>ASOC.CONST.MAZAR IMPREGILO HEROIZA CRESPO   .</t>
  </si>
  <si>
    <t>B007</t>
  </si>
  <si>
    <t>JAIME BALLADARES&amp;ASOCIADOS   .</t>
  </si>
  <si>
    <t>MADRID PISCO IVAN DARIO   .</t>
  </si>
  <si>
    <t>676</t>
  </si>
  <si>
    <t>INPROEL S.A.   .</t>
  </si>
  <si>
    <t>COMPANIA DE CERVEZAS NACIONALES C.A.   .</t>
  </si>
  <si>
    <t>A004</t>
  </si>
  <si>
    <t>ACERIAS NACIONALES DEL ECUADOR S.A   .</t>
  </si>
  <si>
    <t>VILLAGOMEZ CARDENAS XAVIER ANTONIO   .</t>
  </si>
  <si>
    <t>ITE INGENIERIA CIA. LTDA.   .</t>
  </si>
  <si>
    <t>MATERIALES, SERVICIOS Y VENTAS MASERVEN S.A.   .</t>
  </si>
  <si>
    <t>ALBAN MORA JAIME VICENTE   .</t>
  </si>
  <si>
    <t>745</t>
  </si>
  <si>
    <t>DIMULTI S.A   .</t>
  </si>
  <si>
    <t>849</t>
  </si>
  <si>
    <t>COMERCIAL HIDROELEC   .</t>
  </si>
  <si>
    <t>VALOR FRA.</t>
  </si>
  <si>
    <t>TOTAL</t>
  </si>
  <si>
    <t>INDUSTRIA CARTONERA ECUATORIANA C.A   .</t>
  </si>
  <si>
    <t>590</t>
  </si>
  <si>
    <t>IMPORTADORA Y DISTRIBUIDORA ANAIS S.A   .</t>
  </si>
  <si>
    <t>817</t>
  </si>
  <si>
    <t>ARGUELLO COELLO VICENTE RAMON   .</t>
  </si>
  <si>
    <t>847</t>
  </si>
  <si>
    <t>MALDONADO CORDOVA PEDRO LUIS   .</t>
  </si>
  <si>
    <t>YC01</t>
  </si>
  <si>
    <t>GUAYAQUIL YACHT CLUB   .</t>
  </si>
  <si>
    <t>857</t>
  </si>
  <si>
    <t>BLASTI S.A   .</t>
  </si>
  <si>
    <t>633</t>
  </si>
  <si>
    <t>SEASES S.A   .</t>
  </si>
  <si>
    <t>ARCO VILLA TRES ARVITRES S.A.   .</t>
  </si>
  <si>
    <t>VALOR</t>
  </si>
  <si>
    <t>N/C</t>
  </si>
  <si>
    <t>CANCELADO</t>
  </si>
  <si>
    <t>DIAS DE COBRO</t>
  </si>
  <si>
    <t xml:space="preserve">VALOR </t>
  </si>
  <si>
    <t>VALOR PEND.</t>
  </si>
  <si>
    <t>COMP.</t>
  </si>
  <si>
    <t>FECHA COBRO</t>
  </si>
  <si>
    <t>ENERO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</si>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</sst>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>
  <numFmts count="10">
    <numFmt numFmtId="170" formatCode="_ &quot;$&quot;\ * #,##0.00_ ;_ &quot;$&quot;\ * \-#,##0.00_ ;_ &quot;$&quot;\ * &quot;-&quot;??_ ;_ @_ "/>
    <numFmt numFmtId="184" formatCode="_-&quot;$&quot;* #,##0.00_-;\-&quot;$&quot;* #,##0.00_-;_-&quot;$&quot;* &quot;-&quot;??_-;_-@_-"/>
    <numFmt numFmtId="185" formatCode="_-* #,##0.00_-;\-* #,##0.00_-;_-* &quot;-&quot;??_-;_-@_-"/>
    <numFmt numFmtId="187" formatCode="0000"/>
    <numFmt numFmtId="192" formatCode="dd\/mm\/yyyy"/>
    <numFmt numFmtId="196" formatCode="&quot;$&quot;#,##0.00_);\(&quot;$&quot;#,##0.00\)"/>
    <numFmt numFmtId="226" formatCode="0;[Red]0"/>
    <numFmt numFmtId="227" formatCode="&quot;$&quot;\ #,##0.00"/>
    <numFmt numFmtId="228" formatCode="dd/mm/yyyy;@"/>
    <numFmt numFmtId="229" formatCode="&quot;$&quot;\ #,##0.00;[Red]&quot;$&quot;\ #,##0.00"/>
  </numFmts>
  <fonts count="15">
    <font>
      <sz val="10"/>
      <name val="Arial"/>
    </font>
    <font>
      <sz val="10"/>
      <name val="Arial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color indexed="8"/>
      <name val="Times New Roman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Times New Roman"/>
      <family val="1"/>
    </font>
    <font>
      <b/>
      <sz val="9"/>
      <name val="Arial"/>
      <family val="2"/>
    </font>
    <font>
      <b/>
      <sz val="8"/>
      <color indexed="8"/>
      <name val="Times New Roman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hair">
        <color indexed="8"/>
      </bottom>
      <diagonal/>
    </border>
  </borders>
  <cellStyleXfs count="3">
    <xf numFmtId="0" fontId="0" fillId="0" borderId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left"/>
    </xf>
    <xf numFmtId="170" fontId="3" fillId="0" borderId="0" xfId="0" applyNumberFormat="1" applyFont="1" applyFill="1"/>
    <xf numFmtId="187" fontId="3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center" wrapText="1"/>
    </xf>
    <xf numFmtId="0" fontId="5" fillId="0" borderId="0" xfId="0" applyFont="1"/>
    <xf numFmtId="16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92" fontId="7" fillId="0" borderId="1" xfId="0" applyNumberFormat="1" applyFont="1" applyBorder="1" applyAlignment="1">
      <alignment horizontal="right" vertical="center"/>
    </xf>
    <xf numFmtId="22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96" fontId="8" fillId="0" borderId="2" xfId="0" applyNumberFormat="1" applyFont="1" applyBorder="1" applyAlignment="1">
      <alignment horizontal="right" vertical="center"/>
    </xf>
    <xf numFmtId="228" fontId="2" fillId="0" borderId="0" xfId="0" applyNumberFormat="1" applyFont="1" applyFill="1"/>
    <xf numFmtId="228" fontId="5" fillId="0" borderId="0" xfId="0" applyNumberFormat="1" applyFont="1" applyFill="1"/>
    <xf numFmtId="228" fontId="4" fillId="0" borderId="0" xfId="0" applyNumberFormat="1" applyFont="1" applyFill="1" applyAlignment="1">
      <alignment horizontal="center"/>
    </xf>
    <xf numFmtId="228" fontId="8" fillId="0" borderId="2" xfId="0" applyNumberFormat="1" applyFont="1" applyBorder="1" applyAlignment="1">
      <alignment horizontal="right" vertical="center"/>
    </xf>
    <xf numFmtId="228" fontId="5" fillId="0" borderId="0" xfId="0" applyNumberFormat="1" applyFont="1"/>
    <xf numFmtId="192" fontId="7" fillId="0" borderId="1" xfId="0" applyNumberFormat="1" applyFont="1" applyFill="1" applyBorder="1" applyAlignment="1">
      <alignment horizontal="right" vertical="center"/>
    </xf>
    <xf numFmtId="22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228" fontId="8" fillId="0" borderId="2" xfId="0" applyNumberFormat="1" applyFont="1" applyFill="1" applyBorder="1" applyAlignment="1">
      <alignment horizontal="right" vertical="center"/>
    </xf>
    <xf numFmtId="192" fontId="7" fillId="0" borderId="1" xfId="0" applyNumberFormat="1" applyFont="1" applyFill="1" applyBorder="1" applyAlignment="1">
      <alignment horizontal="right" vertical="center"/>
    </xf>
    <xf numFmtId="22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228" fontId="8" fillId="0" borderId="2" xfId="0" applyNumberFormat="1" applyFont="1" applyFill="1" applyBorder="1" applyAlignment="1">
      <alignment horizontal="right" vertical="center"/>
    </xf>
    <xf numFmtId="192" fontId="7" fillId="0" borderId="3" xfId="0" applyNumberFormat="1" applyFont="1" applyBorder="1" applyAlignment="1">
      <alignment horizontal="right" vertical="center"/>
    </xf>
    <xf numFmtId="226" fontId="11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228" fontId="8" fillId="0" borderId="4" xfId="0" applyNumberFormat="1" applyFont="1" applyBorder="1" applyAlignment="1">
      <alignment horizontal="right" vertical="center"/>
    </xf>
    <xf numFmtId="196" fontId="8" fillId="0" borderId="5" xfId="0" applyNumberFormat="1" applyFont="1" applyBorder="1" applyAlignment="1">
      <alignment horizontal="right" vertical="center"/>
    </xf>
    <xf numFmtId="196" fontId="8" fillId="0" borderId="4" xfId="0" applyNumberFormat="1" applyFont="1" applyBorder="1" applyAlignment="1">
      <alignment horizontal="right" vertical="center"/>
    </xf>
    <xf numFmtId="196" fontId="8" fillId="0" borderId="2" xfId="0" applyNumberFormat="1" applyFont="1" applyFill="1" applyBorder="1" applyAlignment="1">
      <alignment horizontal="right" vertical="center"/>
    </xf>
    <xf numFmtId="1" fontId="8" fillId="0" borderId="2" xfId="0" applyNumberFormat="1" applyFont="1" applyBorder="1" applyAlignment="1">
      <alignment horizontal="center" vertical="center"/>
    </xf>
    <xf numFmtId="229" fontId="2" fillId="0" borderId="0" xfId="1" applyNumberFormat="1" applyFont="1" applyFill="1"/>
    <xf numFmtId="229" fontId="5" fillId="0" borderId="0" xfId="1" applyNumberFormat="1" applyFont="1" applyFill="1"/>
    <xf numFmtId="229" fontId="4" fillId="0" borderId="0" xfId="1" applyNumberFormat="1" applyFont="1" applyFill="1" applyAlignment="1">
      <alignment horizontal="center"/>
    </xf>
    <xf numFmtId="229" fontId="7" fillId="0" borderId="1" xfId="1" applyNumberFormat="1" applyFont="1" applyBorder="1" applyAlignment="1">
      <alignment horizontal="right" vertical="center"/>
    </xf>
    <xf numFmtId="229" fontId="7" fillId="0" borderId="1" xfId="1" applyNumberFormat="1" applyFont="1" applyFill="1" applyBorder="1" applyAlignment="1">
      <alignment horizontal="right" vertical="center"/>
    </xf>
    <xf numFmtId="229" fontId="11" fillId="0" borderId="3" xfId="1" applyNumberFormat="1" applyFont="1" applyBorder="1" applyAlignment="1">
      <alignment horizontal="right" vertical="center"/>
    </xf>
    <xf numFmtId="229" fontId="5" fillId="0" borderId="0" xfId="1" applyNumberFormat="1" applyFont="1"/>
    <xf numFmtId="229" fontId="2" fillId="0" borderId="0" xfId="0" applyNumberFormat="1" applyFont="1" applyFill="1"/>
    <xf numFmtId="229" fontId="4" fillId="0" borderId="6" xfId="0" applyNumberFormat="1" applyFont="1" applyFill="1" applyBorder="1" applyAlignment="1">
      <alignment horizontal="center"/>
    </xf>
    <xf numFmtId="229" fontId="4" fillId="0" borderId="7" xfId="0" applyNumberFormat="1" applyFont="1" applyFill="1" applyBorder="1" applyAlignment="1">
      <alignment horizontal="center" vertical="center" wrapText="1"/>
    </xf>
    <xf numFmtId="229" fontId="8" fillId="0" borderId="2" xfId="1" applyNumberFormat="1" applyFont="1" applyBorder="1" applyAlignment="1">
      <alignment horizontal="right" vertical="center"/>
    </xf>
    <xf numFmtId="229" fontId="9" fillId="0" borderId="2" xfId="1" applyNumberFormat="1" applyFont="1" applyBorder="1"/>
    <xf numFmtId="229" fontId="9" fillId="0" borderId="2" xfId="1" applyNumberFormat="1" applyFont="1" applyFill="1" applyBorder="1"/>
    <xf numFmtId="229" fontId="8" fillId="0" borderId="2" xfId="1" applyNumberFormat="1" applyFont="1" applyFill="1" applyBorder="1" applyAlignment="1">
      <alignment horizontal="right" vertical="center"/>
    </xf>
    <xf numFmtId="229" fontId="9" fillId="0" borderId="4" xfId="1" applyNumberFormat="1" applyFont="1" applyBorder="1"/>
    <xf numFmtId="229" fontId="5" fillId="0" borderId="0" xfId="0" applyNumberFormat="1" applyFont="1"/>
    <xf numFmtId="229" fontId="4" fillId="0" borderId="8" xfId="0" applyNumberFormat="1" applyFont="1" applyFill="1" applyBorder="1" applyAlignment="1">
      <alignment horizontal="center"/>
    </xf>
    <xf numFmtId="229" fontId="9" fillId="0" borderId="2" xfId="1" applyNumberFormat="1" applyFont="1" applyFill="1" applyBorder="1"/>
    <xf numFmtId="229" fontId="12" fillId="0" borderId="9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226" fontId="5" fillId="0" borderId="0" xfId="0" applyNumberFormat="1" applyFont="1"/>
    <xf numFmtId="227" fontId="2" fillId="0" borderId="0" xfId="0" applyNumberFormat="1" applyFont="1" applyFill="1"/>
    <xf numFmtId="227" fontId="5" fillId="0" borderId="0" xfId="0" applyNumberFormat="1" applyFont="1" applyFill="1"/>
    <xf numFmtId="227" fontId="4" fillId="0" borderId="0" xfId="0" applyNumberFormat="1" applyFont="1" applyFill="1" applyAlignment="1">
      <alignment horizontal="center"/>
    </xf>
    <xf numFmtId="227" fontId="8" fillId="0" borderId="2" xfId="1" applyNumberFormat="1" applyFont="1" applyBorder="1" applyAlignment="1">
      <alignment horizontal="right" vertical="center"/>
    </xf>
    <xf numFmtId="227" fontId="9" fillId="0" borderId="2" xfId="1" applyNumberFormat="1" applyFont="1" applyBorder="1"/>
    <xf numFmtId="227" fontId="9" fillId="0" borderId="2" xfId="1" applyNumberFormat="1" applyFont="1" applyFill="1" applyBorder="1"/>
    <xf numFmtId="227" fontId="8" fillId="0" borderId="2" xfId="1" applyNumberFormat="1" applyFont="1" applyFill="1" applyBorder="1" applyAlignment="1">
      <alignment horizontal="right" vertical="center"/>
    </xf>
    <xf numFmtId="227" fontId="10" fillId="0" borderId="4" xfId="1" applyNumberFormat="1" applyFont="1" applyBorder="1"/>
    <xf numFmtId="227" fontId="5" fillId="0" borderId="0" xfId="0" applyNumberFormat="1" applyFont="1"/>
    <xf numFmtId="192" fontId="7" fillId="0" borderId="10" xfId="0" applyNumberFormat="1" applyFont="1" applyBorder="1" applyAlignment="1">
      <alignment horizontal="right" vertical="center"/>
    </xf>
    <xf numFmtId="226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229" fontId="7" fillId="0" borderId="10" xfId="1" applyNumberFormat="1" applyFont="1" applyBorder="1" applyAlignment="1">
      <alignment horizontal="right" vertical="center"/>
    </xf>
    <xf numFmtId="1" fontId="8" fillId="0" borderId="5" xfId="0" applyNumberFormat="1" applyFont="1" applyBorder="1" applyAlignment="1">
      <alignment horizontal="center" vertical="center"/>
    </xf>
    <xf numFmtId="227" fontId="9" fillId="0" borderId="5" xfId="1" applyNumberFormat="1" applyFont="1" applyBorder="1"/>
    <xf numFmtId="192" fontId="7" fillId="0" borderId="0" xfId="0" applyNumberFormat="1" applyFont="1" applyBorder="1" applyAlignment="1">
      <alignment horizontal="right" vertical="center"/>
    </xf>
    <xf numFmtId="226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229" fontId="7" fillId="0" borderId="0" xfId="1" applyNumberFormat="1" applyFont="1" applyBorder="1" applyAlignment="1">
      <alignment horizontal="right" vertical="center"/>
    </xf>
    <xf numFmtId="228" fontId="8" fillId="0" borderId="0" xfId="0" applyNumberFormat="1" applyFont="1" applyBorder="1" applyAlignment="1">
      <alignment horizontal="right" vertical="center"/>
    </xf>
    <xf numFmtId="1" fontId="8" fillId="0" borderId="0" xfId="0" applyNumberFormat="1" applyFont="1" applyBorder="1" applyAlignment="1">
      <alignment horizontal="center" vertical="center"/>
    </xf>
    <xf numFmtId="229" fontId="9" fillId="0" borderId="0" xfId="1" applyNumberFormat="1" applyFont="1" applyBorder="1"/>
    <xf numFmtId="227" fontId="9" fillId="0" borderId="0" xfId="1" applyNumberFormat="1" applyFont="1" applyBorder="1"/>
    <xf numFmtId="196" fontId="8" fillId="0" borderId="0" xfId="0" applyNumberFormat="1" applyFont="1" applyBorder="1" applyAlignment="1">
      <alignment horizontal="right" vertical="center"/>
    </xf>
    <xf numFmtId="0" fontId="5" fillId="0" borderId="0" xfId="0" applyFont="1" applyBorder="1"/>
    <xf numFmtId="228" fontId="8" fillId="0" borderId="5" xfId="0" applyNumberFormat="1" applyFont="1" applyBorder="1" applyAlignment="1">
      <alignment horizontal="right" vertical="center"/>
    </xf>
    <xf numFmtId="229" fontId="9" fillId="0" borderId="5" xfId="1" applyNumberFormat="1" applyFont="1" applyBorder="1"/>
    <xf numFmtId="192" fontId="7" fillId="0" borderId="1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228" fontId="8" fillId="0" borderId="12" xfId="0" applyNumberFormat="1" applyFont="1" applyBorder="1" applyAlignment="1">
      <alignment horizontal="right" vertical="center"/>
    </xf>
    <xf numFmtId="1" fontId="8" fillId="0" borderId="12" xfId="0" applyNumberFormat="1" applyFont="1" applyBorder="1" applyAlignment="1">
      <alignment horizontal="center" vertical="center"/>
    </xf>
    <xf numFmtId="229" fontId="9" fillId="0" borderId="12" xfId="1" applyNumberFormat="1" applyFont="1" applyBorder="1"/>
    <xf numFmtId="227" fontId="9" fillId="0" borderId="12" xfId="1" applyNumberFormat="1" applyFont="1" applyBorder="1"/>
    <xf numFmtId="196" fontId="8" fillId="0" borderId="12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left" vertical="center"/>
    </xf>
    <xf numFmtId="229" fontId="11" fillId="0" borderId="11" xfId="1" applyNumberFormat="1" applyFont="1" applyBorder="1" applyAlignment="1">
      <alignment horizontal="right" vertical="center"/>
    </xf>
    <xf numFmtId="227" fontId="8" fillId="0" borderId="5" xfId="1" applyNumberFormat="1" applyFont="1" applyBorder="1" applyAlignment="1">
      <alignment horizontal="right" vertical="center"/>
    </xf>
    <xf numFmtId="227" fontId="8" fillId="0" borderId="0" xfId="1" applyNumberFormat="1" applyFont="1" applyBorder="1" applyAlignment="1">
      <alignment horizontal="right" vertical="center"/>
    </xf>
    <xf numFmtId="227" fontId="8" fillId="0" borderId="12" xfId="1" applyNumberFormat="1" applyFont="1" applyBorder="1" applyAlignment="1">
      <alignment horizontal="right" vertical="center"/>
    </xf>
    <xf numFmtId="226" fontId="11" fillId="0" borderId="11" xfId="0" applyNumberFormat="1" applyFont="1" applyBorder="1" applyAlignment="1">
      <alignment horizontal="center" vertical="center"/>
    </xf>
    <xf numFmtId="229" fontId="8" fillId="0" borderId="5" xfId="1" applyNumberFormat="1" applyFont="1" applyBorder="1" applyAlignment="1">
      <alignment horizontal="right" vertical="center"/>
    </xf>
    <xf numFmtId="229" fontId="8" fillId="0" borderId="0" xfId="1" applyNumberFormat="1" applyFont="1" applyBorder="1" applyAlignment="1">
      <alignment horizontal="right" vertical="center"/>
    </xf>
    <xf numFmtId="192" fontId="13" fillId="0" borderId="11" xfId="0" applyNumberFormat="1" applyFont="1" applyBorder="1" applyAlignment="1">
      <alignment horizontal="right" vertical="center"/>
    </xf>
    <xf numFmtId="226" fontId="13" fillId="0" borderId="11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229" fontId="13" fillId="0" borderId="11" xfId="1" applyNumberFormat="1" applyFont="1" applyBorder="1" applyAlignment="1">
      <alignment horizontal="right" vertical="center"/>
    </xf>
    <xf numFmtId="228" fontId="14" fillId="0" borderId="12" xfId="0" applyNumberFormat="1" applyFont="1" applyBorder="1" applyAlignment="1">
      <alignment horizontal="right" vertical="center"/>
    </xf>
    <xf numFmtId="1" fontId="14" fillId="0" borderId="12" xfId="0" applyNumberFormat="1" applyFont="1" applyBorder="1" applyAlignment="1">
      <alignment horizontal="center" vertical="center"/>
    </xf>
    <xf numFmtId="229" fontId="14" fillId="0" borderId="12" xfId="1" applyNumberFormat="1" applyFont="1" applyBorder="1" applyAlignment="1">
      <alignment horizontal="right" vertical="center"/>
    </xf>
    <xf numFmtId="227" fontId="14" fillId="0" borderId="12" xfId="1" applyNumberFormat="1" applyFont="1" applyBorder="1" applyAlignment="1">
      <alignment horizontal="right" vertical="center"/>
    </xf>
    <xf numFmtId="196" fontId="14" fillId="0" borderId="12" xfId="0" applyNumberFormat="1" applyFont="1" applyBorder="1" applyAlignment="1">
      <alignment horizontal="right" vertical="center"/>
    </xf>
    <xf numFmtId="227" fontId="8" fillId="0" borderId="5" xfId="1" applyNumberFormat="1" applyFont="1" applyFill="1" applyBorder="1" applyAlignment="1">
      <alignment horizontal="right" vertical="center"/>
    </xf>
    <xf numFmtId="227" fontId="8" fillId="0" borderId="0" xfId="1" applyNumberFormat="1" applyFont="1" applyFill="1" applyBorder="1" applyAlignment="1">
      <alignment horizontal="right" vertical="center"/>
    </xf>
    <xf numFmtId="229" fontId="10" fillId="0" borderId="12" xfId="1" applyNumberFormat="1" applyFont="1" applyBorder="1"/>
    <xf numFmtId="227" fontId="14" fillId="0" borderId="12" xfId="1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226" fontId="4" fillId="0" borderId="0" xfId="0" applyNumberFormat="1" applyFont="1" applyAlignment="1">
      <alignment horizontal="center"/>
    </xf>
    <xf numFmtId="229" fontId="4" fillId="0" borderId="0" xfId="1" applyNumberFormat="1" applyFont="1" applyAlignment="1">
      <alignment horizontal="center"/>
    </xf>
    <xf numFmtId="228" fontId="4" fillId="0" borderId="0" xfId="0" applyNumberFormat="1" applyFont="1" applyAlignment="1">
      <alignment horizontal="center"/>
    </xf>
    <xf numFmtId="229" fontId="4" fillId="0" borderId="0" xfId="0" applyNumberFormat="1" applyFont="1" applyAlignment="1">
      <alignment horizontal="center"/>
    </xf>
    <xf numFmtId="227" fontId="4" fillId="0" borderId="0" xfId="0" applyNumberFormat="1" applyFont="1" applyAlignment="1">
      <alignment horizontal="center"/>
    </xf>
    <xf numFmtId="9" fontId="4" fillId="0" borderId="21" xfId="2" applyFont="1" applyFill="1" applyBorder="1" applyAlignment="1">
      <alignment horizontal="center" vertical="center" wrapText="1"/>
    </xf>
    <xf numFmtId="9" fontId="5" fillId="0" borderId="22" xfId="2" applyFont="1" applyBorder="1"/>
    <xf numFmtId="229" fontId="4" fillId="0" borderId="16" xfId="0" applyNumberFormat="1" applyFont="1" applyFill="1" applyBorder="1" applyAlignment="1">
      <alignment horizontal="center" vertical="center" wrapText="1"/>
    </xf>
    <xf numFmtId="229" fontId="5" fillId="0" borderId="17" xfId="0" applyNumberFormat="1" applyFont="1" applyBorder="1"/>
    <xf numFmtId="227" fontId="4" fillId="0" borderId="18" xfId="0" applyNumberFormat="1" applyFont="1" applyFill="1" applyBorder="1" applyAlignment="1">
      <alignment horizontal="center" vertical="center" wrapText="1"/>
    </xf>
    <xf numFmtId="227" fontId="5" fillId="0" borderId="19" xfId="0" applyNumberFormat="1" applyFont="1" applyBorder="1"/>
    <xf numFmtId="2" fontId="4" fillId="0" borderId="18" xfId="0" applyNumberFormat="1" applyFont="1" applyFill="1" applyBorder="1" applyAlignment="1">
      <alignment horizontal="center" vertical="center" wrapText="1"/>
    </xf>
    <xf numFmtId="2" fontId="5" fillId="0" borderId="19" xfId="0" applyNumberFormat="1" applyFont="1" applyBorder="1"/>
    <xf numFmtId="185" fontId="4" fillId="0" borderId="6" xfId="0" applyNumberFormat="1" applyFont="1" applyFill="1" applyBorder="1" applyAlignment="1">
      <alignment horizontal="center"/>
    </xf>
    <xf numFmtId="0" fontId="5" fillId="0" borderId="14" xfId="0" applyFont="1" applyBorder="1"/>
    <xf numFmtId="0" fontId="5" fillId="0" borderId="20" xfId="0" applyFont="1" applyBorder="1"/>
    <xf numFmtId="229" fontId="4" fillId="0" borderId="13" xfId="0" applyNumberFormat="1" applyFont="1" applyFill="1" applyBorder="1" applyAlignment="1">
      <alignment horizontal="center"/>
    </xf>
    <xf numFmtId="229" fontId="5" fillId="0" borderId="15" xfId="0" applyNumberFormat="1" applyFont="1" applyBorder="1"/>
    <xf numFmtId="0" fontId="4" fillId="0" borderId="2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5" fillId="0" borderId="22" xfId="0" applyFont="1" applyBorder="1"/>
    <xf numFmtId="229" fontId="4" fillId="0" borderId="16" xfId="1" applyNumberFormat="1" applyFont="1" applyFill="1" applyBorder="1" applyAlignment="1">
      <alignment horizontal="center" vertical="center" wrapText="1"/>
    </xf>
    <xf numFmtId="229" fontId="5" fillId="0" borderId="17" xfId="1" applyNumberFormat="1" applyFont="1" applyBorder="1"/>
    <xf numFmtId="228" fontId="4" fillId="0" borderId="16" xfId="0" applyNumberFormat="1" applyFont="1" applyFill="1" applyBorder="1" applyAlignment="1">
      <alignment horizontal="center" vertical="center" wrapText="1"/>
    </xf>
    <xf numFmtId="228" fontId="5" fillId="0" borderId="17" xfId="0" applyNumberFormat="1" applyFont="1" applyBorder="1"/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0" borderId="15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3">
    <cellStyle name="Moneda" xfId="1" builtinId="4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</xdr:colOff>
      <xdr:row>1</xdr:row>
      <xdr:rowOff>133350</xdr:rowOff>
    </xdr:to>
    <xdr:sp macro="" textlink="">
      <xdr:nvSpPr>
        <xdr:cNvPr id="2049" name="Rectangle 1" hidden="1"/>
        <xdr:cNvSpPr>
          <a:spLocks noChangeArrowheads="1"/>
        </xdr:cNvSpPr>
      </xdr:nvSpPr>
      <xdr:spPr bwMode="auto">
        <a:xfrm>
          <a:off x="0" y="0"/>
          <a:ext cx="762000" cy="381000"/>
        </a:xfrm>
        <a:prstGeom prst="rect">
          <a:avLst/>
        </a:prstGeom>
        <a:solidFill>
          <a:srgbClr val="C0C0C0"/>
        </a:solidFill>
        <a:ln w="57150" cmpd="thinThick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300" b="1" i="1" strike="noStrike">
              <a:solidFill>
                <a:srgbClr val="000000"/>
              </a:solidFill>
              <a:latin typeface="Bookman Old Style"/>
            </a:rPr>
            <a:t>                  Auditoría de Facturas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114300</xdr:colOff>
      <xdr:row>1</xdr:row>
      <xdr:rowOff>133350</xdr:rowOff>
    </xdr:to>
    <xdr:sp macro="" textlink="">
      <xdr:nvSpPr>
        <xdr:cNvPr id="2055" name="Rectangle 7" hidden="1"/>
        <xdr:cNvSpPr>
          <a:spLocks noChangeArrowheads="1"/>
        </xdr:cNvSpPr>
      </xdr:nvSpPr>
      <xdr:spPr bwMode="auto">
        <a:xfrm>
          <a:off x="0" y="0"/>
          <a:ext cx="762000" cy="381000"/>
        </a:xfrm>
        <a:prstGeom prst="rect">
          <a:avLst/>
        </a:prstGeom>
        <a:solidFill>
          <a:srgbClr val="C0C0C0"/>
        </a:solidFill>
        <a:ln w="57150" cmpd="thinThick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300" b="1" i="1" strike="noStrike">
              <a:solidFill>
                <a:srgbClr val="000000"/>
              </a:solidFill>
              <a:latin typeface="Bookman Old Style"/>
            </a:rPr>
            <a:t>Septiembre - 04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7"/>
  <sheetViews>
    <sheetView showGridLines="0" tabSelected="1" zoomScale="75" workbookViewId="0">
      <pane ySplit="6" topLeftCell="A7" activePane="bottomLeft" state="frozen"/>
      <selection pane="bottomLeft" activeCell="O35" sqref="O35"/>
    </sheetView>
  </sheetViews>
  <sheetFormatPr baseColWidth="10" defaultRowHeight="12.75"/>
  <cols>
    <col min="1" max="1" width="9.7109375" style="11" customWidth="1"/>
    <col min="2" max="2" width="8.140625" style="11" customWidth="1"/>
    <col min="3" max="3" width="10.28515625" style="11" customWidth="1"/>
    <col min="4" max="4" width="19.28515625" style="11" customWidth="1"/>
    <col min="5" max="5" width="13.42578125" style="49" customWidth="1"/>
    <col min="6" max="6" width="12" style="23" customWidth="1"/>
    <col min="7" max="7" width="12.42578125" style="23" customWidth="1"/>
    <col min="8" max="8" width="10.5703125" style="49" customWidth="1"/>
    <col min="9" max="9" width="8" style="58" customWidth="1"/>
    <col min="10" max="10" width="7.85546875" style="58" customWidth="1"/>
    <col min="11" max="11" width="10" style="58" customWidth="1"/>
    <col min="12" max="12" width="10.28515625" style="72" customWidth="1"/>
    <col min="13" max="16384" width="11.42578125" style="11"/>
  </cols>
  <sheetData>
    <row r="1" spans="1:21" s="1" customFormat="1" ht="19.5" customHeight="1" thickTop="1" thickBot="1">
      <c r="A1" s="152" t="s">
        <v>63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S1" s="149"/>
      <c r="T1" s="150"/>
      <c r="U1" s="151"/>
    </row>
    <row r="2" spans="1:21" s="1" customFormat="1" ht="14.25" thickTop="1" thickBot="1">
      <c r="B2" s="6"/>
      <c r="C2" s="6"/>
      <c r="D2" s="5"/>
      <c r="E2" s="43"/>
      <c r="F2" s="19"/>
      <c r="G2" s="19"/>
      <c r="H2" s="43"/>
      <c r="I2" s="50"/>
      <c r="J2" s="50"/>
      <c r="K2" s="50"/>
      <c r="L2" s="64"/>
      <c r="S2" s="3"/>
      <c r="T2" s="3"/>
      <c r="U2" s="4"/>
    </row>
    <row r="3" spans="1:21" s="8" customFormat="1" ht="15" customHeight="1" thickTop="1" thickBot="1">
      <c r="A3" s="2" t="s">
        <v>118</v>
      </c>
      <c r="D3" s="7"/>
      <c r="E3" s="44"/>
      <c r="F3" s="20"/>
      <c r="G3" s="20"/>
      <c r="H3" s="137" t="s">
        <v>0</v>
      </c>
      <c r="I3" s="138"/>
      <c r="J3" s="138"/>
      <c r="K3" s="139"/>
      <c r="L3" s="65"/>
    </row>
    <row r="4" spans="1:21" s="9" customFormat="1" ht="19.5" customHeight="1" thickTop="1" thickBot="1">
      <c r="A4" s="12"/>
      <c r="B4" s="13"/>
      <c r="D4" s="2"/>
      <c r="E4" s="45"/>
      <c r="F4" s="21"/>
      <c r="G4" s="21"/>
      <c r="H4" s="51" t="s">
        <v>60</v>
      </c>
      <c r="I4" s="140" t="s">
        <v>61</v>
      </c>
      <c r="J4" s="141"/>
      <c r="K4" s="59" t="s">
        <v>111</v>
      </c>
      <c r="L4" s="66"/>
    </row>
    <row r="5" spans="1:21" s="10" customFormat="1" ht="22.5" customHeight="1" thickTop="1">
      <c r="A5" s="142" t="s">
        <v>66</v>
      </c>
      <c r="B5" s="142" t="s">
        <v>116</v>
      </c>
      <c r="C5" s="142" t="s">
        <v>58</v>
      </c>
      <c r="D5" s="142" t="s">
        <v>59</v>
      </c>
      <c r="E5" s="145" t="s">
        <v>94</v>
      </c>
      <c r="F5" s="147" t="s">
        <v>117</v>
      </c>
      <c r="G5" s="145" t="s">
        <v>113</v>
      </c>
      <c r="H5" s="61" t="s">
        <v>62</v>
      </c>
      <c r="I5" s="129">
        <v>0.01</v>
      </c>
      <c r="J5" s="129">
        <v>0.3</v>
      </c>
      <c r="K5" s="131" t="s">
        <v>114</v>
      </c>
      <c r="L5" s="133" t="s">
        <v>115</v>
      </c>
      <c r="M5" s="135" t="s">
        <v>64</v>
      </c>
    </row>
    <row r="6" spans="1:21" s="10" customFormat="1" ht="15.75" customHeight="1">
      <c r="A6" s="143"/>
      <c r="B6" s="144"/>
      <c r="C6" s="144"/>
      <c r="D6" s="144"/>
      <c r="E6" s="146"/>
      <c r="F6" s="148" t="s">
        <v>65</v>
      </c>
      <c r="G6" s="146"/>
      <c r="H6" s="52" t="s">
        <v>110</v>
      </c>
      <c r="I6" s="130"/>
      <c r="J6" s="130"/>
      <c r="K6" s="132"/>
      <c r="L6" s="134"/>
      <c r="M6" s="136" t="s">
        <v>64</v>
      </c>
    </row>
    <row r="7" spans="1:21">
      <c r="A7" s="14">
        <v>38719</v>
      </c>
      <c r="B7" s="15">
        <v>10396</v>
      </c>
      <c r="C7" s="16" t="s">
        <v>4</v>
      </c>
      <c r="D7" s="17" t="s">
        <v>73</v>
      </c>
      <c r="E7" s="46">
        <v>1370.3872000000001</v>
      </c>
      <c r="F7" s="22">
        <v>38769</v>
      </c>
      <c r="G7" s="42">
        <f>F7-A7</f>
        <v>50</v>
      </c>
      <c r="H7" s="53">
        <v>1314.1</v>
      </c>
      <c r="I7" s="53">
        <v>12.24</v>
      </c>
      <c r="J7" s="53">
        <v>44.05</v>
      </c>
      <c r="K7" s="53"/>
      <c r="L7" s="67">
        <f>E7-H7-I7-J7</f>
        <v>-2.799999999787417E-3</v>
      </c>
      <c r="M7" s="18" t="s">
        <v>112</v>
      </c>
    </row>
    <row r="8" spans="1:21">
      <c r="A8" s="14">
        <v>38720</v>
      </c>
      <c r="B8" s="15">
        <v>10403</v>
      </c>
      <c r="C8" s="16" t="s">
        <v>9</v>
      </c>
      <c r="D8" s="17" t="s">
        <v>10</v>
      </c>
      <c r="E8" s="46">
        <v>107.1504</v>
      </c>
      <c r="F8" s="22">
        <v>38721</v>
      </c>
      <c r="G8" s="42">
        <f t="shared" ref="G8:G40" si="0">F8-A8</f>
        <v>1</v>
      </c>
      <c r="H8" s="54">
        <v>106.19</v>
      </c>
      <c r="I8" s="54">
        <v>0.96</v>
      </c>
      <c r="J8" s="54"/>
      <c r="K8" s="54"/>
      <c r="L8" s="68">
        <f>+E8-H8-I8-J8-K8-H9</f>
        <v>4.0000000000706137E-4</v>
      </c>
      <c r="M8" s="18" t="s">
        <v>112</v>
      </c>
    </row>
    <row r="9" spans="1:21">
      <c r="A9" s="14">
        <v>38721</v>
      </c>
      <c r="B9" s="15">
        <v>10412</v>
      </c>
      <c r="C9" s="16" t="s">
        <v>13</v>
      </c>
      <c r="D9" s="17" t="s">
        <v>67</v>
      </c>
      <c r="E9" s="46">
        <v>838.12969999999996</v>
      </c>
      <c r="F9" s="22">
        <v>38742</v>
      </c>
      <c r="G9" s="42">
        <f t="shared" si="0"/>
        <v>21</v>
      </c>
      <c r="H9" s="54"/>
      <c r="I9" s="54">
        <v>7.48</v>
      </c>
      <c r="J9" s="54">
        <v>26.94</v>
      </c>
      <c r="K9" s="54"/>
      <c r="L9" s="68">
        <f>+E9-H9-I9-J9-K9</f>
        <v>803.70969999999988</v>
      </c>
      <c r="M9" s="18"/>
    </row>
    <row r="10" spans="1:21">
      <c r="A10" s="14"/>
      <c r="B10" s="15"/>
      <c r="C10" s="16"/>
      <c r="D10" s="17"/>
      <c r="E10" s="46"/>
      <c r="F10" s="22">
        <v>38763</v>
      </c>
      <c r="G10" s="42">
        <f>F10-A9</f>
        <v>42</v>
      </c>
      <c r="H10" s="54">
        <v>803.71</v>
      </c>
      <c r="I10" s="54"/>
      <c r="J10" s="54"/>
      <c r="K10" s="54"/>
      <c r="L10" s="68">
        <f>L9-H10</f>
        <v>-3.0000000015206751E-4</v>
      </c>
      <c r="M10" s="18" t="s">
        <v>112</v>
      </c>
    </row>
    <row r="11" spans="1:21">
      <c r="A11" s="14">
        <v>38722</v>
      </c>
      <c r="B11" s="15">
        <v>10427</v>
      </c>
      <c r="C11" s="16" t="s">
        <v>23</v>
      </c>
      <c r="D11" s="17" t="s">
        <v>24</v>
      </c>
      <c r="E11" s="46">
        <v>232.51199999999997</v>
      </c>
      <c r="F11" s="22">
        <v>38790</v>
      </c>
      <c r="G11" s="42">
        <f>F11-A11</f>
        <v>68</v>
      </c>
      <c r="H11" s="54"/>
      <c r="I11" s="54">
        <v>2.08</v>
      </c>
      <c r="J11" s="54">
        <v>11.06</v>
      </c>
      <c r="K11" s="54"/>
      <c r="L11" s="68">
        <f>E11-H11-I11-J11-K11</f>
        <v>219.37199999999996</v>
      </c>
      <c r="M11" s="18"/>
    </row>
    <row r="12" spans="1:21">
      <c r="A12" s="14"/>
      <c r="B12" s="15"/>
      <c r="C12" s="16"/>
      <c r="D12" s="17"/>
      <c r="E12" s="46"/>
      <c r="F12" s="22">
        <v>38797</v>
      </c>
      <c r="G12" s="42">
        <f>F12-A11</f>
        <v>75</v>
      </c>
      <c r="H12" s="54">
        <v>219.37</v>
      </c>
      <c r="I12" s="54"/>
      <c r="J12" s="54"/>
      <c r="K12" s="54"/>
      <c r="L12" s="68">
        <f>L11-H12</f>
        <v>1.9999999999527063E-3</v>
      </c>
      <c r="M12" s="18" t="s">
        <v>112</v>
      </c>
    </row>
    <row r="13" spans="1:21">
      <c r="A13" s="14">
        <v>38727</v>
      </c>
      <c r="B13" s="15">
        <v>10447</v>
      </c>
      <c r="C13" s="16" t="s">
        <v>2</v>
      </c>
      <c r="D13" s="17" t="s">
        <v>3</v>
      </c>
      <c r="E13" s="46">
        <v>2379.7877000000003</v>
      </c>
      <c r="F13" s="22">
        <v>38779</v>
      </c>
      <c r="G13" s="42">
        <f t="shared" si="0"/>
        <v>52</v>
      </c>
      <c r="H13" s="54">
        <v>2379.79</v>
      </c>
      <c r="I13" s="54"/>
      <c r="J13" s="54"/>
      <c r="K13" s="54"/>
      <c r="L13" s="68">
        <f>E13-H13-I13-J13-K13</f>
        <v>-2.2999999996500264E-3</v>
      </c>
      <c r="M13" s="18" t="s">
        <v>112</v>
      </c>
    </row>
    <row r="14" spans="1:21">
      <c r="A14" s="14">
        <v>38727</v>
      </c>
      <c r="B14" s="15">
        <v>10452</v>
      </c>
      <c r="C14" s="16" t="s">
        <v>33</v>
      </c>
      <c r="D14" s="17" t="s">
        <v>34</v>
      </c>
      <c r="E14" s="46">
        <v>128.8896</v>
      </c>
      <c r="F14" s="22">
        <v>38756</v>
      </c>
      <c r="G14" s="42">
        <f t="shared" si="0"/>
        <v>29</v>
      </c>
      <c r="H14" s="54"/>
      <c r="I14" s="54">
        <v>4.1399999999999997</v>
      </c>
      <c r="J14" s="54">
        <v>1.1499999999999999</v>
      </c>
      <c r="K14" s="54"/>
      <c r="L14" s="68">
        <f>E14-H14-I14-J14-K14</f>
        <v>123.5996</v>
      </c>
      <c r="M14" s="18"/>
    </row>
    <row r="15" spans="1:21">
      <c r="A15" s="14"/>
      <c r="B15" s="15"/>
      <c r="C15" s="16"/>
      <c r="D15" s="17"/>
      <c r="E15" s="46"/>
      <c r="F15" s="22">
        <v>38807</v>
      </c>
      <c r="G15" s="42">
        <f>F15-A14</f>
        <v>80</v>
      </c>
      <c r="H15" s="54">
        <v>123.6</v>
      </c>
      <c r="I15" s="54"/>
      <c r="J15" s="54"/>
      <c r="K15" s="54"/>
      <c r="L15" s="68">
        <f>L14-H15</f>
        <v>-3.9999999999906777E-4</v>
      </c>
      <c r="M15" s="18" t="s">
        <v>112</v>
      </c>
    </row>
    <row r="16" spans="1:21">
      <c r="A16" s="14">
        <v>38727</v>
      </c>
      <c r="B16" s="15">
        <v>10459</v>
      </c>
      <c r="C16" s="16" t="s">
        <v>30</v>
      </c>
      <c r="D16" s="17" t="s">
        <v>68</v>
      </c>
      <c r="E16" s="46">
        <v>382.64799999999997</v>
      </c>
      <c r="F16" s="22">
        <v>38777</v>
      </c>
      <c r="G16" s="42">
        <f t="shared" si="0"/>
        <v>50</v>
      </c>
      <c r="H16" s="54">
        <v>344.2</v>
      </c>
      <c r="I16" s="46">
        <f>12.3+3.42</f>
        <v>15.72</v>
      </c>
      <c r="J16" s="54">
        <f>17.79+4.94</f>
        <v>22.73</v>
      </c>
      <c r="K16" s="54"/>
      <c r="L16" s="68">
        <f>E16-H16-I16-J16-K16</f>
        <v>-2.0000000000202078E-3</v>
      </c>
      <c r="M16" s="18" t="s">
        <v>112</v>
      </c>
    </row>
    <row r="17" spans="1:13">
      <c r="A17" s="14">
        <v>38728</v>
      </c>
      <c r="B17" s="15">
        <v>10467</v>
      </c>
      <c r="C17" s="16" t="s">
        <v>16</v>
      </c>
      <c r="D17" s="17" t="s">
        <v>17</v>
      </c>
      <c r="E17" s="46">
        <v>209.26079999999999</v>
      </c>
      <c r="F17" s="22">
        <v>38786</v>
      </c>
      <c r="G17" s="42">
        <f t="shared" si="0"/>
        <v>58</v>
      </c>
      <c r="H17" s="54">
        <v>201.64</v>
      </c>
      <c r="I17" s="46">
        <f>0.23+0.06</f>
        <v>0.29000000000000004</v>
      </c>
      <c r="J17" s="54">
        <f>1.87+5.46</f>
        <v>7.33</v>
      </c>
      <c r="K17" s="54"/>
      <c r="L17" s="68">
        <f>E17-H17-I17-J17-K17</f>
        <v>8.0000000000257643E-4</v>
      </c>
      <c r="M17" s="18" t="s">
        <v>112</v>
      </c>
    </row>
    <row r="18" spans="1:13">
      <c r="A18" s="14">
        <v>38728</v>
      </c>
      <c r="B18" s="15">
        <v>10477</v>
      </c>
      <c r="C18" s="16" t="s">
        <v>43</v>
      </c>
      <c r="D18" s="17" t="s">
        <v>44</v>
      </c>
      <c r="E18" s="46">
        <v>143.21460000000002</v>
      </c>
      <c r="F18" s="22">
        <v>38768</v>
      </c>
      <c r="G18" s="42">
        <f t="shared" si="0"/>
        <v>40</v>
      </c>
      <c r="H18" s="54">
        <v>137.33000000000001</v>
      </c>
      <c r="I18" s="46">
        <v>1.28</v>
      </c>
      <c r="J18" s="54">
        <v>4.5999999999999996</v>
      </c>
      <c r="K18" s="54"/>
      <c r="L18" s="68">
        <f>E18-H18-I18-J18-K18</f>
        <v>4.6000000000061547E-3</v>
      </c>
      <c r="M18" s="18" t="s">
        <v>112</v>
      </c>
    </row>
    <row r="19" spans="1:13">
      <c r="A19" s="29">
        <v>38733</v>
      </c>
      <c r="B19" s="30">
        <v>10499</v>
      </c>
      <c r="C19" s="31" t="s">
        <v>11</v>
      </c>
      <c r="D19" s="32" t="s">
        <v>12</v>
      </c>
      <c r="E19" s="47">
        <v>725.69280000000003</v>
      </c>
      <c r="F19" s="33">
        <v>38845</v>
      </c>
      <c r="G19" s="42">
        <f t="shared" si="0"/>
        <v>112</v>
      </c>
      <c r="H19" s="46">
        <v>695.88</v>
      </c>
      <c r="I19" s="46">
        <v>6.49</v>
      </c>
      <c r="J19" s="46">
        <v>23.33</v>
      </c>
      <c r="K19" s="60"/>
      <c r="L19" s="68">
        <f>+E19-H19-I19-J19-K19</f>
        <v>-7.1999999999619035E-3</v>
      </c>
      <c r="M19" s="18" t="s">
        <v>112</v>
      </c>
    </row>
    <row r="20" spans="1:13">
      <c r="A20" s="14">
        <v>38733</v>
      </c>
      <c r="B20" s="15">
        <v>10501</v>
      </c>
      <c r="C20" s="16" t="s">
        <v>30</v>
      </c>
      <c r="D20" s="17" t="s">
        <v>68</v>
      </c>
      <c r="E20" s="46">
        <v>736.26539999999989</v>
      </c>
      <c r="F20" s="22">
        <v>38777</v>
      </c>
      <c r="G20" s="42">
        <f t="shared" si="0"/>
        <v>44</v>
      </c>
      <c r="H20" s="46">
        <f>697.9</f>
        <v>697.9</v>
      </c>
      <c r="I20" s="46">
        <f>6.57+1.77</f>
        <v>8.34</v>
      </c>
      <c r="J20" s="46">
        <f>23.67+6.36</f>
        <v>30.03</v>
      </c>
      <c r="K20" s="54"/>
      <c r="L20" s="68">
        <f>+E20-H20-I20-J20-K20</f>
        <v>-4.600000000092308E-3</v>
      </c>
      <c r="M20" s="18" t="s">
        <v>112</v>
      </c>
    </row>
    <row r="21" spans="1:13">
      <c r="A21" s="14">
        <v>38736</v>
      </c>
      <c r="B21" s="15">
        <v>10544</v>
      </c>
      <c r="C21" s="16" t="s">
        <v>46</v>
      </c>
      <c r="D21" s="17" t="s">
        <v>47</v>
      </c>
      <c r="E21" s="46">
        <v>1521.4303</v>
      </c>
      <c r="F21" s="22">
        <v>38737</v>
      </c>
      <c r="G21" s="42">
        <f t="shared" si="0"/>
        <v>1</v>
      </c>
      <c r="H21" s="54">
        <v>1507.85</v>
      </c>
      <c r="I21" s="54">
        <v>13.58</v>
      </c>
      <c r="J21" s="54"/>
      <c r="K21" s="54"/>
      <c r="L21" s="68">
        <f t="shared" ref="L21:L35" si="1">+E21-H21-I21-J21-K21</f>
        <v>3.0000000007923688E-4</v>
      </c>
      <c r="M21" s="18" t="s">
        <v>112</v>
      </c>
    </row>
    <row r="22" spans="1:13">
      <c r="A22" s="14">
        <v>38740</v>
      </c>
      <c r="B22" s="15">
        <v>10569</v>
      </c>
      <c r="C22" s="16" t="s">
        <v>39</v>
      </c>
      <c r="D22" s="17" t="s">
        <v>40</v>
      </c>
      <c r="E22" s="46">
        <v>316.06400000000002</v>
      </c>
      <c r="F22" s="22">
        <v>38790</v>
      </c>
      <c r="G22" s="42">
        <f t="shared" si="0"/>
        <v>50</v>
      </c>
      <c r="H22" s="54">
        <v>303.08</v>
      </c>
      <c r="I22" s="54">
        <v>10.16</v>
      </c>
      <c r="J22" s="54">
        <v>2.82</v>
      </c>
      <c r="K22" s="54"/>
      <c r="L22" s="68">
        <f t="shared" si="1"/>
        <v>4.000000000037307E-3</v>
      </c>
      <c r="M22" s="18" t="s">
        <v>112</v>
      </c>
    </row>
    <row r="23" spans="1:13">
      <c r="A23" s="14">
        <v>38742</v>
      </c>
      <c r="B23" s="15">
        <v>10599</v>
      </c>
      <c r="C23" s="16" t="s">
        <v>51</v>
      </c>
      <c r="D23" s="17" t="s">
        <v>52</v>
      </c>
      <c r="E23" s="46">
        <v>1143.2508</v>
      </c>
      <c r="F23" s="22">
        <v>38743</v>
      </c>
      <c r="G23" s="42">
        <f t="shared" si="0"/>
        <v>1</v>
      </c>
      <c r="H23" s="54">
        <v>1133.04</v>
      </c>
      <c r="I23" s="54">
        <v>10.210000000000001</v>
      </c>
      <c r="J23" s="54"/>
      <c r="K23" s="54"/>
      <c r="L23" s="68">
        <f t="shared" si="1"/>
        <v>8.0000000006208438E-4</v>
      </c>
      <c r="M23" s="18" t="s">
        <v>112</v>
      </c>
    </row>
    <row r="24" spans="1:13">
      <c r="A24" s="73">
        <v>38743</v>
      </c>
      <c r="B24" s="74">
        <v>10607</v>
      </c>
      <c r="C24" s="75" t="s">
        <v>56</v>
      </c>
      <c r="D24" s="76" t="s">
        <v>57</v>
      </c>
      <c r="E24" s="77">
        <v>176.62380000000002</v>
      </c>
      <c r="F24" s="91">
        <v>38790</v>
      </c>
      <c r="G24" s="78">
        <f t="shared" si="0"/>
        <v>47</v>
      </c>
      <c r="H24" s="92">
        <v>174.83</v>
      </c>
      <c r="I24" s="92">
        <v>1.79</v>
      </c>
      <c r="J24" s="92"/>
      <c r="K24" s="92"/>
      <c r="L24" s="79">
        <f t="shared" si="1"/>
        <v>3.8000000000044665E-3</v>
      </c>
      <c r="M24" s="39" t="s">
        <v>112</v>
      </c>
    </row>
    <row r="25" spans="1:13" ht="13.5" thickBot="1">
      <c r="A25" s="93"/>
      <c r="B25" s="105">
        <f>COUNT(B7:B24)</f>
        <v>15</v>
      </c>
      <c r="C25" s="94"/>
      <c r="D25" s="100" t="s">
        <v>95</v>
      </c>
      <c r="E25" s="101">
        <f>SUM(E7:E24)</f>
        <v>10411.3071</v>
      </c>
      <c r="F25" s="95"/>
      <c r="G25" s="96"/>
      <c r="H25" s="97"/>
      <c r="I25" s="97"/>
      <c r="J25" s="97"/>
      <c r="K25" s="97"/>
      <c r="L25" s="98"/>
      <c r="M25" s="99"/>
    </row>
    <row r="26" spans="1:13" s="90" customFormat="1">
      <c r="A26" s="80"/>
      <c r="B26" s="81"/>
      <c r="C26" s="82"/>
      <c r="D26" s="83"/>
      <c r="E26" s="84"/>
      <c r="F26" s="85"/>
      <c r="G26" s="86"/>
      <c r="H26" s="87"/>
      <c r="I26" s="87"/>
      <c r="J26" s="87"/>
      <c r="K26" s="87"/>
      <c r="L26" s="88"/>
      <c r="M26" s="89"/>
    </row>
    <row r="27" spans="1:13" s="90" customFormat="1">
      <c r="A27" s="80"/>
      <c r="B27" s="81"/>
      <c r="C27" s="82"/>
      <c r="D27" s="83"/>
      <c r="E27" s="84"/>
      <c r="F27" s="85"/>
      <c r="G27" s="86"/>
      <c r="H27" s="87"/>
      <c r="I27" s="87"/>
      <c r="J27" s="87"/>
      <c r="K27" s="87"/>
      <c r="L27" s="88"/>
      <c r="M27" s="89"/>
    </row>
    <row r="28" spans="1:13" s="90" customFormat="1" ht="13.5" thickBot="1">
      <c r="A28" s="80"/>
      <c r="B28" s="81"/>
      <c r="C28" s="82"/>
      <c r="D28" s="83"/>
      <c r="E28" s="84"/>
      <c r="F28" s="85"/>
      <c r="G28" s="86"/>
      <c r="H28" s="87"/>
      <c r="I28" s="87"/>
      <c r="J28" s="87"/>
      <c r="K28" s="87"/>
      <c r="L28" s="88"/>
      <c r="M28" s="89"/>
    </row>
    <row r="29" spans="1:13" ht="14.25" thickTop="1" thickBot="1">
      <c r="A29" s="2" t="s">
        <v>119</v>
      </c>
      <c r="B29" s="8"/>
      <c r="C29" s="8"/>
      <c r="D29" s="7"/>
      <c r="E29" s="44"/>
      <c r="F29" s="20"/>
      <c r="G29" s="20"/>
      <c r="H29" s="137" t="s">
        <v>0</v>
      </c>
      <c r="I29" s="138"/>
      <c r="J29" s="138"/>
      <c r="K29" s="139"/>
      <c r="L29" s="65"/>
      <c r="M29" s="8"/>
    </row>
    <row r="30" spans="1:13" ht="13.5" customHeight="1" thickTop="1" thickBot="1">
      <c r="A30" s="12"/>
      <c r="B30" s="13"/>
      <c r="C30" s="9"/>
      <c r="D30" s="2"/>
      <c r="E30" s="45"/>
      <c r="F30" s="21"/>
      <c r="G30" s="21"/>
      <c r="H30" s="51" t="s">
        <v>60</v>
      </c>
      <c r="I30" s="140" t="s">
        <v>61</v>
      </c>
      <c r="J30" s="141"/>
      <c r="K30" s="59" t="s">
        <v>111</v>
      </c>
      <c r="L30" s="66"/>
      <c r="M30" s="9"/>
    </row>
    <row r="31" spans="1:13" ht="26.25" customHeight="1" thickTop="1">
      <c r="A31" s="142" t="s">
        <v>66</v>
      </c>
      <c r="B31" s="142" t="s">
        <v>116</v>
      </c>
      <c r="C31" s="142" t="s">
        <v>58</v>
      </c>
      <c r="D31" s="142" t="s">
        <v>59</v>
      </c>
      <c r="E31" s="145" t="s">
        <v>94</v>
      </c>
      <c r="F31" s="147" t="s">
        <v>117</v>
      </c>
      <c r="G31" s="145" t="s">
        <v>113</v>
      </c>
      <c r="H31" s="61" t="s">
        <v>62</v>
      </c>
      <c r="I31" s="129">
        <v>0.01</v>
      </c>
      <c r="J31" s="129">
        <v>0.3</v>
      </c>
      <c r="K31" s="131" t="s">
        <v>114</v>
      </c>
      <c r="L31" s="133" t="s">
        <v>115</v>
      </c>
      <c r="M31" s="135" t="s">
        <v>64</v>
      </c>
    </row>
    <row r="32" spans="1:13">
      <c r="A32" s="143"/>
      <c r="B32" s="144"/>
      <c r="C32" s="144"/>
      <c r="D32" s="144"/>
      <c r="E32" s="146"/>
      <c r="F32" s="148" t="s">
        <v>65</v>
      </c>
      <c r="G32" s="146"/>
      <c r="H32" s="52" t="s">
        <v>110</v>
      </c>
      <c r="I32" s="130"/>
      <c r="J32" s="130"/>
      <c r="K32" s="132"/>
      <c r="L32" s="134"/>
      <c r="M32" s="136" t="s">
        <v>64</v>
      </c>
    </row>
    <row r="33" spans="1:13">
      <c r="A33" s="29">
        <v>38750</v>
      </c>
      <c r="B33" s="30">
        <v>10662</v>
      </c>
      <c r="C33" s="31" t="s">
        <v>27</v>
      </c>
      <c r="D33" s="32" t="s">
        <v>28</v>
      </c>
      <c r="E33" s="47">
        <v>114.47529999999999</v>
      </c>
      <c r="F33" s="33">
        <v>38778</v>
      </c>
      <c r="G33" s="42">
        <f t="shared" si="0"/>
        <v>28</v>
      </c>
      <c r="H33" s="46">
        <v>113.42</v>
      </c>
      <c r="I33" s="46">
        <v>1.02</v>
      </c>
      <c r="J33" s="46"/>
      <c r="K33" s="60"/>
      <c r="L33" s="68">
        <f t="shared" si="1"/>
        <v>3.5299999999988341E-2</v>
      </c>
      <c r="M33" s="18" t="s">
        <v>112</v>
      </c>
    </row>
    <row r="34" spans="1:13">
      <c r="A34" s="14">
        <v>38751</v>
      </c>
      <c r="B34" s="15">
        <v>10671</v>
      </c>
      <c r="C34" s="16" t="s">
        <v>45</v>
      </c>
      <c r="D34" s="17" t="s">
        <v>96</v>
      </c>
      <c r="E34" s="46">
        <v>232.4</v>
      </c>
      <c r="F34" s="22">
        <v>38811</v>
      </c>
      <c r="G34" s="42">
        <f t="shared" si="0"/>
        <v>60</v>
      </c>
      <c r="H34" s="54">
        <v>222.85</v>
      </c>
      <c r="I34" s="54">
        <v>2.08</v>
      </c>
      <c r="J34" s="54">
        <v>7.47</v>
      </c>
      <c r="K34" s="54"/>
      <c r="L34" s="68">
        <f t="shared" si="1"/>
        <v>1.1546319456101628E-14</v>
      </c>
      <c r="M34" s="18" t="s">
        <v>112</v>
      </c>
    </row>
    <row r="35" spans="1:13">
      <c r="A35" s="14">
        <v>38754</v>
      </c>
      <c r="B35" s="15">
        <v>10683</v>
      </c>
      <c r="C35" s="16" t="s">
        <v>18</v>
      </c>
      <c r="D35" s="17" t="s">
        <v>19</v>
      </c>
      <c r="E35" s="46">
        <v>221.76</v>
      </c>
      <c r="F35" s="22">
        <v>38782</v>
      </c>
      <c r="G35" s="42">
        <f t="shared" si="0"/>
        <v>28</v>
      </c>
      <c r="H35" s="54">
        <v>219.78</v>
      </c>
      <c r="I35" s="54">
        <v>1.98</v>
      </c>
      <c r="J35" s="54"/>
      <c r="K35" s="54"/>
      <c r="L35" s="68">
        <f t="shared" si="1"/>
        <v>-1.021405182655144E-14</v>
      </c>
      <c r="M35" s="18" t="s">
        <v>112</v>
      </c>
    </row>
    <row r="36" spans="1:13">
      <c r="A36" s="14">
        <v>38758</v>
      </c>
      <c r="B36" s="15">
        <v>10733</v>
      </c>
      <c r="C36" s="16" t="s">
        <v>13</v>
      </c>
      <c r="D36" s="17" t="s">
        <v>67</v>
      </c>
      <c r="E36" s="46">
        <v>121.464</v>
      </c>
      <c r="F36" s="22">
        <v>38764</v>
      </c>
      <c r="G36" s="42">
        <f t="shared" si="0"/>
        <v>6</v>
      </c>
      <c r="H36" s="54"/>
      <c r="I36" s="54">
        <v>1.08</v>
      </c>
      <c r="J36" s="54">
        <v>3.91</v>
      </c>
      <c r="K36" s="54"/>
      <c r="L36" s="68">
        <f>+E36-H36-I36-J36-K36</f>
        <v>116.474</v>
      </c>
      <c r="M36" s="18" t="s">
        <v>112</v>
      </c>
    </row>
    <row r="37" spans="1:13">
      <c r="A37" s="14"/>
      <c r="B37" s="15"/>
      <c r="C37" s="16"/>
      <c r="D37" s="17"/>
      <c r="E37" s="46"/>
      <c r="F37" s="22">
        <v>38806</v>
      </c>
      <c r="G37" s="42">
        <f>F37-A36</f>
        <v>48</v>
      </c>
      <c r="H37" s="54">
        <v>116.47</v>
      </c>
      <c r="I37" s="54"/>
      <c r="J37" s="54"/>
      <c r="K37" s="54"/>
      <c r="L37" s="68">
        <f>L36-H37</f>
        <v>4.0000000000048885E-3</v>
      </c>
      <c r="M37" s="18" t="s">
        <v>112</v>
      </c>
    </row>
    <row r="38" spans="1:13">
      <c r="A38" s="14">
        <v>38762</v>
      </c>
      <c r="B38" s="15">
        <v>10755</v>
      </c>
      <c r="C38" s="16" t="s">
        <v>5</v>
      </c>
      <c r="D38" s="17" t="s">
        <v>6</v>
      </c>
      <c r="E38" s="46">
        <v>228.80420000000001</v>
      </c>
      <c r="F38" s="22">
        <v>38791</v>
      </c>
      <c r="G38" s="42">
        <f t="shared" si="0"/>
        <v>29</v>
      </c>
      <c r="H38" s="54"/>
      <c r="I38" s="54">
        <v>2.04</v>
      </c>
      <c r="J38" s="54">
        <v>7.35</v>
      </c>
      <c r="K38" s="54"/>
      <c r="L38" s="68">
        <f>+E38-H38-I38-J38-K38-H39</f>
        <v>4.2000000000257387E-3</v>
      </c>
      <c r="M38" s="18" t="s">
        <v>112</v>
      </c>
    </row>
    <row r="39" spans="1:13">
      <c r="A39" s="14"/>
      <c r="B39" s="15"/>
      <c r="C39" s="16"/>
      <c r="D39" s="17"/>
      <c r="E39" s="46"/>
      <c r="F39" s="22">
        <v>38796</v>
      </c>
      <c r="G39" s="42">
        <f>F39-A38</f>
        <v>34</v>
      </c>
      <c r="H39" s="54">
        <v>219.41</v>
      </c>
      <c r="I39" s="54"/>
      <c r="J39" s="54"/>
      <c r="K39" s="54"/>
      <c r="L39" s="68"/>
      <c r="M39" s="18" t="s">
        <v>112</v>
      </c>
    </row>
    <row r="40" spans="1:13">
      <c r="A40" s="14">
        <v>38763</v>
      </c>
      <c r="B40" s="15">
        <v>10764</v>
      </c>
      <c r="C40" s="16" t="s">
        <v>43</v>
      </c>
      <c r="D40" s="17" t="s">
        <v>44</v>
      </c>
      <c r="E40" s="46">
        <v>141.3546</v>
      </c>
      <c r="F40" s="22">
        <v>38800</v>
      </c>
      <c r="G40" s="42">
        <f t="shared" si="0"/>
        <v>37</v>
      </c>
      <c r="H40" s="54">
        <v>135.56</v>
      </c>
      <c r="I40" s="54">
        <v>1.26</v>
      </c>
      <c r="J40" s="54">
        <v>4.54</v>
      </c>
      <c r="K40" s="54"/>
      <c r="L40" s="68">
        <f>+E40-H40-I40-J40-K40</f>
        <v>-5.3999999999971848E-3</v>
      </c>
      <c r="M40" s="18" t="s">
        <v>112</v>
      </c>
    </row>
    <row r="41" spans="1:13">
      <c r="A41" s="14">
        <v>38764</v>
      </c>
      <c r="B41" s="15">
        <v>10781</v>
      </c>
      <c r="C41" s="16" t="s">
        <v>30</v>
      </c>
      <c r="D41" s="17" t="s">
        <v>68</v>
      </c>
      <c r="E41" s="46">
        <v>170.95680000000002</v>
      </c>
      <c r="F41" s="22">
        <v>38819</v>
      </c>
      <c r="G41" s="42">
        <f t="shared" ref="G41:G68" si="2">F41-A41</f>
        <v>55</v>
      </c>
      <c r="H41" s="54">
        <v>163.93</v>
      </c>
      <c r="I41" s="54">
        <v>1.53</v>
      </c>
      <c r="J41" s="54">
        <v>5.5</v>
      </c>
      <c r="K41" s="54"/>
      <c r="L41" s="68">
        <f>+E41-H41-I41-J41-K41</f>
        <v>-3.199999999991654E-3</v>
      </c>
      <c r="M41" s="18" t="s">
        <v>112</v>
      </c>
    </row>
    <row r="42" spans="1:13">
      <c r="A42" s="14">
        <v>38769</v>
      </c>
      <c r="B42" s="15">
        <v>10805</v>
      </c>
      <c r="C42" s="16" t="s">
        <v>97</v>
      </c>
      <c r="D42" s="17" t="s">
        <v>98</v>
      </c>
      <c r="E42" s="46">
        <v>65.072000000000003</v>
      </c>
      <c r="F42" s="22">
        <v>38803</v>
      </c>
      <c r="G42" s="42">
        <f t="shared" si="2"/>
        <v>34</v>
      </c>
      <c r="H42" s="54">
        <v>61.65</v>
      </c>
      <c r="I42" s="54">
        <v>3.42</v>
      </c>
      <c r="J42" s="54"/>
      <c r="K42" s="54"/>
      <c r="L42" s="68">
        <f>+E42-H42-I42-J42-K42</f>
        <v>2.0000000000042206E-3</v>
      </c>
      <c r="M42" s="18" t="s">
        <v>112</v>
      </c>
    </row>
    <row r="43" spans="1:13">
      <c r="A43" s="14">
        <v>38770</v>
      </c>
      <c r="B43" s="15">
        <v>10823</v>
      </c>
      <c r="C43" s="16" t="s">
        <v>7</v>
      </c>
      <c r="D43" s="17" t="s">
        <v>8</v>
      </c>
      <c r="E43" s="46">
        <v>922.99170000000004</v>
      </c>
      <c r="F43" s="22">
        <v>38819</v>
      </c>
      <c r="G43" s="42">
        <f t="shared" si="2"/>
        <v>49</v>
      </c>
      <c r="H43" s="54">
        <v>457.38</v>
      </c>
      <c r="I43" s="54">
        <v>8.24</v>
      </c>
      <c r="J43" s="54"/>
      <c r="K43" s="54"/>
      <c r="L43" s="68">
        <f>+E43-H43-I43-J43-K43</f>
        <v>457.37170000000003</v>
      </c>
      <c r="M43" s="18"/>
    </row>
    <row r="44" spans="1:13">
      <c r="A44" s="14"/>
      <c r="B44" s="15"/>
      <c r="C44" s="16"/>
      <c r="D44" s="17"/>
      <c r="E44" s="46"/>
      <c r="F44" s="22">
        <v>38819</v>
      </c>
      <c r="G44" s="42">
        <f>F44-A43</f>
        <v>49</v>
      </c>
      <c r="H44" s="54">
        <v>457.37</v>
      </c>
      <c r="I44" s="54"/>
      <c r="J44" s="54"/>
      <c r="K44" s="54"/>
      <c r="L44" s="68">
        <f>L43-H44</f>
        <v>1.7000000000280124E-3</v>
      </c>
      <c r="M44" s="18" t="s">
        <v>112</v>
      </c>
    </row>
    <row r="45" spans="1:13">
      <c r="A45" s="73">
        <v>38772</v>
      </c>
      <c r="B45" s="74">
        <v>10845</v>
      </c>
      <c r="C45" s="75" t="s">
        <v>71</v>
      </c>
      <c r="D45" s="76" t="s">
        <v>72</v>
      </c>
      <c r="E45" s="77">
        <v>6702.2933999999996</v>
      </c>
      <c r="F45" s="91">
        <v>38772</v>
      </c>
      <c r="G45" s="78">
        <f t="shared" si="2"/>
        <v>0</v>
      </c>
      <c r="H45" s="92"/>
      <c r="I45" s="92"/>
      <c r="J45" s="92"/>
      <c r="K45" s="92">
        <v>6702.29</v>
      </c>
      <c r="L45" s="79">
        <f>+E45-H45-I45-J45-K45</f>
        <v>3.3999999996012775E-3</v>
      </c>
      <c r="M45" s="39" t="s">
        <v>112</v>
      </c>
    </row>
    <row r="46" spans="1:13" ht="13.5" thickBot="1">
      <c r="A46" s="93"/>
      <c r="B46" s="105">
        <f>COUNT(B28:B45)</f>
        <v>10</v>
      </c>
      <c r="C46" s="94"/>
      <c r="D46" s="100" t="s">
        <v>95</v>
      </c>
      <c r="E46" s="101">
        <f>SUM(E33:E45)</f>
        <v>8921.5720000000001</v>
      </c>
      <c r="F46" s="95"/>
      <c r="G46" s="96"/>
      <c r="H46" s="97"/>
      <c r="I46" s="97"/>
      <c r="J46" s="97"/>
      <c r="K46" s="97"/>
      <c r="L46" s="98"/>
      <c r="M46" s="99"/>
    </row>
    <row r="47" spans="1:13" s="90" customFormat="1">
      <c r="A47" s="80"/>
      <c r="B47" s="81"/>
      <c r="C47" s="82"/>
      <c r="D47" s="83"/>
      <c r="E47" s="84"/>
      <c r="F47" s="85"/>
      <c r="G47" s="86"/>
      <c r="H47" s="87"/>
      <c r="I47" s="87"/>
      <c r="J47" s="87"/>
      <c r="K47" s="87"/>
      <c r="L47" s="88"/>
      <c r="M47" s="89"/>
    </row>
    <row r="48" spans="1:13" s="90" customFormat="1" ht="13.5" thickBot="1">
      <c r="A48" s="80"/>
      <c r="B48" s="81"/>
      <c r="C48" s="82"/>
      <c r="D48" s="83"/>
      <c r="E48" s="84"/>
      <c r="F48" s="85"/>
      <c r="G48" s="86"/>
      <c r="H48" s="87"/>
      <c r="I48" s="87"/>
      <c r="J48" s="87"/>
      <c r="K48" s="87"/>
      <c r="L48" s="88"/>
      <c r="M48" s="89"/>
    </row>
    <row r="49" spans="1:13" ht="14.25" thickTop="1" thickBot="1">
      <c r="A49" s="2" t="s">
        <v>120</v>
      </c>
      <c r="B49" s="8"/>
      <c r="C49" s="8"/>
      <c r="D49" s="7"/>
      <c r="E49" s="44"/>
      <c r="F49" s="20"/>
      <c r="G49" s="20"/>
      <c r="H49" s="137" t="s">
        <v>0</v>
      </c>
      <c r="I49" s="138"/>
      <c r="J49" s="138"/>
      <c r="K49" s="139"/>
      <c r="L49" s="65"/>
      <c r="M49" s="8"/>
    </row>
    <row r="50" spans="1:13" ht="13.5" customHeight="1" thickTop="1" thickBot="1">
      <c r="A50" s="12"/>
      <c r="B50" s="13"/>
      <c r="C50" s="9"/>
      <c r="D50" s="2"/>
      <c r="E50" s="45"/>
      <c r="F50" s="21"/>
      <c r="G50" s="21"/>
      <c r="H50" s="51" t="s">
        <v>60</v>
      </c>
      <c r="I50" s="140" t="s">
        <v>61</v>
      </c>
      <c r="J50" s="141"/>
      <c r="K50" s="59" t="s">
        <v>111</v>
      </c>
      <c r="L50" s="66"/>
      <c r="M50" s="9"/>
    </row>
    <row r="51" spans="1:13" ht="26.25" customHeight="1" thickTop="1">
      <c r="A51" s="142" t="s">
        <v>66</v>
      </c>
      <c r="B51" s="142" t="s">
        <v>116</v>
      </c>
      <c r="C51" s="142" t="s">
        <v>58</v>
      </c>
      <c r="D51" s="142" t="s">
        <v>59</v>
      </c>
      <c r="E51" s="145" t="s">
        <v>94</v>
      </c>
      <c r="F51" s="147" t="s">
        <v>117</v>
      </c>
      <c r="G51" s="145" t="s">
        <v>113</v>
      </c>
      <c r="H51" s="61" t="s">
        <v>62</v>
      </c>
      <c r="I51" s="129">
        <v>0.01</v>
      </c>
      <c r="J51" s="129">
        <v>0.3</v>
      </c>
      <c r="K51" s="131" t="s">
        <v>114</v>
      </c>
      <c r="L51" s="133" t="s">
        <v>115</v>
      </c>
      <c r="M51" s="135" t="s">
        <v>64</v>
      </c>
    </row>
    <row r="52" spans="1:13">
      <c r="A52" s="143"/>
      <c r="B52" s="144"/>
      <c r="C52" s="144"/>
      <c r="D52" s="144"/>
      <c r="E52" s="146"/>
      <c r="F52" s="148" t="s">
        <v>65</v>
      </c>
      <c r="G52" s="146"/>
      <c r="H52" s="52" t="s">
        <v>110</v>
      </c>
      <c r="I52" s="130"/>
      <c r="J52" s="130"/>
      <c r="K52" s="132"/>
      <c r="L52" s="134"/>
      <c r="M52" s="136" t="s">
        <v>64</v>
      </c>
    </row>
    <row r="53" spans="1:13">
      <c r="A53" s="14">
        <v>38777</v>
      </c>
      <c r="B53" s="15">
        <v>10847</v>
      </c>
      <c r="C53" s="16" t="s">
        <v>4</v>
      </c>
      <c r="D53" s="17" t="s">
        <v>73</v>
      </c>
      <c r="E53" s="46">
        <v>295.14239999999995</v>
      </c>
      <c r="F53" s="22">
        <v>38811</v>
      </c>
      <c r="G53" s="42">
        <f t="shared" si="2"/>
        <v>34</v>
      </c>
      <c r="H53" s="54">
        <v>283.01</v>
      </c>
      <c r="I53" s="54">
        <v>2.64</v>
      </c>
      <c r="J53" s="54">
        <v>9.49</v>
      </c>
      <c r="K53" s="54"/>
      <c r="L53" s="68">
        <f>+E53-H53-I53-J53-K53</f>
        <v>2.3999999999606558E-3</v>
      </c>
      <c r="M53" s="18" t="s">
        <v>112</v>
      </c>
    </row>
    <row r="54" spans="1:13">
      <c r="A54" s="14">
        <v>38778</v>
      </c>
      <c r="B54" s="15">
        <v>10853</v>
      </c>
      <c r="C54" s="16" t="s">
        <v>13</v>
      </c>
      <c r="D54" s="17" t="s">
        <v>67</v>
      </c>
      <c r="E54" s="46">
        <v>107.00479999999999</v>
      </c>
      <c r="F54" s="22">
        <v>38792</v>
      </c>
      <c r="G54" s="42">
        <f t="shared" si="2"/>
        <v>14</v>
      </c>
      <c r="H54" s="54"/>
      <c r="I54" s="54">
        <v>0.96</v>
      </c>
      <c r="J54" s="54">
        <v>3.44</v>
      </c>
      <c r="K54" s="54"/>
      <c r="L54" s="68">
        <f>+E54-H54-I54-J54-K54</f>
        <v>102.6048</v>
      </c>
      <c r="M54" s="18"/>
    </row>
    <row r="55" spans="1:13">
      <c r="A55" s="14"/>
      <c r="B55" s="15"/>
      <c r="C55" s="16"/>
      <c r="D55" s="17"/>
      <c r="E55" s="46"/>
      <c r="F55" s="22">
        <v>38819</v>
      </c>
      <c r="G55" s="42">
        <f>F55-A54</f>
        <v>41</v>
      </c>
      <c r="H55" s="54">
        <v>102.6</v>
      </c>
      <c r="I55" s="54"/>
      <c r="J55" s="54"/>
      <c r="K55" s="54"/>
      <c r="L55" s="68">
        <f>L54-H55</f>
        <v>4.8000000000030241E-3</v>
      </c>
      <c r="M55" s="18" t="s">
        <v>112</v>
      </c>
    </row>
    <row r="56" spans="1:13">
      <c r="A56" s="14">
        <v>38782</v>
      </c>
      <c r="B56" s="15">
        <v>10876</v>
      </c>
      <c r="C56" s="16" t="s">
        <v>21</v>
      </c>
      <c r="D56" s="17" t="s">
        <v>22</v>
      </c>
      <c r="E56" s="46">
        <v>598.15839999999992</v>
      </c>
      <c r="F56" s="22">
        <v>38786</v>
      </c>
      <c r="G56" s="42">
        <f t="shared" si="2"/>
        <v>4</v>
      </c>
      <c r="H56" s="54">
        <v>598.16</v>
      </c>
      <c r="I56" s="54"/>
      <c r="J56" s="54"/>
      <c r="K56" s="54"/>
      <c r="L56" s="68">
        <f>+E56-H56-I56-J56-K56</f>
        <v>-1.6000000000531145E-3</v>
      </c>
      <c r="M56" s="18" t="s">
        <v>112</v>
      </c>
    </row>
    <row r="57" spans="1:13">
      <c r="A57" s="14">
        <v>38783</v>
      </c>
      <c r="B57" s="15">
        <v>10888</v>
      </c>
      <c r="C57" s="16" t="s">
        <v>21</v>
      </c>
      <c r="D57" s="17" t="s">
        <v>22</v>
      </c>
      <c r="E57" s="46">
        <v>50.635200000000005</v>
      </c>
      <c r="F57" s="22">
        <v>38786</v>
      </c>
      <c r="G57" s="42">
        <f t="shared" si="2"/>
        <v>3</v>
      </c>
      <c r="H57" s="54">
        <v>50.64</v>
      </c>
      <c r="I57" s="54"/>
      <c r="J57" s="54"/>
      <c r="K57" s="54"/>
      <c r="L57" s="68">
        <f>+E57-H57-I57-J57-K57</f>
        <v>-4.7999999999959186E-3</v>
      </c>
      <c r="M57" s="18" t="s">
        <v>112</v>
      </c>
    </row>
    <row r="58" spans="1:13">
      <c r="A58" s="14">
        <v>38785</v>
      </c>
      <c r="B58" s="15">
        <v>10897</v>
      </c>
      <c r="C58" s="16" t="s">
        <v>13</v>
      </c>
      <c r="D58" s="17" t="s">
        <v>67</v>
      </c>
      <c r="E58" s="46">
        <v>188.93279999999999</v>
      </c>
      <c r="F58" s="22">
        <v>38792</v>
      </c>
      <c r="G58" s="42">
        <f t="shared" si="2"/>
        <v>7</v>
      </c>
      <c r="H58" s="54"/>
      <c r="I58" s="54">
        <v>1.69</v>
      </c>
      <c r="J58" s="54">
        <v>6.07</v>
      </c>
      <c r="K58" s="54"/>
      <c r="L58" s="68">
        <f>+E58-H58-I58-J58-K58</f>
        <v>181.1728</v>
      </c>
      <c r="M58" s="18"/>
    </row>
    <row r="59" spans="1:13">
      <c r="A59" s="14"/>
      <c r="B59" s="15"/>
      <c r="C59" s="16"/>
      <c r="D59" s="17"/>
      <c r="E59" s="46"/>
      <c r="F59" s="22">
        <v>38831</v>
      </c>
      <c r="G59" s="42">
        <f>F59-A58</f>
        <v>46</v>
      </c>
      <c r="H59" s="54">
        <v>181.17</v>
      </c>
      <c r="I59" s="54"/>
      <c r="J59" s="54"/>
      <c r="K59" s="54"/>
      <c r="L59" s="68">
        <f>L58-H59</f>
        <v>2.8000000000076852E-3</v>
      </c>
      <c r="M59" s="18" t="s">
        <v>112</v>
      </c>
    </row>
    <row r="60" spans="1:13">
      <c r="A60" s="14">
        <v>38786</v>
      </c>
      <c r="B60" s="15">
        <v>10908</v>
      </c>
      <c r="C60" s="16" t="s">
        <v>74</v>
      </c>
      <c r="D60" s="17" t="s">
        <v>75</v>
      </c>
      <c r="E60" s="46">
        <v>127.456</v>
      </c>
      <c r="F60" s="22">
        <v>38786</v>
      </c>
      <c r="G60" s="42">
        <f t="shared" si="2"/>
        <v>0</v>
      </c>
      <c r="H60" s="54">
        <v>127.46</v>
      </c>
      <c r="I60" s="54"/>
      <c r="J60" s="54"/>
      <c r="K60" s="54"/>
      <c r="L60" s="68">
        <f>+E60-H60-I60-J60-K60</f>
        <v>-3.9999999999906777E-3</v>
      </c>
      <c r="M60" s="18" t="s">
        <v>112</v>
      </c>
    </row>
    <row r="61" spans="1:13">
      <c r="A61" s="14">
        <v>38789</v>
      </c>
      <c r="B61" s="15">
        <v>10917</v>
      </c>
      <c r="C61" s="16" t="s">
        <v>76</v>
      </c>
      <c r="D61" s="17" t="s">
        <v>77</v>
      </c>
      <c r="E61" s="46">
        <v>2055.0880000000002</v>
      </c>
      <c r="F61" s="22">
        <v>38860</v>
      </c>
      <c r="G61" s="42">
        <f t="shared" si="2"/>
        <v>71</v>
      </c>
      <c r="H61" s="54">
        <v>2036.74</v>
      </c>
      <c r="I61" s="54"/>
      <c r="J61" s="54"/>
      <c r="K61" s="54"/>
      <c r="L61" s="68">
        <f>+E61-H61-I61-J61-K61</f>
        <v>18.348000000000184</v>
      </c>
      <c r="M61" s="18"/>
    </row>
    <row r="62" spans="1:13">
      <c r="A62" s="14"/>
      <c r="B62" s="15"/>
      <c r="C62" s="16"/>
      <c r="D62" s="17"/>
      <c r="E62" s="46"/>
      <c r="F62" s="22">
        <v>38847</v>
      </c>
      <c r="G62" s="42">
        <f>F62-A61</f>
        <v>58</v>
      </c>
      <c r="H62" s="54"/>
      <c r="I62" s="54">
        <v>18.350000000000001</v>
      </c>
      <c r="J62" s="54"/>
      <c r="K62" s="54"/>
      <c r="L62" s="68">
        <f>L61-I62</f>
        <v>-1.9999999998177032E-3</v>
      </c>
      <c r="M62" s="18" t="s">
        <v>112</v>
      </c>
    </row>
    <row r="63" spans="1:13" s="8" customFormat="1">
      <c r="A63" s="29">
        <v>38790</v>
      </c>
      <c r="B63" s="25">
        <v>10932</v>
      </c>
      <c r="C63" s="26" t="s">
        <v>41</v>
      </c>
      <c r="D63" s="32" t="s">
        <v>42</v>
      </c>
      <c r="E63" s="47">
        <v>189.16839999999999</v>
      </c>
      <c r="F63" s="33">
        <v>38791</v>
      </c>
      <c r="G63" s="42">
        <f t="shared" si="2"/>
        <v>1</v>
      </c>
      <c r="H63" s="56">
        <v>189.17</v>
      </c>
      <c r="I63" s="56"/>
      <c r="J63" s="56"/>
      <c r="K63" s="56"/>
      <c r="L63" s="69">
        <f t="shared" ref="L63:L68" si="3">+E63-H63-I63-J63-K63</f>
        <v>-1.5999999999962711E-3</v>
      </c>
      <c r="M63" s="41" t="s">
        <v>112</v>
      </c>
    </row>
    <row r="64" spans="1:13" s="8" customFormat="1">
      <c r="A64" s="29">
        <v>38792</v>
      </c>
      <c r="B64" s="25">
        <v>10954</v>
      </c>
      <c r="C64" s="26" t="s">
        <v>4</v>
      </c>
      <c r="D64" s="32" t="s">
        <v>73</v>
      </c>
      <c r="E64" s="47">
        <v>7962.5164999999988</v>
      </c>
      <c r="F64" s="33">
        <v>38839</v>
      </c>
      <c r="G64" s="42">
        <f t="shared" si="2"/>
        <v>47</v>
      </c>
      <c r="H64" s="55">
        <v>7962.52</v>
      </c>
      <c r="I64" s="55"/>
      <c r="J64" s="55"/>
      <c r="K64" s="55"/>
      <c r="L64" s="69">
        <f t="shared" si="3"/>
        <v>-3.5000000016225385E-3</v>
      </c>
      <c r="M64" s="41" t="s">
        <v>112</v>
      </c>
    </row>
    <row r="65" spans="1:13" s="8" customFormat="1">
      <c r="A65" s="29">
        <v>38799</v>
      </c>
      <c r="B65" s="25">
        <v>11004</v>
      </c>
      <c r="C65" s="26" t="s">
        <v>39</v>
      </c>
      <c r="D65" s="32" t="s">
        <v>40</v>
      </c>
      <c r="E65" s="47">
        <v>218.06400000000002</v>
      </c>
      <c r="F65" s="33">
        <v>38847</v>
      </c>
      <c r="G65" s="42">
        <f t="shared" si="2"/>
        <v>48</v>
      </c>
      <c r="H65" s="55">
        <v>206.98</v>
      </c>
      <c r="I65" s="55">
        <f>1.95+0.46</f>
        <v>2.41</v>
      </c>
      <c r="J65" s="55">
        <f>7+1.67</f>
        <v>8.67</v>
      </c>
      <c r="K65" s="55"/>
      <c r="L65" s="69">
        <f t="shared" si="3"/>
        <v>4.0000000000315339E-3</v>
      </c>
      <c r="M65" s="41" t="s">
        <v>112</v>
      </c>
    </row>
    <row r="66" spans="1:13" s="8" customFormat="1">
      <c r="A66" s="29">
        <v>38800</v>
      </c>
      <c r="B66" s="25">
        <v>11021</v>
      </c>
      <c r="C66" s="26" t="s">
        <v>78</v>
      </c>
      <c r="D66" s="32" t="s">
        <v>79</v>
      </c>
      <c r="E66" s="47">
        <v>49.324799999999996</v>
      </c>
      <c r="F66" s="33">
        <v>38800</v>
      </c>
      <c r="G66" s="42">
        <f t="shared" si="2"/>
        <v>0</v>
      </c>
      <c r="H66" s="55">
        <v>48.88</v>
      </c>
      <c r="I66" s="55">
        <v>0.44</v>
      </c>
      <c r="J66" s="55"/>
      <c r="K66" s="55"/>
      <c r="L66" s="69">
        <f t="shared" si="3"/>
        <v>4.7999999999936427E-3</v>
      </c>
      <c r="M66" s="41" t="s">
        <v>112</v>
      </c>
    </row>
    <row r="67" spans="1:13" s="8" customFormat="1">
      <c r="A67" s="29">
        <v>38805</v>
      </c>
      <c r="B67" s="25">
        <v>11051</v>
      </c>
      <c r="C67" s="26" t="s">
        <v>20</v>
      </c>
      <c r="D67" s="32" t="s">
        <v>80</v>
      </c>
      <c r="E67" s="47">
        <v>149.36320000000001</v>
      </c>
      <c r="F67" s="33">
        <v>38837</v>
      </c>
      <c r="G67" s="42">
        <f t="shared" si="2"/>
        <v>32</v>
      </c>
      <c r="H67" s="55">
        <v>148.03</v>
      </c>
      <c r="I67" s="55">
        <v>1.33</v>
      </c>
      <c r="J67" s="55"/>
      <c r="K67" s="55"/>
      <c r="L67" s="69">
        <f t="shared" si="3"/>
        <v>3.2000000000049766E-3</v>
      </c>
      <c r="M67" s="41" t="s">
        <v>112</v>
      </c>
    </row>
    <row r="68" spans="1:13">
      <c r="A68" s="14">
        <v>38806</v>
      </c>
      <c r="B68" s="15">
        <v>11060</v>
      </c>
      <c r="C68" s="16" t="s">
        <v>81</v>
      </c>
      <c r="D68" s="17" t="s">
        <v>82</v>
      </c>
      <c r="E68" s="46">
        <v>8954.4115000000002</v>
      </c>
      <c r="F68" s="22">
        <v>38848</v>
      </c>
      <c r="G68" s="42">
        <f t="shared" si="2"/>
        <v>42</v>
      </c>
      <c r="H68" s="54">
        <v>8586.64</v>
      </c>
      <c r="I68" s="54">
        <v>79.95</v>
      </c>
      <c r="J68" s="54">
        <v>287.82</v>
      </c>
      <c r="K68" s="54"/>
      <c r="L68" s="68">
        <f t="shared" si="3"/>
        <v>1.5000000007603376E-3</v>
      </c>
      <c r="M68" s="18" t="s">
        <v>112</v>
      </c>
    </row>
    <row r="69" spans="1:13">
      <c r="A69" s="73">
        <v>38807</v>
      </c>
      <c r="B69" s="74">
        <v>11069</v>
      </c>
      <c r="C69" s="75" t="s">
        <v>2</v>
      </c>
      <c r="D69" s="76" t="s">
        <v>3</v>
      </c>
      <c r="E69" s="77">
        <v>283.50559999999996</v>
      </c>
      <c r="F69" s="91">
        <v>38874</v>
      </c>
      <c r="G69" s="78">
        <f t="shared" ref="G69:G119" si="4">F69-A69</f>
        <v>67</v>
      </c>
      <c r="H69" s="92">
        <v>271.87</v>
      </c>
      <c r="I69" s="92">
        <v>2.5299999999999998</v>
      </c>
      <c r="J69" s="92">
        <v>9.11</v>
      </c>
      <c r="K69" s="92"/>
      <c r="L69" s="102">
        <f t="shared" ref="L69:L84" si="5">+E69-H69-I69-J69-K69</f>
        <v>-4.4000000000448125E-3</v>
      </c>
      <c r="M69" s="39" t="s">
        <v>112</v>
      </c>
    </row>
    <row r="70" spans="1:13" ht="13.5" thickBot="1">
      <c r="A70" s="93"/>
      <c r="B70" s="105">
        <f>COUNT(B52:B69)</f>
        <v>14</v>
      </c>
      <c r="C70" s="94"/>
      <c r="D70" s="100" t="s">
        <v>95</v>
      </c>
      <c r="E70" s="101">
        <f>SUM(E53:E69)</f>
        <v>21228.7716</v>
      </c>
      <c r="F70" s="95"/>
      <c r="G70" s="96"/>
      <c r="H70" s="97"/>
      <c r="I70" s="97"/>
      <c r="J70" s="97"/>
      <c r="K70" s="97"/>
      <c r="L70" s="104"/>
      <c r="M70" s="99"/>
    </row>
    <row r="71" spans="1:13" s="90" customFormat="1">
      <c r="A71" s="80"/>
      <c r="B71" s="81"/>
      <c r="C71" s="82"/>
      <c r="D71" s="83"/>
      <c r="E71" s="84"/>
      <c r="F71" s="85"/>
      <c r="G71" s="86"/>
      <c r="H71" s="87"/>
      <c r="I71" s="87"/>
      <c r="J71" s="87"/>
      <c r="K71" s="87"/>
      <c r="L71" s="103"/>
      <c r="M71" s="89"/>
    </row>
    <row r="72" spans="1:13" s="90" customFormat="1" ht="13.5" thickBot="1">
      <c r="A72" s="80"/>
      <c r="B72" s="81"/>
      <c r="C72" s="82"/>
      <c r="D72" s="83"/>
      <c r="E72" s="84"/>
      <c r="F72" s="85"/>
      <c r="G72" s="86"/>
      <c r="H72" s="87"/>
      <c r="I72" s="87"/>
      <c r="J72" s="87"/>
      <c r="K72" s="87"/>
      <c r="L72" s="103"/>
      <c r="M72" s="89"/>
    </row>
    <row r="73" spans="1:13" ht="14.25" thickTop="1" thickBot="1">
      <c r="A73" s="2" t="s">
        <v>121</v>
      </c>
      <c r="B73" s="8"/>
      <c r="C73" s="8"/>
      <c r="D73" s="7"/>
      <c r="E73" s="44"/>
      <c r="F73" s="20"/>
      <c r="G73" s="20"/>
      <c r="H73" s="137" t="s">
        <v>0</v>
      </c>
      <c r="I73" s="138"/>
      <c r="J73" s="138"/>
      <c r="K73" s="139"/>
      <c r="L73" s="65"/>
      <c r="M73" s="8"/>
    </row>
    <row r="74" spans="1:13" ht="14.25" thickTop="1" thickBot="1">
      <c r="A74" s="12"/>
      <c r="B74" s="13"/>
      <c r="C74" s="9"/>
      <c r="D74" s="2"/>
      <c r="E74" s="45"/>
      <c r="F74" s="21"/>
      <c r="G74" s="21"/>
      <c r="H74" s="51" t="s">
        <v>60</v>
      </c>
      <c r="I74" s="140" t="s">
        <v>61</v>
      </c>
      <c r="J74" s="141"/>
      <c r="K74" s="59" t="s">
        <v>111</v>
      </c>
      <c r="L74" s="66"/>
      <c r="M74" s="9"/>
    </row>
    <row r="75" spans="1:13" ht="26.25" customHeight="1" thickTop="1">
      <c r="A75" s="142" t="s">
        <v>66</v>
      </c>
      <c r="B75" s="142" t="s">
        <v>116</v>
      </c>
      <c r="C75" s="142" t="s">
        <v>58</v>
      </c>
      <c r="D75" s="142" t="s">
        <v>59</v>
      </c>
      <c r="E75" s="145" t="s">
        <v>94</v>
      </c>
      <c r="F75" s="147" t="s">
        <v>117</v>
      </c>
      <c r="G75" s="145" t="s">
        <v>113</v>
      </c>
      <c r="H75" s="61" t="s">
        <v>62</v>
      </c>
      <c r="I75" s="129">
        <v>0.01</v>
      </c>
      <c r="J75" s="129">
        <v>0.3</v>
      </c>
      <c r="K75" s="131" t="s">
        <v>114</v>
      </c>
      <c r="L75" s="133" t="s">
        <v>115</v>
      </c>
      <c r="M75" s="135" t="s">
        <v>64</v>
      </c>
    </row>
    <row r="76" spans="1:13">
      <c r="A76" s="143"/>
      <c r="B76" s="144"/>
      <c r="C76" s="144"/>
      <c r="D76" s="144"/>
      <c r="E76" s="146"/>
      <c r="F76" s="148" t="s">
        <v>65</v>
      </c>
      <c r="G76" s="146"/>
      <c r="H76" s="52" t="s">
        <v>110</v>
      </c>
      <c r="I76" s="130"/>
      <c r="J76" s="130"/>
      <c r="K76" s="132"/>
      <c r="L76" s="134"/>
      <c r="M76" s="136" t="s">
        <v>64</v>
      </c>
    </row>
    <row r="77" spans="1:13">
      <c r="A77" s="14">
        <v>38810</v>
      </c>
      <c r="B77" s="15">
        <v>11079</v>
      </c>
      <c r="C77" s="16" t="s">
        <v>54</v>
      </c>
      <c r="D77" s="17" t="s">
        <v>55</v>
      </c>
      <c r="E77" s="46">
        <v>138.99200000000002</v>
      </c>
      <c r="F77" s="22">
        <v>38841</v>
      </c>
      <c r="G77" s="42">
        <f t="shared" si="4"/>
        <v>31</v>
      </c>
      <c r="H77" s="54">
        <v>137.75</v>
      </c>
      <c r="I77" s="54">
        <v>1.24</v>
      </c>
      <c r="J77" s="54"/>
      <c r="K77" s="54"/>
      <c r="L77" s="67">
        <f t="shared" si="5"/>
        <v>2.0000000000186535E-3</v>
      </c>
      <c r="M77" s="18" t="s">
        <v>112</v>
      </c>
    </row>
    <row r="78" spans="1:13">
      <c r="A78" s="14">
        <v>38812</v>
      </c>
      <c r="B78" s="15">
        <v>11094</v>
      </c>
      <c r="C78" s="16" t="s">
        <v>50</v>
      </c>
      <c r="D78" s="17" t="s">
        <v>83</v>
      </c>
      <c r="E78" s="46">
        <v>1800.1422999999998</v>
      </c>
      <c r="F78" s="22">
        <v>38897</v>
      </c>
      <c r="G78" s="42">
        <f t="shared" si="4"/>
        <v>85</v>
      </c>
      <c r="H78" s="54">
        <v>1726.21</v>
      </c>
      <c r="I78" s="54">
        <v>16.07</v>
      </c>
      <c r="J78" s="54">
        <v>57.86</v>
      </c>
      <c r="K78" s="54"/>
      <c r="L78" s="67">
        <f>+E78-H78-I78-J78-K78</f>
        <v>2.2999999997139753E-3</v>
      </c>
      <c r="M78" s="18" t="s">
        <v>112</v>
      </c>
    </row>
    <row r="79" spans="1:13">
      <c r="A79" s="14">
        <v>38813</v>
      </c>
      <c r="B79" s="15">
        <v>11099</v>
      </c>
      <c r="C79" s="16" t="s">
        <v>7</v>
      </c>
      <c r="D79" s="17" t="s">
        <v>8</v>
      </c>
      <c r="E79" s="46">
        <v>20.249599999999997</v>
      </c>
      <c r="F79" s="22">
        <v>38847</v>
      </c>
      <c r="G79" s="42">
        <f t="shared" si="4"/>
        <v>34</v>
      </c>
      <c r="H79" s="54">
        <v>20.07</v>
      </c>
      <c r="I79" s="54">
        <v>0.18</v>
      </c>
      <c r="J79" s="54"/>
      <c r="K79" s="54"/>
      <c r="L79" s="67">
        <f t="shared" si="5"/>
        <v>-4.0000000000289804E-4</v>
      </c>
      <c r="M79" s="18" t="s">
        <v>112</v>
      </c>
    </row>
    <row r="80" spans="1:13">
      <c r="A80" s="14">
        <v>38814</v>
      </c>
      <c r="B80" s="15">
        <v>11118</v>
      </c>
      <c r="C80" s="16" t="s">
        <v>84</v>
      </c>
      <c r="D80" s="17" t="s">
        <v>85</v>
      </c>
      <c r="E80" s="46">
        <v>362.07359999999994</v>
      </c>
      <c r="F80" s="22">
        <v>38897</v>
      </c>
      <c r="G80" s="42">
        <f t="shared" si="4"/>
        <v>83</v>
      </c>
      <c r="H80" s="54">
        <v>347.2</v>
      </c>
      <c r="I80" s="54">
        <v>3.23</v>
      </c>
      <c r="J80" s="54">
        <v>11.64</v>
      </c>
      <c r="K80" s="54"/>
      <c r="L80" s="67">
        <f t="shared" si="5"/>
        <v>3.5999999999525301E-3</v>
      </c>
      <c r="M80" s="18" t="s">
        <v>112</v>
      </c>
    </row>
    <row r="81" spans="1:13">
      <c r="A81" s="24">
        <v>38818</v>
      </c>
      <c r="B81" s="25">
        <v>11130</v>
      </c>
      <c r="C81" s="26" t="s">
        <v>29</v>
      </c>
      <c r="D81" s="27" t="s">
        <v>86</v>
      </c>
      <c r="E81" s="47">
        <v>172.7936</v>
      </c>
      <c r="F81" s="28">
        <v>38818</v>
      </c>
      <c r="G81" s="42">
        <f t="shared" si="4"/>
        <v>0</v>
      </c>
      <c r="H81" s="55">
        <v>172.79</v>
      </c>
      <c r="I81" s="55"/>
      <c r="J81" s="55"/>
      <c r="K81" s="55"/>
      <c r="L81" s="67">
        <f t="shared" si="5"/>
        <v>3.6000000000058208E-3</v>
      </c>
      <c r="M81" s="18" t="s">
        <v>112</v>
      </c>
    </row>
    <row r="82" spans="1:13">
      <c r="A82" s="14">
        <v>38824</v>
      </c>
      <c r="B82" s="15">
        <v>11150</v>
      </c>
      <c r="C82" s="16" t="s">
        <v>99</v>
      </c>
      <c r="D82" s="17" t="s">
        <v>100</v>
      </c>
      <c r="E82" s="46">
        <v>737.10559999999998</v>
      </c>
      <c r="F82" s="22">
        <v>38880</v>
      </c>
      <c r="G82" s="42">
        <f t="shared" si="4"/>
        <v>56</v>
      </c>
      <c r="H82" s="54">
        <v>737.11</v>
      </c>
      <c r="I82" s="54"/>
      <c r="J82" s="54"/>
      <c r="K82" s="54"/>
      <c r="L82" s="67">
        <f t="shared" si="5"/>
        <v>-4.400000000032378E-3</v>
      </c>
      <c r="M82" s="18" t="s">
        <v>112</v>
      </c>
    </row>
    <row r="83" spans="1:13">
      <c r="A83" s="14">
        <v>38825</v>
      </c>
      <c r="B83" s="15">
        <v>11157</v>
      </c>
      <c r="C83" s="16" t="s">
        <v>35</v>
      </c>
      <c r="D83" s="17" t="s">
        <v>88</v>
      </c>
      <c r="E83" s="46">
        <v>85.007999999999996</v>
      </c>
      <c r="F83" s="22">
        <v>38847</v>
      </c>
      <c r="G83" s="42">
        <f t="shared" si="4"/>
        <v>22</v>
      </c>
      <c r="H83" s="54">
        <v>84.25</v>
      </c>
      <c r="I83" s="54">
        <v>0.76</v>
      </c>
      <c r="J83" s="54"/>
      <c r="K83" s="54"/>
      <c r="L83" s="67">
        <f t="shared" si="5"/>
        <v>-2.0000000000044427E-3</v>
      </c>
      <c r="M83" s="18" t="s">
        <v>112</v>
      </c>
    </row>
    <row r="84" spans="1:13">
      <c r="A84" s="14">
        <v>38826</v>
      </c>
      <c r="B84" s="15">
        <v>11168</v>
      </c>
      <c r="C84" s="16" t="s">
        <v>101</v>
      </c>
      <c r="D84" s="17" t="s">
        <v>102</v>
      </c>
      <c r="E84" s="46">
        <v>89.084800000000001</v>
      </c>
      <c r="F84" s="22">
        <v>38854</v>
      </c>
      <c r="G84" s="42">
        <f t="shared" si="4"/>
        <v>28</v>
      </c>
      <c r="H84" s="54">
        <v>89.08</v>
      </c>
      <c r="I84" s="54"/>
      <c r="J84" s="54"/>
      <c r="K84" s="54"/>
      <c r="L84" s="67">
        <f t="shared" si="5"/>
        <v>4.8000000000030241E-3</v>
      </c>
      <c r="M84" s="18" t="s">
        <v>112</v>
      </c>
    </row>
    <row r="85" spans="1:13" s="8" customFormat="1">
      <c r="A85" s="24">
        <v>38827</v>
      </c>
      <c r="B85" s="25">
        <v>11181</v>
      </c>
      <c r="C85" s="26" t="s">
        <v>69</v>
      </c>
      <c r="D85" s="27" t="s">
        <v>70</v>
      </c>
      <c r="E85" s="47">
        <v>15420.574499999999</v>
      </c>
      <c r="F85" s="28">
        <v>38856</v>
      </c>
      <c r="G85" s="42">
        <f t="shared" si="4"/>
        <v>29</v>
      </c>
      <c r="H85" s="55"/>
      <c r="I85" s="55"/>
      <c r="J85" s="55"/>
      <c r="K85" s="55">
        <v>9151.24</v>
      </c>
      <c r="L85" s="67">
        <f>+E85-H85-I85-J85-K85</f>
        <v>6269.334499999999</v>
      </c>
      <c r="M85" s="18"/>
    </row>
    <row r="86" spans="1:13" s="8" customFormat="1">
      <c r="A86" s="24"/>
      <c r="B86" s="25"/>
      <c r="C86" s="26"/>
      <c r="D86" s="27"/>
      <c r="E86" s="47"/>
      <c r="F86" s="28">
        <v>38901</v>
      </c>
      <c r="G86" s="42">
        <f>F86-A85</f>
        <v>74</v>
      </c>
      <c r="H86" s="55">
        <v>6011.84</v>
      </c>
      <c r="I86" s="55">
        <v>55.98</v>
      </c>
      <c r="J86" s="55">
        <v>201.51</v>
      </c>
      <c r="K86" s="55"/>
      <c r="L86" s="70">
        <f>L85-H86-I86-J86</f>
        <v>4.4999999988988293E-3</v>
      </c>
      <c r="M86" s="18" t="s">
        <v>112</v>
      </c>
    </row>
    <row r="87" spans="1:13" s="8" customFormat="1">
      <c r="A87" s="24">
        <v>38828</v>
      </c>
      <c r="B87" s="25">
        <v>11191</v>
      </c>
      <c r="C87" s="26" t="s">
        <v>2</v>
      </c>
      <c r="D87" s="27" t="s">
        <v>3</v>
      </c>
      <c r="E87" s="47">
        <v>527.45280000000002</v>
      </c>
      <c r="F87" s="28">
        <v>38874</v>
      </c>
      <c r="G87" s="42">
        <f t="shared" si="4"/>
        <v>46</v>
      </c>
      <c r="H87" s="55">
        <v>505.79</v>
      </c>
      <c r="I87" s="55">
        <v>4.71</v>
      </c>
      <c r="J87" s="55">
        <v>16.95</v>
      </c>
      <c r="K87" s="55"/>
      <c r="L87" s="67">
        <f>+E87-H87-I87-J87-K87</f>
        <v>2.8000000000041325E-3</v>
      </c>
      <c r="M87" s="18" t="s">
        <v>112</v>
      </c>
    </row>
    <row r="88" spans="1:13">
      <c r="A88" s="14">
        <v>38831</v>
      </c>
      <c r="B88" s="15">
        <v>11204</v>
      </c>
      <c r="C88" s="16" t="s">
        <v>76</v>
      </c>
      <c r="D88" s="17" t="s">
        <v>77</v>
      </c>
      <c r="E88" s="46">
        <v>629.77599999999995</v>
      </c>
      <c r="F88" s="22">
        <v>38926</v>
      </c>
      <c r="G88" s="42">
        <f t="shared" si="4"/>
        <v>95</v>
      </c>
      <c r="H88" s="54">
        <v>624.16</v>
      </c>
      <c r="I88" s="54">
        <v>5.62</v>
      </c>
      <c r="J88" s="54"/>
      <c r="K88" s="54"/>
      <c r="L88" s="67">
        <f>+E88-H88-I88-J88-K88</f>
        <v>-4.0000000000146585E-3</v>
      </c>
      <c r="M88" s="18" t="s">
        <v>112</v>
      </c>
    </row>
    <row r="89" spans="1:13">
      <c r="A89" s="14">
        <v>38834</v>
      </c>
      <c r="B89" s="15">
        <v>11234</v>
      </c>
      <c r="C89" s="16" t="s">
        <v>103</v>
      </c>
      <c r="D89" s="17" t="s">
        <v>104</v>
      </c>
      <c r="E89" s="46">
        <v>928.14390000000003</v>
      </c>
      <c r="F89" s="22">
        <v>38901</v>
      </c>
      <c r="G89" s="42">
        <f t="shared" si="4"/>
        <v>67</v>
      </c>
      <c r="H89" s="54">
        <v>919.85</v>
      </c>
      <c r="I89" s="54">
        <v>8.2899999999999991</v>
      </c>
      <c r="J89" s="54"/>
      <c r="K89" s="54"/>
      <c r="L89" s="67">
        <f>+E89-H89-I89-J89-K89</f>
        <v>3.9000000000086743E-3</v>
      </c>
      <c r="M89" s="18" t="s">
        <v>112</v>
      </c>
    </row>
    <row r="90" spans="1:13">
      <c r="A90" s="73">
        <v>38835</v>
      </c>
      <c r="B90" s="74">
        <v>11250</v>
      </c>
      <c r="C90" s="75" t="s">
        <v>14</v>
      </c>
      <c r="D90" s="76" t="s">
        <v>15</v>
      </c>
      <c r="E90" s="77">
        <v>1179.9305999999999</v>
      </c>
      <c r="F90" s="91">
        <v>38839</v>
      </c>
      <c r="G90" s="78">
        <f t="shared" si="4"/>
        <v>4</v>
      </c>
      <c r="H90" s="106">
        <v>1169.3900000000001</v>
      </c>
      <c r="I90" s="106">
        <v>10.54</v>
      </c>
      <c r="J90" s="106"/>
      <c r="K90" s="106"/>
      <c r="L90" s="102">
        <f>+E90-H90-I90-J90-K90</f>
        <v>5.9999999981386054E-4</v>
      </c>
      <c r="M90" s="39" t="s">
        <v>112</v>
      </c>
    </row>
    <row r="91" spans="1:13" ht="13.5" thickBot="1">
      <c r="A91" s="108"/>
      <c r="B91" s="109">
        <f>COUNT(B73:B90)</f>
        <v>13</v>
      </c>
      <c r="C91" s="110"/>
      <c r="D91" s="111" t="s">
        <v>95</v>
      </c>
      <c r="E91" s="112">
        <f>SUM(E77:E90)</f>
        <v>22091.327299999997</v>
      </c>
      <c r="F91" s="113"/>
      <c r="G91" s="114"/>
      <c r="H91" s="115"/>
      <c r="I91" s="115"/>
      <c r="J91" s="115"/>
      <c r="K91" s="115"/>
      <c r="L91" s="116"/>
      <c r="M91" s="117"/>
    </row>
    <row r="92" spans="1:13" s="90" customFormat="1">
      <c r="A92" s="80"/>
      <c r="B92" s="81"/>
      <c r="C92" s="82"/>
      <c r="D92" s="83"/>
      <c r="E92" s="84"/>
      <c r="F92" s="85"/>
      <c r="G92" s="86"/>
      <c r="H92" s="107"/>
      <c r="I92" s="107"/>
      <c r="J92" s="107"/>
      <c r="K92" s="107"/>
      <c r="L92" s="103"/>
      <c r="M92" s="89"/>
    </row>
    <row r="93" spans="1:13" s="90" customFormat="1" ht="13.5" thickBot="1">
      <c r="A93" s="80"/>
      <c r="B93" s="81"/>
      <c r="C93" s="82"/>
      <c r="D93" s="83"/>
      <c r="E93" s="84"/>
      <c r="F93" s="85"/>
      <c r="G93" s="86"/>
      <c r="H93" s="107"/>
      <c r="I93" s="107"/>
      <c r="J93" s="107"/>
      <c r="K93" s="107"/>
      <c r="L93" s="103"/>
      <c r="M93" s="89"/>
    </row>
    <row r="94" spans="1:13" ht="14.25" thickTop="1" thickBot="1">
      <c r="A94" s="2" t="s">
        <v>122</v>
      </c>
      <c r="B94" s="8"/>
      <c r="C94" s="8"/>
      <c r="D94" s="7"/>
      <c r="E94" s="44"/>
      <c r="F94" s="20"/>
      <c r="G94" s="20"/>
      <c r="H94" s="137" t="s">
        <v>0</v>
      </c>
      <c r="I94" s="138"/>
      <c r="J94" s="138"/>
      <c r="K94" s="139"/>
      <c r="L94" s="65"/>
      <c r="M94" s="8"/>
    </row>
    <row r="95" spans="1:13" ht="14.25" thickTop="1" thickBot="1">
      <c r="A95" s="12"/>
      <c r="B95" s="13"/>
      <c r="C95" s="9"/>
      <c r="D95" s="2"/>
      <c r="E95" s="45"/>
      <c r="F95" s="21"/>
      <c r="G95" s="21"/>
      <c r="H95" s="51" t="s">
        <v>60</v>
      </c>
      <c r="I95" s="140" t="s">
        <v>61</v>
      </c>
      <c r="J95" s="141"/>
      <c r="K95" s="59" t="s">
        <v>111</v>
      </c>
      <c r="L95" s="66"/>
      <c r="M95" s="9"/>
    </row>
    <row r="96" spans="1:13" ht="25.5" customHeight="1" thickTop="1">
      <c r="A96" s="142" t="s">
        <v>66</v>
      </c>
      <c r="B96" s="142" t="s">
        <v>116</v>
      </c>
      <c r="C96" s="142" t="s">
        <v>58</v>
      </c>
      <c r="D96" s="142" t="s">
        <v>59</v>
      </c>
      <c r="E96" s="145" t="s">
        <v>94</v>
      </c>
      <c r="F96" s="147" t="s">
        <v>117</v>
      </c>
      <c r="G96" s="145" t="s">
        <v>113</v>
      </c>
      <c r="H96" s="61" t="s">
        <v>62</v>
      </c>
      <c r="I96" s="129">
        <v>0.01</v>
      </c>
      <c r="J96" s="129">
        <v>0.3</v>
      </c>
      <c r="K96" s="131" t="s">
        <v>114</v>
      </c>
      <c r="L96" s="133" t="s">
        <v>115</v>
      </c>
      <c r="M96" s="135" t="s">
        <v>64</v>
      </c>
    </row>
    <row r="97" spans="1:13">
      <c r="A97" s="143"/>
      <c r="B97" s="144"/>
      <c r="C97" s="144"/>
      <c r="D97" s="144"/>
      <c r="E97" s="146"/>
      <c r="F97" s="148" t="s">
        <v>65</v>
      </c>
      <c r="G97" s="146"/>
      <c r="H97" s="52" t="s">
        <v>110</v>
      </c>
      <c r="I97" s="130"/>
      <c r="J97" s="130"/>
      <c r="K97" s="132"/>
      <c r="L97" s="134"/>
      <c r="M97" s="136" t="s">
        <v>64</v>
      </c>
    </row>
    <row r="98" spans="1:13">
      <c r="A98" s="14">
        <v>38839</v>
      </c>
      <c r="B98" s="15">
        <v>11269</v>
      </c>
      <c r="C98" s="16" t="s">
        <v>38</v>
      </c>
      <c r="D98" s="17" t="s">
        <v>87</v>
      </c>
      <c r="E98" s="46">
        <v>157.64019999999999</v>
      </c>
      <c r="F98" s="22">
        <v>38908</v>
      </c>
      <c r="G98" s="42">
        <f t="shared" si="4"/>
        <v>69</v>
      </c>
      <c r="H98" s="54">
        <v>151.16</v>
      </c>
      <c r="I98" s="54">
        <v>1.41</v>
      </c>
      <c r="J98" s="54">
        <v>5.07</v>
      </c>
      <c r="K98" s="54"/>
      <c r="L98" s="67">
        <f t="shared" ref="L98:L109" si="6">+E98-H98-I98-J98-K98</f>
        <v>1.9999999999598117E-4</v>
      </c>
      <c r="M98" s="18" t="s">
        <v>112</v>
      </c>
    </row>
    <row r="99" spans="1:13">
      <c r="A99" s="14">
        <v>38840</v>
      </c>
      <c r="B99" s="15">
        <v>11280</v>
      </c>
      <c r="C99" s="16" t="s">
        <v>53</v>
      </c>
      <c r="D99" s="17" t="s">
        <v>89</v>
      </c>
      <c r="E99" s="46">
        <v>263.73760000000004</v>
      </c>
      <c r="F99" s="22">
        <v>38845</v>
      </c>
      <c r="G99" s="42">
        <f t="shared" si="4"/>
        <v>5</v>
      </c>
      <c r="H99" s="54">
        <v>263.74</v>
      </c>
      <c r="I99" s="54"/>
      <c r="J99" s="54"/>
      <c r="K99" s="54"/>
      <c r="L99" s="67">
        <f t="shared" si="6"/>
        <v>-2.3999999999659849E-3</v>
      </c>
      <c r="M99" s="18" t="s">
        <v>112</v>
      </c>
    </row>
    <row r="100" spans="1:13">
      <c r="A100" s="14">
        <v>38841</v>
      </c>
      <c r="B100" s="15">
        <v>11299</v>
      </c>
      <c r="C100" s="16" t="s">
        <v>13</v>
      </c>
      <c r="D100" s="17" t="s">
        <v>67</v>
      </c>
      <c r="E100" s="46">
        <v>2480.4079000000002</v>
      </c>
      <c r="F100" s="22">
        <v>38875</v>
      </c>
      <c r="G100" s="42">
        <f t="shared" si="4"/>
        <v>34</v>
      </c>
      <c r="H100" s="54">
        <v>2378.54</v>
      </c>
      <c r="I100" s="54">
        <v>22.15</v>
      </c>
      <c r="J100" s="54">
        <v>79.72</v>
      </c>
      <c r="K100" s="54"/>
      <c r="L100" s="67">
        <f t="shared" si="6"/>
        <v>-2.0999999998139174E-3</v>
      </c>
      <c r="M100" s="18" t="s">
        <v>112</v>
      </c>
    </row>
    <row r="101" spans="1:13">
      <c r="A101" s="14">
        <v>38842</v>
      </c>
      <c r="B101" s="15">
        <v>11305</v>
      </c>
      <c r="C101" s="16" t="s">
        <v>25</v>
      </c>
      <c r="D101" s="17" t="s">
        <v>26</v>
      </c>
      <c r="E101" s="46">
        <v>113.41119999999999</v>
      </c>
      <c r="F101" s="22">
        <v>38895</v>
      </c>
      <c r="G101" s="42">
        <f t="shared" si="4"/>
        <v>53</v>
      </c>
      <c r="H101" s="54">
        <v>112.29</v>
      </c>
      <c r="I101" s="54">
        <v>1.1299999999999999</v>
      </c>
      <c r="J101" s="54"/>
      <c r="K101" s="54"/>
      <c r="L101" s="67">
        <f t="shared" si="6"/>
        <v>-8.8000000000123535E-3</v>
      </c>
      <c r="M101" s="18" t="s">
        <v>112</v>
      </c>
    </row>
    <row r="102" spans="1:13">
      <c r="A102" s="14">
        <v>38846</v>
      </c>
      <c r="B102" s="15">
        <v>11323</v>
      </c>
      <c r="C102" s="16" t="s">
        <v>35</v>
      </c>
      <c r="D102" s="17" t="s">
        <v>88</v>
      </c>
      <c r="E102" s="46">
        <v>4959.1803</v>
      </c>
      <c r="F102" s="22">
        <v>38889</v>
      </c>
      <c r="G102" s="42">
        <f t="shared" si="4"/>
        <v>43</v>
      </c>
      <c r="H102" s="54">
        <f>2435.31+22.14+2457.45</f>
        <v>4914.8999999999996</v>
      </c>
      <c r="I102" s="54">
        <v>44.28</v>
      </c>
      <c r="J102" s="54"/>
      <c r="K102" s="54"/>
      <c r="L102" s="67">
        <f t="shared" si="6"/>
        <v>3.0000000035101948E-4</v>
      </c>
      <c r="M102" s="18" t="s">
        <v>112</v>
      </c>
    </row>
    <row r="103" spans="1:13">
      <c r="A103" s="14">
        <v>38849</v>
      </c>
      <c r="B103" s="15">
        <v>11349</v>
      </c>
      <c r="C103" s="16" t="s">
        <v>29</v>
      </c>
      <c r="D103" s="17" t="s">
        <v>86</v>
      </c>
      <c r="E103" s="46">
        <v>564.48</v>
      </c>
      <c r="F103" s="22">
        <v>38849</v>
      </c>
      <c r="G103" s="42">
        <f t="shared" si="4"/>
        <v>0</v>
      </c>
      <c r="H103" s="54">
        <v>564.48</v>
      </c>
      <c r="I103" s="54"/>
      <c r="J103" s="54"/>
      <c r="K103" s="54"/>
      <c r="L103" s="67">
        <f t="shared" si="6"/>
        <v>0</v>
      </c>
      <c r="M103" s="18" t="s">
        <v>112</v>
      </c>
    </row>
    <row r="104" spans="1:13">
      <c r="A104" s="14">
        <v>38853</v>
      </c>
      <c r="B104" s="15">
        <v>11365</v>
      </c>
      <c r="C104" s="16" t="s">
        <v>50</v>
      </c>
      <c r="D104" s="17" t="s">
        <v>83</v>
      </c>
      <c r="E104" s="46">
        <v>100.94560000000001</v>
      </c>
      <c r="F104" s="22">
        <v>38898</v>
      </c>
      <c r="G104" s="42">
        <f t="shared" si="4"/>
        <v>45</v>
      </c>
      <c r="H104" s="54">
        <v>96.8</v>
      </c>
      <c r="I104" s="54">
        <v>0.9</v>
      </c>
      <c r="J104" s="54">
        <v>3.25</v>
      </c>
      <c r="K104" s="54"/>
      <c r="L104" s="67">
        <f t="shared" si="6"/>
        <v>-4.3999999999839723E-3</v>
      </c>
      <c r="M104" s="18" t="s">
        <v>112</v>
      </c>
    </row>
    <row r="105" spans="1:13">
      <c r="A105" s="14">
        <v>38855</v>
      </c>
      <c r="B105" s="15">
        <v>11418</v>
      </c>
      <c r="C105" s="16" t="s">
        <v>81</v>
      </c>
      <c r="D105" s="17" t="s">
        <v>82</v>
      </c>
      <c r="E105" s="46">
        <v>26611.200000000001</v>
      </c>
      <c r="F105" s="22">
        <v>38919</v>
      </c>
      <c r="G105" s="42">
        <f t="shared" si="4"/>
        <v>64</v>
      </c>
      <c r="H105" s="54">
        <v>25518.240000000002</v>
      </c>
      <c r="I105" s="54">
        <v>237.6</v>
      </c>
      <c r="J105" s="54">
        <v>855.36</v>
      </c>
      <c r="K105" s="54"/>
      <c r="L105" s="67">
        <f t="shared" si="6"/>
        <v>-9.0949470177292824E-13</v>
      </c>
      <c r="M105" s="18" t="s">
        <v>112</v>
      </c>
    </row>
    <row r="106" spans="1:13">
      <c r="A106" s="14">
        <v>38856</v>
      </c>
      <c r="B106" s="15">
        <v>11429</v>
      </c>
      <c r="C106" s="16" t="s">
        <v>30</v>
      </c>
      <c r="D106" s="17" t="s">
        <v>68</v>
      </c>
      <c r="E106" s="46">
        <v>509.51</v>
      </c>
      <c r="F106" s="22">
        <v>38898</v>
      </c>
      <c r="G106" s="42">
        <f t="shared" si="4"/>
        <v>42</v>
      </c>
      <c r="H106" s="54">
        <v>488.58</v>
      </c>
      <c r="I106" s="54">
        <v>4.55</v>
      </c>
      <c r="J106" s="54">
        <v>16.38</v>
      </c>
      <c r="K106" s="54"/>
      <c r="L106" s="67">
        <f t="shared" si="6"/>
        <v>7.1054273576010019E-15</v>
      </c>
      <c r="M106" s="18" t="s">
        <v>112</v>
      </c>
    </row>
    <row r="107" spans="1:13">
      <c r="A107" s="14">
        <v>38860</v>
      </c>
      <c r="B107" s="15">
        <v>11446</v>
      </c>
      <c r="C107" s="16" t="s">
        <v>39</v>
      </c>
      <c r="D107" s="17" t="s">
        <v>40</v>
      </c>
      <c r="E107" s="46">
        <v>142.80000000000001</v>
      </c>
      <c r="F107" s="22">
        <v>38901</v>
      </c>
      <c r="G107" s="42">
        <f t="shared" si="4"/>
        <v>41</v>
      </c>
      <c r="H107" s="54">
        <v>136.93</v>
      </c>
      <c r="I107" s="54">
        <v>1.28</v>
      </c>
      <c r="J107" s="54">
        <v>4.59</v>
      </c>
      <c r="K107" s="54"/>
      <c r="L107" s="67">
        <f t="shared" si="6"/>
        <v>4.4408920985006262E-15</v>
      </c>
      <c r="M107" s="18" t="s">
        <v>112</v>
      </c>
    </row>
    <row r="108" spans="1:13">
      <c r="A108" s="14">
        <v>38862</v>
      </c>
      <c r="B108" s="15">
        <v>11486</v>
      </c>
      <c r="C108" s="16" t="s">
        <v>13</v>
      </c>
      <c r="D108" s="17" t="s">
        <v>67</v>
      </c>
      <c r="E108" s="46">
        <v>157.08000000000001</v>
      </c>
      <c r="F108" s="22">
        <v>38904</v>
      </c>
      <c r="G108" s="42">
        <f t="shared" si="4"/>
        <v>42</v>
      </c>
      <c r="H108" s="54">
        <v>150.63</v>
      </c>
      <c r="I108" s="54">
        <v>1.4</v>
      </c>
      <c r="J108" s="54">
        <v>5.05</v>
      </c>
      <c r="K108" s="54"/>
      <c r="L108" s="70">
        <f t="shared" si="6"/>
        <v>1.6875389974302379E-14</v>
      </c>
      <c r="M108" s="18" t="s">
        <v>112</v>
      </c>
    </row>
    <row r="109" spans="1:13">
      <c r="A109" s="73">
        <v>38866</v>
      </c>
      <c r="B109" s="74">
        <v>11493</v>
      </c>
      <c r="C109" s="75" t="s">
        <v>105</v>
      </c>
      <c r="D109" s="76" t="s">
        <v>106</v>
      </c>
      <c r="E109" s="77">
        <v>336.29140000000001</v>
      </c>
      <c r="F109" s="91">
        <v>38869</v>
      </c>
      <c r="G109" s="78">
        <f t="shared" si="4"/>
        <v>3</v>
      </c>
      <c r="H109" s="92"/>
      <c r="I109" s="92"/>
      <c r="J109" s="92"/>
      <c r="K109" s="92">
        <v>336.29</v>
      </c>
      <c r="L109" s="118">
        <f t="shared" si="6"/>
        <v>1.3999999999896318E-3</v>
      </c>
      <c r="M109" s="39" t="s">
        <v>112</v>
      </c>
    </row>
    <row r="110" spans="1:13" s="122" customFormat="1" ht="13.5" thickBot="1">
      <c r="A110" s="108"/>
      <c r="B110" s="109">
        <f>COUNT(B92:B109)</f>
        <v>12</v>
      </c>
      <c r="C110" s="110"/>
      <c r="D110" s="111" t="s">
        <v>95</v>
      </c>
      <c r="E110" s="112">
        <f>SUM(E98:E109)</f>
        <v>36396.684200000011</v>
      </c>
      <c r="F110" s="113"/>
      <c r="G110" s="114"/>
      <c r="H110" s="120"/>
      <c r="I110" s="120"/>
      <c r="J110" s="120"/>
      <c r="K110" s="120"/>
      <c r="L110" s="121"/>
      <c r="M110" s="117"/>
    </row>
    <row r="111" spans="1:13" s="90" customFormat="1">
      <c r="A111" s="80"/>
      <c r="B111" s="81"/>
      <c r="C111" s="82"/>
      <c r="D111" s="83"/>
      <c r="E111" s="84"/>
      <c r="F111" s="85"/>
      <c r="G111" s="86"/>
      <c r="H111" s="87"/>
      <c r="I111" s="87"/>
      <c r="J111" s="87"/>
      <c r="K111" s="87"/>
      <c r="L111" s="119"/>
      <c r="M111" s="89"/>
    </row>
    <row r="112" spans="1:13" s="90" customFormat="1" ht="13.5" thickBot="1">
      <c r="A112" s="80"/>
      <c r="B112" s="81"/>
      <c r="C112" s="82"/>
      <c r="D112" s="83"/>
      <c r="E112" s="84"/>
      <c r="F112" s="85"/>
      <c r="G112" s="86"/>
      <c r="H112" s="87"/>
      <c r="I112" s="87"/>
      <c r="J112" s="87"/>
      <c r="K112" s="87"/>
      <c r="L112" s="119"/>
      <c r="M112" s="89"/>
    </row>
    <row r="113" spans="1:13" ht="14.25" thickTop="1" thickBot="1">
      <c r="A113" s="2" t="s">
        <v>123</v>
      </c>
      <c r="B113" s="8"/>
      <c r="C113" s="8"/>
      <c r="D113" s="7"/>
      <c r="E113" s="44"/>
      <c r="F113" s="20"/>
      <c r="G113" s="20"/>
      <c r="H113" s="137" t="s">
        <v>0</v>
      </c>
      <c r="I113" s="138"/>
      <c r="J113" s="138"/>
      <c r="K113" s="139"/>
      <c r="L113" s="65"/>
      <c r="M113" s="8"/>
    </row>
    <row r="114" spans="1:13" ht="14.25" thickTop="1" thickBot="1">
      <c r="A114" s="12"/>
      <c r="B114" s="13"/>
      <c r="C114" s="9"/>
      <c r="D114" s="2"/>
      <c r="E114" s="45"/>
      <c r="F114" s="21"/>
      <c r="G114" s="21"/>
      <c r="H114" s="51" t="s">
        <v>60</v>
      </c>
      <c r="I114" s="140" t="s">
        <v>61</v>
      </c>
      <c r="J114" s="141"/>
      <c r="K114" s="59" t="s">
        <v>111</v>
      </c>
      <c r="L114" s="66"/>
      <c r="M114" s="9"/>
    </row>
    <row r="115" spans="1:13" ht="22.5" customHeight="1" thickTop="1">
      <c r="A115" s="142" t="s">
        <v>66</v>
      </c>
      <c r="B115" s="142" t="s">
        <v>116</v>
      </c>
      <c r="C115" s="142" t="s">
        <v>58</v>
      </c>
      <c r="D115" s="142" t="s">
        <v>59</v>
      </c>
      <c r="E115" s="145" t="s">
        <v>94</v>
      </c>
      <c r="F115" s="147" t="s">
        <v>117</v>
      </c>
      <c r="G115" s="145" t="s">
        <v>113</v>
      </c>
      <c r="H115" s="61" t="s">
        <v>62</v>
      </c>
      <c r="I115" s="129">
        <v>0.01</v>
      </c>
      <c r="J115" s="129">
        <v>0.3</v>
      </c>
      <c r="K115" s="131" t="s">
        <v>114</v>
      </c>
      <c r="L115" s="133" t="s">
        <v>115</v>
      </c>
      <c r="M115" s="135" t="s">
        <v>64</v>
      </c>
    </row>
    <row r="116" spans="1:13">
      <c r="A116" s="143"/>
      <c r="B116" s="144"/>
      <c r="C116" s="144"/>
      <c r="D116" s="144"/>
      <c r="E116" s="146"/>
      <c r="F116" s="148" t="s">
        <v>65</v>
      </c>
      <c r="G116" s="146"/>
      <c r="H116" s="52" t="s">
        <v>110</v>
      </c>
      <c r="I116" s="130"/>
      <c r="J116" s="130"/>
      <c r="K116" s="132"/>
      <c r="L116" s="134"/>
      <c r="M116" s="136" t="s">
        <v>64</v>
      </c>
    </row>
    <row r="117" spans="1:13">
      <c r="A117" s="14">
        <v>38870</v>
      </c>
      <c r="B117" s="15">
        <v>11552</v>
      </c>
      <c r="C117" s="16" t="s">
        <v>56</v>
      </c>
      <c r="D117" s="17" t="s">
        <v>57</v>
      </c>
      <c r="E117" s="46">
        <v>45.695999999999998</v>
      </c>
      <c r="F117" s="22">
        <v>38936</v>
      </c>
      <c r="G117" s="42">
        <f t="shared" si="4"/>
        <v>66</v>
      </c>
      <c r="H117" s="54">
        <v>45.29</v>
      </c>
      <c r="I117" s="54">
        <v>0.41</v>
      </c>
      <c r="J117" s="54"/>
      <c r="K117" s="54"/>
      <c r="L117" s="70">
        <f>+E117-H117-I117-J117-K117</f>
        <v>-4.0000000000011693E-3</v>
      </c>
      <c r="M117" s="18" t="s">
        <v>112</v>
      </c>
    </row>
    <row r="118" spans="1:13">
      <c r="A118" s="14">
        <v>38873</v>
      </c>
      <c r="B118" s="15">
        <v>11565</v>
      </c>
      <c r="C118" s="16" t="s">
        <v>48</v>
      </c>
      <c r="D118" s="17" t="s">
        <v>49</v>
      </c>
      <c r="E118" s="46">
        <v>443.02770000000004</v>
      </c>
      <c r="F118" s="22">
        <v>38874</v>
      </c>
      <c r="G118" s="42">
        <f t="shared" si="4"/>
        <v>1</v>
      </c>
      <c r="H118" s="54">
        <v>439.07</v>
      </c>
      <c r="I118" s="54">
        <v>3.96</v>
      </c>
      <c r="J118" s="54"/>
      <c r="K118" s="54"/>
      <c r="L118" s="70">
        <f>+E118-H118-I118-J118-K118</f>
        <v>-2.2999999999546716E-3</v>
      </c>
      <c r="M118" s="18" t="s">
        <v>112</v>
      </c>
    </row>
    <row r="119" spans="1:13">
      <c r="A119" s="14">
        <v>38874</v>
      </c>
      <c r="B119" s="15">
        <v>11577</v>
      </c>
      <c r="C119" s="16" t="s">
        <v>90</v>
      </c>
      <c r="D119" s="17" t="s">
        <v>91</v>
      </c>
      <c r="E119" s="46">
        <v>342.72</v>
      </c>
      <c r="F119" s="22">
        <v>38915</v>
      </c>
      <c r="G119" s="42">
        <f t="shared" si="4"/>
        <v>41</v>
      </c>
      <c r="H119" s="54">
        <v>339.66</v>
      </c>
      <c r="I119" s="54">
        <v>3.06</v>
      </c>
      <c r="J119" s="54"/>
      <c r="K119" s="54"/>
      <c r="L119" s="70">
        <f>+E119-H119-I119-J119-K119</f>
        <v>2.2204460492503131E-15</v>
      </c>
      <c r="M119" s="18" t="s">
        <v>112</v>
      </c>
    </row>
    <row r="120" spans="1:13">
      <c r="A120" s="14">
        <v>38876</v>
      </c>
      <c r="B120" s="15">
        <v>11600</v>
      </c>
      <c r="C120" s="16" t="s">
        <v>107</v>
      </c>
      <c r="D120" s="17" t="s">
        <v>108</v>
      </c>
      <c r="E120" s="46">
        <v>125.44</v>
      </c>
      <c r="F120" s="22">
        <v>38903</v>
      </c>
      <c r="G120" s="42">
        <f t="shared" ref="G120:G130" si="7">F120-A120</f>
        <v>27</v>
      </c>
      <c r="H120" s="54">
        <v>124.32</v>
      </c>
      <c r="I120" s="54">
        <v>1.1200000000000001</v>
      </c>
      <c r="J120" s="54"/>
      <c r="K120" s="54"/>
      <c r="L120" s="70">
        <f>+E120-H120-I120-J120-K120</f>
        <v>4.4408920985006262E-15</v>
      </c>
      <c r="M120" s="18" t="s">
        <v>112</v>
      </c>
    </row>
    <row r="121" spans="1:13" s="8" customFormat="1">
      <c r="A121" s="24">
        <v>38877</v>
      </c>
      <c r="B121" s="25">
        <v>11606</v>
      </c>
      <c r="C121" s="26" t="s">
        <v>18</v>
      </c>
      <c r="D121" s="27" t="s">
        <v>19</v>
      </c>
      <c r="E121" s="47">
        <v>130.91679999999999</v>
      </c>
      <c r="F121" s="28">
        <v>38880</v>
      </c>
      <c r="G121" s="42">
        <f t="shared" si="7"/>
        <v>3</v>
      </c>
      <c r="H121" s="55"/>
      <c r="I121" s="55"/>
      <c r="J121" s="55"/>
      <c r="K121" s="55">
        <v>47.32</v>
      </c>
      <c r="L121" s="70">
        <f>+E121-H121-I121-J121-K121</f>
        <v>83.596800000000002</v>
      </c>
      <c r="M121" s="18"/>
    </row>
    <row r="122" spans="1:13" s="8" customFormat="1">
      <c r="A122" s="24"/>
      <c r="B122" s="25"/>
      <c r="C122" s="26"/>
      <c r="D122" s="27"/>
      <c r="E122" s="47"/>
      <c r="F122" s="28">
        <v>38880</v>
      </c>
      <c r="G122" s="42">
        <f>F122-A121</f>
        <v>3</v>
      </c>
      <c r="H122" s="55">
        <v>81.66</v>
      </c>
      <c r="I122" s="55">
        <v>1.94</v>
      </c>
      <c r="J122" s="55"/>
      <c r="K122" s="55"/>
      <c r="L122" s="70">
        <f>L121-H122-I122</f>
        <v>-3.1999999999947626E-3</v>
      </c>
      <c r="M122" s="18" t="s">
        <v>112</v>
      </c>
    </row>
    <row r="123" spans="1:13">
      <c r="A123" s="14">
        <v>38881</v>
      </c>
      <c r="B123" s="15">
        <v>11635</v>
      </c>
      <c r="C123" s="16" t="s">
        <v>46</v>
      </c>
      <c r="D123" s="17" t="s">
        <v>47</v>
      </c>
      <c r="E123" s="46">
        <v>292.46499999999997</v>
      </c>
      <c r="F123" s="22">
        <v>38945</v>
      </c>
      <c r="G123" s="42">
        <f t="shared" si="7"/>
        <v>64</v>
      </c>
      <c r="H123" s="54">
        <v>289.86</v>
      </c>
      <c r="I123" s="54">
        <v>2.61</v>
      </c>
      <c r="J123" s="54"/>
      <c r="K123" s="54"/>
      <c r="L123" s="67">
        <f t="shared" ref="L123:L130" si="8">+E123-H123-I123-J123-K123</f>
        <v>-5.0000000000385292E-3</v>
      </c>
      <c r="M123" s="18" t="s">
        <v>112</v>
      </c>
    </row>
    <row r="124" spans="1:13">
      <c r="A124" s="14">
        <v>38884</v>
      </c>
      <c r="B124" s="15">
        <v>11649</v>
      </c>
      <c r="C124" s="16" t="s">
        <v>30</v>
      </c>
      <c r="D124" s="17" t="s">
        <v>68</v>
      </c>
      <c r="E124" s="46">
        <v>187.83519999999996</v>
      </c>
      <c r="F124" s="22">
        <v>38957</v>
      </c>
      <c r="G124" s="42">
        <f t="shared" si="7"/>
        <v>73</v>
      </c>
      <c r="H124" s="54">
        <v>180.12</v>
      </c>
      <c r="I124" s="54">
        <v>1.68</v>
      </c>
      <c r="J124" s="54">
        <v>6.04</v>
      </c>
      <c r="K124" s="54"/>
      <c r="L124" s="67">
        <f t="shared" si="8"/>
        <v>-4.8000000000465448E-3</v>
      </c>
      <c r="M124" s="18" t="s">
        <v>112</v>
      </c>
    </row>
    <row r="125" spans="1:13">
      <c r="A125" s="14">
        <v>38884</v>
      </c>
      <c r="B125" s="15">
        <v>11658</v>
      </c>
      <c r="C125" s="16" t="s">
        <v>36</v>
      </c>
      <c r="D125" s="17" t="s">
        <v>37</v>
      </c>
      <c r="E125" s="46">
        <v>95.40209999999999</v>
      </c>
      <c r="F125" s="22">
        <v>38925</v>
      </c>
      <c r="G125" s="42">
        <f t="shared" si="7"/>
        <v>41</v>
      </c>
      <c r="H125" s="54">
        <v>91.48</v>
      </c>
      <c r="I125" s="54">
        <v>0.85</v>
      </c>
      <c r="J125" s="54">
        <v>3.07</v>
      </c>
      <c r="K125" s="54"/>
      <c r="L125" s="67">
        <f t="shared" si="8"/>
        <v>2.099999999986224E-3</v>
      </c>
      <c r="M125" s="18" t="s">
        <v>112</v>
      </c>
    </row>
    <row r="126" spans="1:13">
      <c r="A126" s="14">
        <v>38884</v>
      </c>
      <c r="B126" s="15">
        <v>11665</v>
      </c>
      <c r="C126" s="16" t="s">
        <v>7</v>
      </c>
      <c r="D126" s="17" t="s">
        <v>8</v>
      </c>
      <c r="E126" s="46">
        <v>383.39840000000004</v>
      </c>
      <c r="F126" s="22">
        <v>38904</v>
      </c>
      <c r="G126" s="42">
        <f t="shared" si="7"/>
        <v>20</v>
      </c>
      <c r="H126" s="54">
        <f>188.28+191.7</f>
        <v>379.98</v>
      </c>
      <c r="I126" s="54">
        <v>3.42</v>
      </c>
      <c r="J126" s="54"/>
      <c r="K126" s="54"/>
      <c r="L126" s="67">
        <f t="shared" si="8"/>
        <v>-1.5999999999802839E-3</v>
      </c>
      <c r="M126" s="18" t="s">
        <v>112</v>
      </c>
    </row>
    <row r="127" spans="1:13">
      <c r="A127" s="14">
        <v>38887</v>
      </c>
      <c r="B127" s="15">
        <v>11682</v>
      </c>
      <c r="C127" s="16" t="s">
        <v>31</v>
      </c>
      <c r="D127" s="17" t="s">
        <v>32</v>
      </c>
      <c r="E127" s="46">
        <v>27.126400000000004</v>
      </c>
      <c r="F127" s="22">
        <v>38933</v>
      </c>
      <c r="G127" s="42">
        <f t="shared" si="7"/>
        <v>46</v>
      </c>
      <c r="H127" s="54">
        <v>26.02</v>
      </c>
      <c r="I127" s="54">
        <v>0.24</v>
      </c>
      <c r="J127" s="54">
        <v>0.87</v>
      </c>
      <c r="K127" s="54"/>
      <c r="L127" s="67">
        <f t="shared" si="8"/>
        <v>-3.5999999999957177E-3</v>
      </c>
      <c r="M127" s="18" t="s">
        <v>112</v>
      </c>
    </row>
    <row r="128" spans="1:13">
      <c r="A128" s="14">
        <v>38889</v>
      </c>
      <c r="B128" s="15">
        <v>11698</v>
      </c>
      <c r="C128" s="16" t="s">
        <v>92</v>
      </c>
      <c r="D128" s="17" t="s">
        <v>93</v>
      </c>
      <c r="E128" s="46">
        <v>328.9776</v>
      </c>
      <c r="F128" s="22">
        <v>38889</v>
      </c>
      <c r="G128" s="42">
        <f t="shared" si="7"/>
        <v>0</v>
      </c>
      <c r="H128" s="54">
        <v>326.04000000000002</v>
      </c>
      <c r="I128" s="54">
        <v>2.94</v>
      </c>
      <c r="J128" s="54"/>
      <c r="K128" s="54"/>
      <c r="L128" s="67">
        <f t="shared" si="8"/>
        <v>-2.4000000000250488E-3</v>
      </c>
      <c r="M128" s="18" t="s">
        <v>112</v>
      </c>
    </row>
    <row r="129" spans="1:13">
      <c r="A129" s="14">
        <v>38890</v>
      </c>
      <c r="B129" s="15">
        <v>11711</v>
      </c>
      <c r="C129" s="16" t="s">
        <v>35</v>
      </c>
      <c r="D129" s="17" t="s">
        <v>88</v>
      </c>
      <c r="E129" s="46">
        <v>701.75839999999994</v>
      </c>
      <c r="F129" s="22">
        <v>38902</v>
      </c>
      <c r="G129" s="42">
        <f t="shared" si="7"/>
        <v>12</v>
      </c>
      <c r="H129" s="54">
        <v>695.49</v>
      </c>
      <c r="I129" s="54">
        <v>6.27</v>
      </c>
      <c r="J129" s="54"/>
      <c r="K129" s="54"/>
      <c r="L129" s="67">
        <f t="shared" si="8"/>
        <v>-1.6000000000708781E-3</v>
      </c>
      <c r="M129" s="18" t="s">
        <v>112</v>
      </c>
    </row>
    <row r="130" spans="1:13" s="8" customFormat="1">
      <c r="A130" s="24">
        <v>38891</v>
      </c>
      <c r="B130" s="25">
        <v>11727</v>
      </c>
      <c r="C130" s="26" t="s">
        <v>1</v>
      </c>
      <c r="D130" s="27" t="s">
        <v>109</v>
      </c>
      <c r="E130" s="47">
        <v>5845.0453000000007</v>
      </c>
      <c r="F130" s="28">
        <v>38891</v>
      </c>
      <c r="G130" s="42">
        <f t="shared" si="7"/>
        <v>0</v>
      </c>
      <c r="H130" s="55"/>
      <c r="I130" s="55"/>
      <c r="J130" s="55"/>
      <c r="K130" s="55">
        <v>12.26</v>
      </c>
      <c r="L130" s="67">
        <f t="shared" si="8"/>
        <v>5832.7853000000005</v>
      </c>
      <c r="M130" s="18"/>
    </row>
    <row r="131" spans="1:13" s="8" customFormat="1">
      <c r="A131" s="24"/>
      <c r="B131" s="25"/>
      <c r="C131" s="26"/>
      <c r="D131" s="27"/>
      <c r="E131" s="47"/>
      <c r="F131" s="28">
        <v>38989</v>
      </c>
      <c r="G131" s="42">
        <f>F131-A130</f>
        <v>98</v>
      </c>
      <c r="H131" s="55">
        <v>5780.59</v>
      </c>
      <c r="I131" s="55">
        <v>52.19</v>
      </c>
      <c r="J131" s="55"/>
      <c r="K131" s="55"/>
      <c r="L131" s="70">
        <f>L130-H131-I131</f>
        <v>5.3000000003180503E-3</v>
      </c>
      <c r="M131" s="18" t="s">
        <v>112</v>
      </c>
    </row>
    <row r="132" spans="1:13">
      <c r="A132" s="14">
        <v>38895</v>
      </c>
      <c r="B132" s="15">
        <v>11753</v>
      </c>
      <c r="C132" s="16" t="s">
        <v>71</v>
      </c>
      <c r="D132" s="17" t="s">
        <v>72</v>
      </c>
      <c r="E132" s="46">
        <v>305.40159999999997</v>
      </c>
      <c r="F132" s="22">
        <v>38895</v>
      </c>
      <c r="G132" s="42">
        <f>F132-A132</f>
        <v>0</v>
      </c>
      <c r="H132" s="54">
        <v>305.39999999999998</v>
      </c>
      <c r="I132" s="54"/>
      <c r="J132" s="54"/>
      <c r="K132" s="54"/>
      <c r="L132" s="67">
        <f>+E132-H132-I132-J132-K132</f>
        <v>1.5999999999962711E-3</v>
      </c>
      <c r="M132" s="18" t="s">
        <v>112</v>
      </c>
    </row>
    <row r="133" spans="1:13">
      <c r="A133" s="14">
        <v>38897</v>
      </c>
      <c r="B133" s="15">
        <v>11767</v>
      </c>
      <c r="C133" s="16" t="s">
        <v>2</v>
      </c>
      <c r="D133" s="17" t="s">
        <v>3</v>
      </c>
      <c r="E133" s="46">
        <v>7371.1351000000004</v>
      </c>
      <c r="F133" s="22">
        <v>38902</v>
      </c>
      <c r="G133" s="42">
        <f>F133-A133</f>
        <v>5</v>
      </c>
      <c r="H133" s="54"/>
      <c r="I133" s="54"/>
      <c r="J133" s="54"/>
      <c r="K133" s="54">
        <v>7371.14</v>
      </c>
      <c r="L133" s="67">
        <f>+E133-H133-I133-J133-K133</f>
        <v>-4.8999999999068677E-3</v>
      </c>
      <c r="M133" s="18" t="s">
        <v>112</v>
      </c>
    </row>
    <row r="134" spans="1:13">
      <c r="A134" s="14">
        <v>38898</v>
      </c>
      <c r="B134" s="15">
        <v>11773</v>
      </c>
      <c r="C134" s="16" t="s">
        <v>13</v>
      </c>
      <c r="D134" s="17" t="s">
        <v>67</v>
      </c>
      <c r="E134" s="46">
        <v>20.372799999999998</v>
      </c>
      <c r="F134" s="22">
        <v>38939</v>
      </c>
      <c r="G134" s="42">
        <f>F134-A134</f>
        <v>41</v>
      </c>
      <c r="H134" s="54">
        <v>19.54</v>
      </c>
      <c r="I134" s="54">
        <v>0.18</v>
      </c>
      <c r="J134" s="54">
        <v>0.65</v>
      </c>
      <c r="K134" s="54"/>
      <c r="L134" s="68">
        <f>+E134-H134-I134-J134-K134</f>
        <v>2.7999999999989145E-3</v>
      </c>
      <c r="M134" s="39" t="s">
        <v>112</v>
      </c>
    </row>
    <row r="135" spans="1:13" ht="13.5" thickBot="1">
      <c r="A135" s="34"/>
      <c r="B135" s="35">
        <f>COUNT(B117:B134)</f>
        <v>16</v>
      </c>
      <c r="C135" s="36"/>
      <c r="D135" s="37" t="s">
        <v>95</v>
      </c>
      <c r="E135" s="48">
        <f>SUM(E117:E134)</f>
        <v>16646.718400000002</v>
      </c>
      <c r="F135" s="38"/>
      <c r="G135" s="38"/>
      <c r="H135" s="57"/>
      <c r="I135" s="57"/>
      <c r="J135" s="57"/>
      <c r="K135" s="57"/>
      <c r="L135" s="71"/>
      <c r="M135" s="40"/>
    </row>
    <row r="136" spans="1:13" ht="13.5" thickTop="1">
      <c r="F136" s="62"/>
      <c r="G136" s="63"/>
    </row>
    <row r="137" spans="1:13" s="123" customFormat="1">
      <c r="B137" s="124">
        <f>B135+B110+B91+B70+B46+B25</f>
        <v>80</v>
      </c>
      <c r="E137" s="125">
        <f>E135+E110+E91+E70+E46+E25</f>
        <v>115696.38060000002</v>
      </c>
      <c r="F137" s="126"/>
      <c r="G137" s="126"/>
      <c r="H137" s="125"/>
      <c r="I137" s="127"/>
      <c r="J137" s="127"/>
      <c r="K137" s="127"/>
      <c r="L137" s="128"/>
    </row>
  </sheetData>
  <autoFilter ref="A5:U135"/>
  <mergeCells count="86">
    <mergeCell ref="S1:U1"/>
    <mergeCell ref="K5:K6"/>
    <mergeCell ref="L5:L6"/>
    <mergeCell ref="H3:K3"/>
    <mergeCell ref="I4:J4"/>
    <mergeCell ref="J5:J6"/>
    <mergeCell ref="A1:M1"/>
    <mergeCell ref="A5:A6"/>
    <mergeCell ref="I5:I6"/>
    <mergeCell ref="G5:G6"/>
    <mergeCell ref="B5:B6"/>
    <mergeCell ref="M5:M6"/>
    <mergeCell ref="C5:C6"/>
    <mergeCell ref="E5:E6"/>
    <mergeCell ref="F5:F6"/>
    <mergeCell ref="D5:D6"/>
    <mergeCell ref="A96:A97"/>
    <mergeCell ref="B96:B97"/>
    <mergeCell ref="C96:C97"/>
    <mergeCell ref="D96:D97"/>
    <mergeCell ref="E96:E97"/>
    <mergeCell ref="F96:F97"/>
    <mergeCell ref="J31:J32"/>
    <mergeCell ref="K31:K32"/>
    <mergeCell ref="L31:L32"/>
    <mergeCell ref="M31:M32"/>
    <mergeCell ref="H94:K94"/>
    <mergeCell ref="I95:J95"/>
    <mergeCell ref="H29:K29"/>
    <mergeCell ref="I30:J30"/>
    <mergeCell ref="A31:A32"/>
    <mergeCell ref="B31:B32"/>
    <mergeCell ref="C31:C32"/>
    <mergeCell ref="D31:D32"/>
    <mergeCell ref="E31:E32"/>
    <mergeCell ref="F31:F32"/>
    <mergeCell ref="G31:G32"/>
    <mergeCell ref="I31:I32"/>
    <mergeCell ref="G51:G52"/>
    <mergeCell ref="I51:I52"/>
    <mergeCell ref="J51:J52"/>
    <mergeCell ref="K51:K52"/>
    <mergeCell ref="L51:L52"/>
    <mergeCell ref="M51:M52"/>
    <mergeCell ref="A51:A52"/>
    <mergeCell ref="B51:B52"/>
    <mergeCell ref="C51:C52"/>
    <mergeCell ref="D51:D52"/>
    <mergeCell ref="E51:E52"/>
    <mergeCell ref="F51:F52"/>
    <mergeCell ref="J75:J76"/>
    <mergeCell ref="K75:K76"/>
    <mergeCell ref="L75:L76"/>
    <mergeCell ref="M75:M76"/>
    <mergeCell ref="H49:K49"/>
    <mergeCell ref="I50:J50"/>
    <mergeCell ref="H73:K73"/>
    <mergeCell ref="I74:J74"/>
    <mergeCell ref="A75:A76"/>
    <mergeCell ref="B75:B76"/>
    <mergeCell ref="C75:C76"/>
    <mergeCell ref="D75:D76"/>
    <mergeCell ref="E75:E76"/>
    <mergeCell ref="F75:F76"/>
    <mergeCell ref="G75:G76"/>
    <mergeCell ref="I75:I76"/>
    <mergeCell ref="G115:G116"/>
    <mergeCell ref="I115:I116"/>
    <mergeCell ref="J96:J97"/>
    <mergeCell ref="K96:K97"/>
    <mergeCell ref="L96:L97"/>
    <mergeCell ref="M96:M97"/>
    <mergeCell ref="G96:G97"/>
    <mergeCell ref="I96:I97"/>
    <mergeCell ref="A115:A116"/>
    <mergeCell ref="B115:B116"/>
    <mergeCell ref="C115:C116"/>
    <mergeCell ref="D115:D116"/>
    <mergeCell ref="E115:E116"/>
    <mergeCell ref="F115:F116"/>
    <mergeCell ref="J115:J116"/>
    <mergeCell ref="K115:K116"/>
    <mergeCell ref="L115:L116"/>
    <mergeCell ref="M115:M116"/>
    <mergeCell ref="H113:K113"/>
    <mergeCell ref="I114:J114"/>
  </mergeCells>
  <phoneticPr fontId="0" type="noConversion"/>
  <pageMargins left="0.11811023622047245" right="0.15748031496062992" top="0.43307086614173229" bottom="0.31496062992125984" header="0.35433070866141736" footer="0"/>
  <pageSetup paperSize="9" scale="70" orientation="portrait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DE COBRANZAS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windowsxp</dc:creator>
  <cp:lastModifiedBy>silgivar</cp:lastModifiedBy>
  <cp:lastPrinted>2007-06-04T01:34:42Z</cp:lastPrinted>
  <dcterms:created xsi:type="dcterms:W3CDTF">2006-08-10T14:55:00Z</dcterms:created>
  <dcterms:modified xsi:type="dcterms:W3CDTF">2010-06-11T17:34:48Z</dcterms:modified>
</cp:coreProperties>
</file>