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activeTab="2"/>
  </bookViews>
  <sheets>
    <sheet name="ANEXO 6" sheetId="5" r:id="rId1"/>
    <sheet name="ANEXO 7" sheetId="2" r:id="rId2"/>
    <sheet name="ANEXO 8" sheetId="6" r:id="rId3"/>
  </sheets>
  <calcPr calcId="125725"/>
</workbook>
</file>

<file path=xl/calcChain.xml><?xml version="1.0" encoding="utf-8"?>
<calcChain xmlns="http://schemas.openxmlformats.org/spreadsheetml/2006/main">
  <c r="G68" i="6"/>
  <c r="H68" s="1"/>
  <c r="K68"/>
  <c r="G69"/>
  <c r="H69"/>
  <c r="K69"/>
  <c r="L69"/>
  <c r="M69" s="1"/>
  <c r="G70"/>
  <c r="H70" s="1"/>
  <c r="L70" s="1"/>
  <c r="M70" s="1"/>
  <c r="K70"/>
  <c r="G71"/>
  <c r="H71"/>
  <c r="K71"/>
  <c r="L71"/>
  <c r="M71" s="1"/>
  <c r="G72"/>
  <c r="H72" s="1"/>
  <c r="L72" s="1"/>
  <c r="M72" s="1"/>
  <c r="K72"/>
  <c r="G73"/>
  <c r="H73"/>
  <c r="K73"/>
  <c r="L73"/>
  <c r="M73" s="1"/>
  <c r="G74"/>
  <c r="H74" s="1"/>
  <c r="L74" s="1"/>
  <c r="M74" s="1"/>
  <c r="K74"/>
  <c r="G75"/>
  <c r="H75"/>
  <c r="K75"/>
  <c r="L75"/>
  <c r="M75" s="1"/>
  <c r="G76"/>
  <c r="H76" s="1"/>
  <c r="L76" s="1"/>
  <c r="M76" s="1"/>
  <c r="K76"/>
  <c r="H77"/>
  <c r="K77"/>
  <c r="L77" s="1"/>
  <c r="M77" s="1"/>
  <c r="H78"/>
  <c r="K78"/>
  <c r="L78" s="1"/>
  <c r="M78" s="1"/>
  <c r="H86"/>
  <c r="K86"/>
  <c r="L86" s="1"/>
  <c r="M86" s="1"/>
  <c r="H87"/>
  <c r="K87"/>
  <c r="L87" s="1"/>
  <c r="M87" s="1"/>
  <c r="H88"/>
  <c r="K88"/>
  <c r="L88" s="1"/>
  <c r="M88" s="1"/>
  <c r="H89"/>
  <c r="K89"/>
  <c r="L89" s="1"/>
  <c r="M89" s="1"/>
  <c r="H90"/>
  <c r="K90"/>
  <c r="L90" s="1"/>
  <c r="M90" s="1"/>
  <c r="H91"/>
  <c r="K91"/>
  <c r="L91" s="1"/>
  <c r="M91" s="1"/>
  <c r="H92"/>
  <c r="K92"/>
  <c r="L92" s="1"/>
  <c r="M92" s="1"/>
  <c r="H93"/>
  <c r="K93"/>
  <c r="L93" s="1"/>
  <c r="M93" s="1"/>
  <c r="H94"/>
  <c r="K94"/>
  <c r="L94" s="1"/>
  <c r="M94" s="1"/>
  <c r="H95"/>
  <c r="K95"/>
  <c r="L95" s="1"/>
  <c r="M95" s="1"/>
  <c r="H96"/>
  <c r="K96"/>
  <c r="L96" s="1"/>
  <c r="M96" s="1"/>
  <c r="H97"/>
  <c r="K97"/>
  <c r="L97" s="1"/>
  <c r="M97" s="1"/>
  <c r="H98"/>
  <c r="K98"/>
  <c r="L98" s="1"/>
  <c r="M98" s="1"/>
  <c r="H99"/>
  <c r="K99"/>
  <c r="L99" s="1"/>
  <c r="M99" s="1"/>
  <c r="K100"/>
  <c r="C100"/>
  <c r="H65"/>
  <c r="K65"/>
  <c r="L65" s="1"/>
  <c r="K66"/>
  <c r="L66" s="1"/>
  <c r="M66" s="1"/>
  <c r="K67"/>
  <c r="H67"/>
  <c r="C67"/>
  <c r="C64"/>
  <c r="C101" s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47"/>
  <c r="K47"/>
  <c r="K48"/>
  <c r="K49"/>
  <c r="K50"/>
  <c r="J51"/>
  <c r="K51" s="1"/>
  <c r="K52"/>
  <c r="K53"/>
  <c r="K54"/>
  <c r="K55"/>
  <c r="K56"/>
  <c r="K57"/>
  <c r="K58"/>
  <c r="K59"/>
  <c r="J60"/>
  <c r="K60" s="1"/>
  <c r="L60" s="1"/>
  <c r="M60" s="1"/>
  <c r="K61"/>
  <c r="K62"/>
  <c r="J63"/>
  <c r="K63" s="1"/>
  <c r="L63" s="1"/>
  <c r="M63" s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7"/>
  <c r="L48"/>
  <c r="L49"/>
  <c r="L50"/>
  <c r="L52"/>
  <c r="L53"/>
  <c r="L54"/>
  <c r="L55"/>
  <c r="L56"/>
  <c r="L57"/>
  <c r="L58"/>
  <c r="L59"/>
  <c r="L61"/>
  <c r="L62"/>
  <c r="M62"/>
  <c r="M61"/>
  <c r="M59"/>
  <c r="M58"/>
  <c r="M57"/>
  <c r="M56"/>
  <c r="M55"/>
  <c r="M54"/>
  <c r="M53"/>
  <c r="M52"/>
  <c r="M50"/>
  <c r="M49"/>
  <c r="M48"/>
  <c r="M47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F46" i="2"/>
  <c r="H12" i="5"/>
  <c r="H13"/>
  <c r="H14"/>
  <c r="H15"/>
  <c r="H16"/>
  <c r="H17"/>
  <c r="G18"/>
  <c r="H18"/>
  <c r="H19"/>
  <c r="H20"/>
  <c r="H21"/>
  <c r="H22"/>
  <c r="H23"/>
  <c r="H24"/>
  <c r="H25"/>
  <c r="H26"/>
  <c r="H27"/>
  <c r="H28"/>
  <c r="H29"/>
  <c r="H30"/>
  <c r="H31"/>
  <c r="H32"/>
  <c r="H33"/>
  <c r="H34"/>
  <c r="G35"/>
  <c r="H35"/>
  <c r="G36"/>
  <c r="H36"/>
  <c r="H37"/>
  <c r="G38"/>
  <c r="H38" s="1"/>
  <c r="H45" s="1"/>
  <c r="G39"/>
  <c r="H39" s="1"/>
  <c r="H40"/>
  <c r="H42"/>
  <c r="G43"/>
  <c r="H43" s="1"/>
  <c r="H44"/>
  <c r="F45"/>
  <c r="G41"/>
  <c r="H12" i="2"/>
  <c r="H13"/>
  <c r="H14"/>
  <c r="H15"/>
  <c r="H16"/>
  <c r="H17"/>
  <c r="G18"/>
  <c r="H18" s="1"/>
  <c r="H19"/>
  <c r="H20"/>
  <c r="H21"/>
  <c r="H22"/>
  <c r="H23"/>
  <c r="H24"/>
  <c r="H25"/>
  <c r="H26"/>
  <c r="H27"/>
  <c r="H28"/>
  <c r="H29"/>
  <c r="H30"/>
  <c r="H31"/>
  <c r="H32"/>
  <c r="H33"/>
  <c r="H34"/>
  <c r="G35"/>
  <c r="H35"/>
  <c r="G36"/>
  <c r="H36"/>
  <c r="H37"/>
  <c r="G38"/>
  <c r="H38" s="1"/>
  <c r="G39"/>
  <c r="H39"/>
  <c r="H40"/>
  <c r="H42"/>
  <c r="G43"/>
  <c r="H43"/>
  <c r="H44"/>
  <c r="F45"/>
  <c r="C59" s="1"/>
  <c r="C61" s="1"/>
  <c r="C60"/>
  <c r="G41"/>
  <c r="K64" i="6" l="1"/>
  <c r="L51"/>
  <c r="H100"/>
  <c r="L68"/>
  <c r="H46" i="2"/>
  <c r="H101" i="6"/>
  <c r="L67"/>
  <c r="M65"/>
  <c r="M67" s="1"/>
  <c r="I18" i="2"/>
  <c r="H45"/>
  <c r="C54" l="1"/>
  <c r="I46"/>
  <c r="M68" i="6"/>
  <c r="M100" s="1"/>
  <c r="L100"/>
  <c r="M51"/>
  <c r="L64"/>
  <c r="L101" s="1"/>
  <c r="C53" i="2"/>
  <c r="C55" s="1"/>
  <c r="I40"/>
  <c r="I42"/>
  <c r="I44"/>
  <c r="I20"/>
  <c r="I22"/>
  <c r="I24"/>
  <c r="I26"/>
  <c r="I28"/>
  <c r="I30"/>
  <c r="I32"/>
  <c r="I34"/>
  <c r="I36"/>
  <c r="I12"/>
  <c r="I14"/>
  <c r="I16"/>
  <c r="I45"/>
  <c r="I41"/>
  <c r="I43"/>
  <c r="I19"/>
  <c r="I21"/>
  <c r="I23"/>
  <c r="I25"/>
  <c r="I27"/>
  <c r="I29"/>
  <c r="I31"/>
  <c r="I33"/>
  <c r="I35"/>
  <c r="I37"/>
  <c r="I39"/>
  <c r="I13"/>
  <c r="I15"/>
  <c r="I17"/>
  <c r="K101" i="6"/>
  <c r="M64"/>
  <c r="M101" s="1"/>
  <c r="I38" i="2"/>
  <c r="D54" l="1"/>
  <c r="D55" s="1"/>
</calcChain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PRESIDENCIA
</t>
        </r>
      </text>
    </comment>
    <comment ref="A62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2 superficies peninsulares, 2 superficie auxiliares, 4 angulos de anclaje, 2 taldon metalico, 2 soporte peninsulares, 3 archivadores metalicos
</t>
        </r>
      </text>
    </comment>
    <comment ref="A76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6 TINTAS</t>
        </r>
      </text>
    </comment>
    <comment ref="A95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GERENTE
</t>
        </r>
      </text>
    </comment>
    <comment ref="A96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GERENTE ADMINISTRATIVO FINANCIERO
</t>
        </r>
      </text>
    </comment>
  </commentList>
</comments>
</file>

<file path=xl/sharedStrings.xml><?xml version="1.0" encoding="utf-8"?>
<sst xmlns="http://schemas.openxmlformats.org/spreadsheetml/2006/main" count="407" uniqueCount="145">
  <si>
    <t>DESCRIPCIÓN</t>
  </si>
  <si>
    <t>CARACTERÍSTICAS</t>
  </si>
  <si>
    <t>FECHA COMPRA</t>
  </si>
  <si>
    <t>UNID</t>
  </si>
  <si>
    <t>P.U</t>
  </si>
  <si>
    <t>SALDO</t>
  </si>
  <si>
    <t>MESA CAFETERIA</t>
  </si>
  <si>
    <t>ESCRITORIO Y 2 AUXILIARES</t>
  </si>
  <si>
    <t>AUXILIAR</t>
  </si>
  <si>
    <t>SILLA GERENCIAL</t>
  </si>
  <si>
    <t>SILLA VISITAS</t>
  </si>
  <si>
    <t xml:space="preserve">ARCHIVADOR </t>
  </si>
  <si>
    <t>TACHO BASURA</t>
  </si>
  <si>
    <t>ARCHIVADOR GRANDE</t>
  </si>
  <si>
    <t>ARCHIVADOR PEQUEÑO</t>
  </si>
  <si>
    <t>ARCHIVADOR</t>
  </si>
  <si>
    <t>BASE DE RADIO</t>
  </si>
  <si>
    <t>JOHNSOON</t>
  </si>
  <si>
    <t>PIZARRA ACRILICA</t>
  </si>
  <si>
    <t>TELEFONO MULTIMEDIA</t>
  </si>
  <si>
    <t>EXTRACTOR DE AIRE</t>
  </si>
  <si>
    <t xml:space="preserve">TELÉFONO </t>
  </si>
  <si>
    <t>TELEFONO</t>
  </si>
  <si>
    <t>ESCRITORIO</t>
  </si>
  <si>
    <t>REPISA</t>
  </si>
  <si>
    <t>EXTRACTORES DE AIRE</t>
  </si>
  <si>
    <t>ESCRITORIO Y SILLA GERENCIAL</t>
  </si>
  <si>
    <t>FAX</t>
  </si>
  <si>
    <t>RADIOS PORTATILES</t>
  </si>
  <si>
    <t>SILLAS VISITAS</t>
  </si>
  <si>
    <t>ASPIRADORA</t>
  </si>
  <si>
    <t xml:space="preserve">ESCRITORIOS </t>
  </si>
  <si>
    <t>AIRE ACONDICIONADO</t>
  </si>
  <si>
    <t>GENERAL ELECTRIC</t>
  </si>
  <si>
    <t xml:space="preserve">BOTOQUIN </t>
  </si>
  <si>
    <t>AGLOMERADO MDF</t>
  </si>
  <si>
    <t xml:space="preserve">TELEFONO </t>
  </si>
  <si>
    <t>TEKNO</t>
  </si>
  <si>
    <t xml:space="preserve">SUMADORA </t>
  </si>
  <si>
    <t>CASIO HRD HR-100</t>
  </si>
  <si>
    <t>CASIO HRD HR-150</t>
  </si>
  <si>
    <t xml:space="preserve">CASIO 12/DH120 </t>
  </si>
  <si>
    <t xml:space="preserve">SILLA NEGRA </t>
  </si>
  <si>
    <t>HIDRAULICA CON BRAZO</t>
  </si>
  <si>
    <t>TACHO OVAL PEQUEÑO</t>
  </si>
  <si>
    <t>CROMO 29,5 CM</t>
  </si>
  <si>
    <t xml:space="preserve">TACHO CENICERO </t>
  </si>
  <si>
    <t>CROMO 74,5 CM</t>
  </si>
  <si>
    <t>SURTIDOR DE AGUA</t>
  </si>
  <si>
    <t xml:space="preserve">MARCA GENERAL ELECTRIC </t>
  </si>
  <si>
    <t>AEREO DE INTERNET</t>
  </si>
  <si>
    <t>D- LINK</t>
  </si>
  <si>
    <t>ARCHIVADOR REPISERO</t>
  </si>
  <si>
    <t>ESCRITORIOS</t>
  </si>
  <si>
    <t xml:space="preserve">CHEVEROLET </t>
  </si>
  <si>
    <t>ZAFIRA CONFORT</t>
  </si>
  <si>
    <t>COMPUTADOR</t>
  </si>
  <si>
    <t>CENTRAL TELEFONICA</t>
  </si>
  <si>
    <t xml:space="preserve">COMPUTADOR </t>
  </si>
  <si>
    <t>IMPRESORA</t>
  </si>
  <si>
    <t>COMPUTADOR  PORTATIL</t>
  </si>
  <si>
    <t>CPU COMPATIBLE</t>
  </si>
  <si>
    <t>CLON INTEL 28 GHZ</t>
  </si>
  <si>
    <t>COMPUTADOR Y MONITOR</t>
  </si>
  <si>
    <t>CLON ADM,17" MEGRO DIGITAL</t>
  </si>
  <si>
    <t>MEMORIA</t>
  </si>
  <si>
    <t>DDR 256 MB CORSAR</t>
  </si>
  <si>
    <t>HUB SWITCH</t>
  </si>
  <si>
    <t>10/100MBPS C-LINK 5 PUERTOS</t>
  </si>
  <si>
    <t xml:space="preserve">CABLE DE RED  </t>
  </si>
  <si>
    <t>2 METROS RJ45</t>
  </si>
  <si>
    <t>CD RW NEGRO</t>
  </si>
  <si>
    <t>52X32X52X SAMSUMG</t>
  </si>
  <si>
    <t>CLON AMD, 15" NEGRO DIGITAL</t>
  </si>
  <si>
    <t>CLON AMD LCD 19" NEGRI DIGITAL</t>
  </si>
  <si>
    <t>LEXMARK Z515</t>
  </si>
  <si>
    <t>CLON AMD ,LCD 19" NEGRI DIGITAL</t>
  </si>
  <si>
    <t>CLON AMD, 17" NEGRO DIGITAL</t>
  </si>
  <si>
    <t>EPSON LX 300</t>
  </si>
  <si>
    <t>CLON AMD LCD 19" NEGRO    HACER</t>
  </si>
  <si>
    <t xml:space="preserve">CLON AMD </t>
  </si>
  <si>
    <t>ABC S.A</t>
  </si>
  <si>
    <t xml:space="preserve">MARCA NIC SERIE S-0804038 </t>
  </si>
  <si>
    <t>TIPOS</t>
  </si>
  <si>
    <t>1: Muebles y Equipos de Oficina</t>
  </si>
  <si>
    <t>2. Vehículos</t>
  </si>
  <si>
    <t>3. Equipos de Computación</t>
  </si>
  <si>
    <t xml:space="preserve"> </t>
  </si>
  <si>
    <t xml:space="preserve">TOTAL </t>
  </si>
  <si>
    <t>N.N.</t>
  </si>
  <si>
    <t>TIPO COMPROBANTE</t>
  </si>
  <si>
    <t>TIPO ACTIVO</t>
  </si>
  <si>
    <t>ACTIVOS</t>
  </si>
  <si>
    <t>COMPROBANTE</t>
  </si>
  <si>
    <t>N.N.: Nigún Registro</t>
  </si>
  <si>
    <t>*TOTAL ITEMS MÁS SIGNIFICATIVOS</t>
  </si>
  <si>
    <t>Porcentaje</t>
  </si>
  <si>
    <t>Items más Significativos</t>
  </si>
  <si>
    <t>Tipo</t>
  </si>
  <si>
    <t xml:space="preserve"> Partidas no Probadas</t>
  </si>
  <si>
    <t>Compras 2006</t>
  </si>
  <si>
    <t>ACTIVOS FIJOS</t>
  </si>
  <si>
    <t>ENERO A DICIEMBRE  DEL 2006</t>
  </si>
  <si>
    <t>Total USD</t>
  </si>
  <si>
    <t>Items Probados</t>
  </si>
  <si>
    <t>% De Significatividad</t>
  </si>
  <si>
    <t xml:space="preserve">CLON AMD LCD 19" NEGRO </t>
  </si>
  <si>
    <t xml:space="preserve">ACTIVOS FIJOS ADQUIRIDOS EN EL AÑO 2006 </t>
  </si>
  <si>
    <t># FACT</t>
  </si>
  <si>
    <t>Total Items</t>
  </si>
  <si>
    <t xml:space="preserve">SELECCIÓN DE ITEMS A PROBAR </t>
  </si>
  <si>
    <t>ANEXO  6</t>
  </si>
  <si>
    <t>ANEXO 7</t>
  </si>
  <si>
    <t>ACTIVO FIJO</t>
  </si>
  <si>
    <t>REF</t>
  </si>
  <si>
    <t>VALOR</t>
  </si>
  <si>
    <t>% DEP</t>
  </si>
  <si>
    <t xml:space="preserve"> FECHA ADQ</t>
  </si>
  <si>
    <t>HASTA EL  2005</t>
  </si>
  <si>
    <t>DIAS/ DEP</t>
  </si>
  <si>
    <t>DEP ACUM  AL 2005</t>
  </si>
  <si>
    <t>FECHA AUDIT</t>
  </si>
  <si>
    <t>DEP/ ANUAL</t>
  </si>
  <si>
    <t>DEP/ACUM 2006</t>
  </si>
  <si>
    <t>AL 31/12/06</t>
  </si>
  <si>
    <t>B-2</t>
  </si>
  <si>
    <t>AIRE ACONDICIONADO GENERAL ELECTRIC</t>
  </si>
  <si>
    <t>BOTOQUIN  AGLOMERADO MDF</t>
  </si>
  <si>
    <t>TELEFONO TECKNO</t>
  </si>
  <si>
    <t>SILLA NEGRA HIDRAULICA CON BRAZO</t>
  </si>
  <si>
    <t>TELÉFONO GENERAL ELECTRIC</t>
  </si>
  <si>
    <t>AEREO DE INTERNET LINK</t>
  </si>
  <si>
    <t>CHEVEROLET LUV  4X2  COLOR GRIS METEORO</t>
  </si>
  <si>
    <t>B-3</t>
  </si>
  <si>
    <t>CHEVEROLET ZAFIRA CONFORT</t>
  </si>
  <si>
    <t>VEHICULOS AL 31/12/06</t>
  </si>
  <si>
    <t>IMPRESORA HP BUSINESS 2800</t>
  </si>
  <si>
    <t>IMPRESORA LEXMARK</t>
  </si>
  <si>
    <t>IMPRESORA HP DESTEK 9300</t>
  </si>
  <si>
    <t>EQUIPOS DE COMPUTACIÓN  AL 31/12/06</t>
  </si>
  <si>
    <t>B-1</t>
  </si>
  <si>
    <t>MUEBLES Y EQUIPOS AL 31/12/06</t>
  </si>
  <si>
    <t>ANEXO 8</t>
  </si>
  <si>
    <t>ANALÍTICA DE DEPRECIACIÓN DE LOS ACTIVOS FIJOS</t>
  </si>
  <si>
    <t>TOTAL ACTIVOS</t>
  </si>
</sst>
</file>

<file path=xl/styles.xml><?xml version="1.0" encoding="utf-8"?>
<styleSheet xmlns="http://schemas.openxmlformats.org/spreadsheetml/2006/main">
  <numFmts count="2">
    <numFmt numFmtId="180" formatCode="[$$-409]#,##0.00"/>
    <numFmt numFmtId="181" formatCode="0.0000%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1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1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/>
    <xf numFmtId="0" fontId="2" fillId="0" borderId="0" xfId="0" applyFont="1" applyFill="1" applyBorder="1"/>
    <xf numFmtId="14" fontId="0" fillId="0" borderId="2" xfId="0" applyNumberFormat="1" applyBorder="1"/>
    <xf numFmtId="0" fontId="3" fillId="0" borderId="2" xfId="0" applyFont="1" applyBorder="1"/>
    <xf numFmtId="2" fontId="0" fillId="0" borderId="2" xfId="0" applyNumberFormat="1" applyFill="1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4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2" fontId="2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0" fontId="2" fillId="0" borderId="5" xfId="0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10" fontId="5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6" fillId="0" borderId="4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0" fontId="0" fillId="0" borderId="0" xfId="0" applyNumberFormat="1"/>
    <xf numFmtId="10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/>
    <xf numFmtId="0" fontId="0" fillId="0" borderId="19" xfId="0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22" xfId="0" applyFill="1" applyBorder="1"/>
    <xf numFmtId="0" fontId="1" fillId="0" borderId="16" xfId="0" applyFont="1" applyFill="1" applyBorder="1"/>
    <xf numFmtId="0" fontId="0" fillId="0" borderId="17" xfId="0" applyFill="1" applyBorder="1"/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9" xfId="0" applyNumberFormat="1" applyFill="1" applyBorder="1"/>
    <xf numFmtId="1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3" xfId="0" applyNumberFormat="1" applyFill="1" applyBorder="1"/>
    <xf numFmtId="2" fontId="0" fillId="0" borderId="24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2" xfId="0" applyNumberFormat="1" applyFill="1" applyBorder="1"/>
    <xf numFmtId="2" fontId="0" fillId="0" borderId="17" xfId="0" applyNumberFormat="1" applyFill="1" applyBorder="1"/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2" fontId="0" fillId="0" borderId="19" xfId="0" applyNumberFormat="1" applyFill="1" applyBorder="1"/>
    <xf numFmtId="2" fontId="5" fillId="0" borderId="19" xfId="0" applyNumberFormat="1" applyFont="1" applyFill="1" applyBorder="1"/>
    <xf numFmtId="10" fontId="5" fillId="0" borderId="16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2" fontId="5" fillId="0" borderId="21" xfId="0" applyNumberFormat="1" applyFont="1" applyFill="1" applyBorder="1"/>
    <xf numFmtId="0" fontId="3" fillId="0" borderId="1" xfId="0" applyFont="1" applyBorder="1"/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1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9" fontId="3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/>
    <xf numFmtId="14" fontId="0" fillId="0" borderId="4" xfId="0" applyNumberFormat="1" applyBorder="1"/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/>
    </xf>
    <xf numFmtId="0" fontId="3" fillId="0" borderId="30" xfId="0" applyFont="1" applyFill="1" applyBorder="1"/>
    <xf numFmtId="9" fontId="3" fillId="0" borderId="30" xfId="0" applyNumberFormat="1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0" fillId="0" borderId="30" xfId="0" applyNumberFormat="1" applyBorder="1"/>
    <xf numFmtId="0" fontId="3" fillId="0" borderId="30" xfId="0" applyFont="1" applyBorder="1" applyAlignment="1">
      <alignment horizontal="center" wrapText="1"/>
    </xf>
    <xf numFmtId="0" fontId="3" fillId="0" borderId="6" xfId="0" applyFont="1" applyFill="1" applyBorder="1"/>
    <xf numFmtId="2" fontId="0" fillId="0" borderId="6" xfId="0" applyNumberFormat="1" applyBorder="1"/>
    <xf numFmtId="9" fontId="3" fillId="0" borderId="6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/>
    <xf numFmtId="14" fontId="3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right" wrapText="1"/>
    </xf>
    <xf numFmtId="2" fontId="3" fillId="0" borderId="6" xfId="0" applyNumberFormat="1" applyFont="1" applyBorder="1" applyAlignment="1">
      <alignment horizontal="right"/>
    </xf>
    <xf numFmtId="2" fontId="0" fillId="0" borderId="31" xfId="0" applyNumberFormat="1" applyBorder="1"/>
    <xf numFmtId="14" fontId="3" fillId="0" borderId="4" xfId="0" applyNumberFormat="1" applyFont="1" applyBorder="1" applyAlignment="1">
      <alignment wrapText="1"/>
    </xf>
    <xf numFmtId="9" fontId="2" fillId="0" borderId="30" xfId="0" applyNumberFormat="1" applyFont="1" applyBorder="1" applyAlignment="1">
      <alignment horizontal="center"/>
    </xf>
    <xf numFmtId="1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0" xfId="0" applyNumberFormat="1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18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14" fontId="0" fillId="0" borderId="1" xfId="0" applyNumberFormat="1" applyFill="1" applyBorder="1"/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181" fontId="0" fillId="0" borderId="2" xfId="0" applyNumberForma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/>
    <xf numFmtId="14" fontId="0" fillId="0" borderId="2" xfId="0" applyNumberFormat="1" applyFill="1" applyBorder="1"/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/>
    </xf>
    <xf numFmtId="181" fontId="0" fillId="0" borderId="4" xfId="0" applyNumberFormat="1" applyBorder="1" applyAlignment="1">
      <alignment horizontal="center"/>
    </xf>
    <xf numFmtId="2" fontId="3" fillId="0" borderId="4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25" xfId="0" applyBorder="1"/>
    <xf numFmtId="0" fontId="3" fillId="0" borderId="30" xfId="0" applyFont="1" applyBorder="1"/>
    <xf numFmtId="2" fontId="0" fillId="0" borderId="32" xfId="0" applyNumberFormat="1" applyBorder="1"/>
    <xf numFmtId="9" fontId="3" fillId="0" borderId="32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Border="1" applyAlignment="1"/>
    <xf numFmtId="14" fontId="0" fillId="0" borderId="32" xfId="0" applyNumberFormat="1" applyBorder="1"/>
    <xf numFmtId="0" fontId="3" fillId="0" borderId="32" xfId="0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right" wrapText="1"/>
    </xf>
    <xf numFmtId="2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4" xfId="0" applyBorder="1"/>
    <xf numFmtId="2" fontId="3" fillId="0" borderId="35" xfId="0" applyNumberFormat="1" applyFont="1" applyBorder="1" applyAlignment="1">
      <alignment horizontal="right"/>
    </xf>
    <xf numFmtId="0" fontId="0" fillId="0" borderId="8" xfId="0" applyBorder="1"/>
    <xf numFmtId="2" fontId="3" fillId="0" borderId="9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8" xfId="0" applyFont="1" applyFill="1" applyBorder="1"/>
    <xf numFmtId="0" fontId="0" fillId="0" borderId="10" xfId="0" applyBorder="1"/>
    <xf numFmtId="0" fontId="3" fillId="0" borderId="4" xfId="0" applyFont="1" applyBorder="1"/>
    <xf numFmtId="2" fontId="3" fillId="0" borderId="11" xfId="0" applyNumberFormat="1" applyFont="1" applyBorder="1" applyAlignment="1">
      <alignment horizontal="right"/>
    </xf>
    <xf numFmtId="2" fontId="2" fillId="2" borderId="30" xfId="0" applyNumberFormat="1" applyFont="1" applyFill="1" applyBorder="1"/>
    <xf numFmtId="2" fontId="2" fillId="2" borderId="30" xfId="0" applyNumberFormat="1" applyFont="1" applyFill="1" applyBorder="1" applyAlignment="1"/>
    <xf numFmtId="2" fontId="2" fillId="2" borderId="30" xfId="0" applyNumberFormat="1" applyFont="1" applyFill="1" applyBorder="1" applyAlignment="1">
      <alignment horizontal="right" wrapText="1"/>
    </xf>
    <xf numFmtId="2" fontId="2" fillId="2" borderId="3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2" fillId="2" borderId="33" xfId="0" applyFont="1" applyFill="1" applyBorder="1"/>
    <xf numFmtId="2" fontId="2" fillId="2" borderId="25" xfId="0" applyNumberFormat="1" applyFont="1" applyFill="1" applyBorder="1"/>
    <xf numFmtId="2" fontId="5" fillId="2" borderId="25" xfId="0" applyNumberFormat="1" applyFont="1" applyFill="1" applyBorder="1"/>
    <xf numFmtId="14" fontId="3" fillId="0" borderId="1" xfId="0" applyNumberFormat="1" applyFont="1" applyBorder="1" applyAlignment="1">
      <alignment wrapText="1"/>
    </xf>
    <xf numFmtId="0" fontId="0" fillId="0" borderId="36" xfId="0" applyBorder="1"/>
    <xf numFmtId="2" fontId="3" fillId="0" borderId="37" xfId="0" applyNumberFormat="1" applyFont="1" applyBorder="1" applyAlignment="1">
      <alignment horizontal="right"/>
    </xf>
    <xf numFmtId="0" fontId="2" fillId="2" borderId="38" xfId="0" applyFont="1" applyFill="1" applyBorder="1"/>
    <xf numFmtId="2" fontId="5" fillId="2" borderId="39" xfId="0" applyNumberFormat="1" applyFont="1" applyFill="1" applyBorder="1" applyAlignment="1">
      <alignment horizontal="right"/>
    </xf>
    <xf numFmtId="0" fontId="0" fillId="0" borderId="5" xfId="0" applyBorder="1"/>
    <xf numFmtId="2" fontId="3" fillId="0" borderId="7" xfId="0" applyNumberFormat="1" applyFont="1" applyBorder="1" applyAlignment="1">
      <alignment horizontal="right"/>
    </xf>
    <xf numFmtId="0" fontId="0" fillId="0" borderId="34" xfId="0" applyFill="1" applyBorder="1"/>
    <xf numFmtId="2" fontId="3" fillId="0" borderId="35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40" xfId="0" applyBorder="1"/>
    <xf numFmtId="2" fontId="5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Resumen de Selección en Diagrama de Pastel </a:t>
            </a:r>
          </a:p>
        </c:rich>
      </c:tx>
      <c:layout>
        <c:manualLayout>
          <c:xMode val="edge"/>
          <c:yMode val="edge"/>
          <c:x val="0.13802835886382986"/>
          <c:y val="4.32693323442484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47907471263577"/>
          <c:y val="0.31250073359735014"/>
          <c:w val="0.34366244451810701"/>
          <c:h val="0.58653983844425717"/>
        </c:manualLayout>
      </c:layout>
      <c:pieChart>
        <c:varyColors val="1"/>
        <c:ser>
          <c:idx val="0"/>
          <c:order val="0"/>
          <c:tx>
            <c:v>Compras de AF 2006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41408507659148958"/>
                  <c:y val="0.81730961094691568"/>
                </c:manualLayout>
              </c:layout>
              <c:dLblPos val="bestFit"/>
              <c:showLegendKey val="1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LeaderLines val="1"/>
          </c:dLbls>
          <c:cat>
            <c:strRef>
              <c:f>'ANEXO 7'!$B$54:$B$55</c:f>
              <c:strCache>
                <c:ptCount val="2"/>
                <c:pt idx="0">
                  <c:v>Items más Significativos</c:v>
                </c:pt>
                <c:pt idx="1">
                  <c:v> Partidas no Probadas</c:v>
                </c:pt>
              </c:strCache>
            </c:strRef>
          </c:cat>
          <c:val>
            <c:numRef>
              <c:f>'ANEXO 7'!$D$54:$D$55</c:f>
              <c:numCache>
                <c:formatCode>0.00%</c:formatCode>
                <c:ptCount val="2"/>
                <c:pt idx="0">
                  <c:v>0.8398101908027279</c:v>
                </c:pt>
                <c:pt idx="1">
                  <c:v>0.1601898091972721</c:v>
                </c:pt>
              </c:numCache>
            </c:numRef>
          </c:val>
        </c:ser>
        <c:dLbls>
          <c:showLegendKey val="1"/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60281773054815491"/>
          <c:y val="0.41827021266106862"/>
          <c:w val="0.34647934980104234"/>
          <c:h val="0.370193176723014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56</xdr:row>
      <xdr:rowOff>114300</xdr:rowOff>
    </xdr:from>
    <xdr:to>
      <xdr:col>8</xdr:col>
      <xdr:colOff>285750</xdr:colOff>
      <xdr:row>68</xdr:row>
      <xdr:rowOff>123825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opLeftCell="A31" workbookViewId="0">
      <selection activeCell="I22" sqref="I22"/>
    </sheetView>
  </sheetViews>
  <sheetFormatPr baseColWidth="10" defaultRowHeight="12.75"/>
  <cols>
    <col min="1" max="1" width="8" bestFit="1" customWidth="1"/>
    <col min="2" max="2" width="30.28515625" bestFit="1" customWidth="1"/>
    <col min="3" max="3" width="33" bestFit="1" customWidth="1"/>
    <col min="5" max="5" width="7.42578125" bestFit="1" customWidth="1"/>
    <col min="6" max="6" width="5.42578125" bestFit="1" customWidth="1"/>
    <col min="7" max="8" width="8.5703125" bestFit="1" customWidth="1"/>
  </cols>
  <sheetData>
    <row r="1" spans="1:8" ht="15.75">
      <c r="A1" s="210" t="s">
        <v>111</v>
      </c>
      <c r="B1" s="210"/>
      <c r="C1" s="210"/>
      <c r="D1" s="210"/>
      <c r="E1" s="210"/>
      <c r="F1" s="210"/>
      <c r="G1" s="210"/>
      <c r="H1" s="210"/>
    </row>
    <row r="2" spans="1:8" ht="15.75">
      <c r="A2" s="210" t="s">
        <v>107</v>
      </c>
      <c r="B2" s="210"/>
      <c r="C2" s="210"/>
      <c r="D2" s="210"/>
      <c r="E2" s="210"/>
      <c r="F2" s="210"/>
      <c r="G2" s="210"/>
      <c r="H2" s="210"/>
    </row>
    <row r="3" spans="1:8" ht="15.75">
      <c r="A3" s="53"/>
      <c r="B3" s="53"/>
      <c r="C3" s="53"/>
      <c r="D3" s="53"/>
      <c r="E3" s="53"/>
      <c r="F3" s="53"/>
      <c r="G3" s="53"/>
      <c r="H3" s="53"/>
    </row>
    <row r="4" spans="1:8">
      <c r="A4" s="20" t="s">
        <v>83</v>
      </c>
      <c r="B4" s="20" t="s">
        <v>92</v>
      </c>
      <c r="C4" s="20" t="s">
        <v>93</v>
      </c>
      <c r="D4" s="28"/>
      <c r="E4" s="28"/>
      <c r="F4" s="28"/>
      <c r="G4" s="28"/>
      <c r="H4" s="28"/>
    </row>
    <row r="5" spans="1:8">
      <c r="A5" s="29"/>
      <c r="B5" s="30" t="s">
        <v>84</v>
      </c>
      <c r="C5" s="28" t="s">
        <v>94</v>
      </c>
      <c r="D5" s="28"/>
      <c r="E5" s="28"/>
      <c r="F5" s="28"/>
      <c r="G5" s="28"/>
      <c r="H5" s="28"/>
    </row>
    <row r="6" spans="1:8">
      <c r="A6" s="27"/>
      <c r="B6" s="30" t="s">
        <v>85</v>
      </c>
      <c r="C6" s="28"/>
      <c r="D6" s="28"/>
      <c r="E6" s="28"/>
      <c r="F6" s="28"/>
      <c r="G6" s="28"/>
      <c r="H6" s="28"/>
    </row>
    <row r="7" spans="1:8">
      <c r="A7" s="27"/>
      <c r="B7" s="30" t="s">
        <v>86</v>
      </c>
      <c r="C7" s="28"/>
      <c r="D7" s="28"/>
      <c r="E7" s="28"/>
      <c r="F7" s="28"/>
      <c r="G7" s="28"/>
      <c r="H7" s="28"/>
    </row>
    <row r="8" spans="1:8">
      <c r="A8" s="208" t="s">
        <v>81</v>
      </c>
      <c r="B8" s="208"/>
      <c r="C8" s="208"/>
      <c r="D8" s="208"/>
      <c r="E8" s="208"/>
      <c r="F8" s="208"/>
      <c r="G8" s="208"/>
      <c r="H8" s="208"/>
    </row>
    <row r="9" spans="1:8">
      <c r="A9" s="208" t="s">
        <v>101</v>
      </c>
      <c r="B9" s="208"/>
      <c r="C9" s="208"/>
      <c r="D9" s="208"/>
      <c r="E9" s="208"/>
      <c r="F9" s="208"/>
      <c r="G9" s="208"/>
      <c r="H9" s="208"/>
    </row>
    <row r="10" spans="1:8" ht="13.5" thickBot="1">
      <c r="A10" s="209" t="s">
        <v>102</v>
      </c>
      <c r="B10" s="209"/>
      <c r="C10" s="209"/>
      <c r="D10" s="209"/>
      <c r="E10" s="209"/>
      <c r="F10" s="209"/>
      <c r="G10" s="209"/>
      <c r="H10" s="209"/>
    </row>
    <row r="11" spans="1:8" ht="26.25" thickBot="1">
      <c r="A11" s="19" t="s">
        <v>91</v>
      </c>
      <c r="B11" s="18" t="s">
        <v>0</v>
      </c>
      <c r="C11" s="18" t="s">
        <v>1</v>
      </c>
      <c r="D11" s="19" t="s">
        <v>2</v>
      </c>
      <c r="E11" s="19" t="s">
        <v>108</v>
      </c>
      <c r="F11" s="19" t="s">
        <v>3</v>
      </c>
      <c r="G11" s="19" t="s">
        <v>4</v>
      </c>
      <c r="H11" s="19" t="s">
        <v>5</v>
      </c>
    </row>
    <row r="12" spans="1:8">
      <c r="A12" s="54">
        <v>3</v>
      </c>
      <c r="B12" s="57" t="s">
        <v>60</v>
      </c>
      <c r="C12" s="62"/>
      <c r="D12" s="67">
        <v>38720</v>
      </c>
      <c r="E12" s="54">
        <v>3890</v>
      </c>
      <c r="F12" s="73">
        <v>1</v>
      </c>
      <c r="G12" s="80">
        <v>950</v>
      </c>
      <c r="H12" s="78">
        <f t="shared" ref="H12:H40" si="0">F12*G12</f>
        <v>950</v>
      </c>
    </row>
    <row r="13" spans="1:8">
      <c r="A13" s="55">
        <v>1</v>
      </c>
      <c r="B13" s="58" t="s">
        <v>16</v>
      </c>
      <c r="C13" s="63" t="s">
        <v>17</v>
      </c>
      <c r="D13" s="68">
        <v>38749</v>
      </c>
      <c r="E13" s="72">
        <v>875</v>
      </c>
      <c r="F13" s="74">
        <v>1</v>
      </c>
      <c r="G13" s="81">
        <v>400</v>
      </c>
      <c r="H13" s="78">
        <f t="shared" si="0"/>
        <v>400</v>
      </c>
    </row>
    <row r="14" spans="1:8">
      <c r="A14" s="55">
        <v>1</v>
      </c>
      <c r="B14" s="58" t="s">
        <v>31</v>
      </c>
      <c r="C14" s="63" t="s">
        <v>33</v>
      </c>
      <c r="D14" s="68">
        <v>38749</v>
      </c>
      <c r="E14" s="72">
        <v>1854</v>
      </c>
      <c r="F14" s="74">
        <v>2</v>
      </c>
      <c r="G14" s="81">
        <v>200</v>
      </c>
      <c r="H14" s="78">
        <f t="shared" si="0"/>
        <v>400</v>
      </c>
    </row>
    <row r="15" spans="1:8">
      <c r="A15" s="55">
        <v>1</v>
      </c>
      <c r="B15" s="58" t="s">
        <v>24</v>
      </c>
      <c r="C15" s="63"/>
      <c r="D15" s="68">
        <v>38749</v>
      </c>
      <c r="E15" s="72">
        <v>2645</v>
      </c>
      <c r="F15" s="74">
        <v>1</v>
      </c>
      <c r="G15" s="81">
        <v>15</v>
      </c>
      <c r="H15" s="78">
        <f t="shared" si="0"/>
        <v>15</v>
      </c>
    </row>
    <row r="16" spans="1:8">
      <c r="A16" s="55">
        <v>3</v>
      </c>
      <c r="B16" s="59" t="s">
        <v>61</v>
      </c>
      <c r="C16" s="63" t="s">
        <v>62</v>
      </c>
      <c r="D16" s="68">
        <v>38750</v>
      </c>
      <c r="E16" s="55">
        <v>1059</v>
      </c>
      <c r="F16" s="74">
        <v>1</v>
      </c>
      <c r="G16" s="81">
        <v>478.24</v>
      </c>
      <c r="H16" s="78">
        <f t="shared" si="0"/>
        <v>478.24</v>
      </c>
    </row>
    <row r="17" spans="1:8">
      <c r="A17" s="55">
        <v>1</v>
      </c>
      <c r="B17" s="58" t="s">
        <v>32</v>
      </c>
      <c r="C17" s="63" t="s">
        <v>33</v>
      </c>
      <c r="D17" s="68">
        <v>38765</v>
      </c>
      <c r="E17" s="55">
        <v>828</v>
      </c>
      <c r="F17" s="74">
        <v>1</v>
      </c>
      <c r="G17" s="81">
        <v>345.14</v>
      </c>
      <c r="H17" s="78">
        <f t="shared" si="0"/>
        <v>345.14</v>
      </c>
    </row>
    <row r="18" spans="1:8">
      <c r="A18" s="55">
        <v>3</v>
      </c>
      <c r="B18" s="60" t="s">
        <v>63</v>
      </c>
      <c r="C18" s="64" t="s">
        <v>64</v>
      </c>
      <c r="D18" s="69">
        <v>38768</v>
      </c>
      <c r="E18" s="72">
        <v>4059</v>
      </c>
      <c r="F18" s="75">
        <v>2</v>
      </c>
      <c r="G18" s="82">
        <f>750+140</f>
        <v>890</v>
      </c>
      <c r="H18" s="78">
        <f t="shared" si="0"/>
        <v>1780</v>
      </c>
    </row>
    <row r="19" spans="1:8">
      <c r="A19" s="55">
        <v>1</v>
      </c>
      <c r="B19" s="58" t="s">
        <v>34</v>
      </c>
      <c r="C19" s="63" t="s">
        <v>35</v>
      </c>
      <c r="D19" s="68">
        <v>38777</v>
      </c>
      <c r="E19" s="72">
        <v>984</v>
      </c>
      <c r="F19" s="74">
        <v>1</v>
      </c>
      <c r="G19" s="81">
        <v>40</v>
      </c>
      <c r="H19" s="78">
        <f t="shared" si="0"/>
        <v>40</v>
      </c>
    </row>
    <row r="20" spans="1:8">
      <c r="A20" s="55">
        <v>1</v>
      </c>
      <c r="B20" s="58" t="s">
        <v>36</v>
      </c>
      <c r="C20" s="63" t="s">
        <v>37</v>
      </c>
      <c r="D20" s="68">
        <v>38777</v>
      </c>
      <c r="E20" s="72">
        <v>369</v>
      </c>
      <c r="F20" s="74">
        <v>2</v>
      </c>
      <c r="G20" s="81">
        <v>30</v>
      </c>
      <c r="H20" s="78">
        <f t="shared" si="0"/>
        <v>60</v>
      </c>
    </row>
    <row r="21" spans="1:8">
      <c r="A21" s="55">
        <v>1</v>
      </c>
      <c r="B21" s="58" t="s">
        <v>38</v>
      </c>
      <c r="C21" s="63" t="s">
        <v>39</v>
      </c>
      <c r="D21" s="68">
        <v>38796</v>
      </c>
      <c r="E21" s="55">
        <v>527</v>
      </c>
      <c r="F21" s="74">
        <v>1</v>
      </c>
      <c r="G21" s="81">
        <v>55</v>
      </c>
      <c r="H21" s="78">
        <f t="shared" si="0"/>
        <v>55</v>
      </c>
    </row>
    <row r="22" spans="1:8">
      <c r="A22" s="55">
        <v>1</v>
      </c>
      <c r="B22" s="58" t="s">
        <v>38</v>
      </c>
      <c r="C22" s="63" t="s">
        <v>40</v>
      </c>
      <c r="D22" s="68">
        <v>38796</v>
      </c>
      <c r="E22" s="55">
        <v>527</v>
      </c>
      <c r="F22" s="74">
        <v>1</v>
      </c>
      <c r="G22" s="81">
        <v>65</v>
      </c>
      <c r="H22" s="78">
        <f t="shared" si="0"/>
        <v>65</v>
      </c>
    </row>
    <row r="23" spans="1:8">
      <c r="A23" s="55">
        <v>1</v>
      </c>
      <c r="B23" s="58" t="s">
        <v>38</v>
      </c>
      <c r="C23" s="63" t="s">
        <v>41</v>
      </c>
      <c r="D23" s="68">
        <v>38796</v>
      </c>
      <c r="E23" s="55">
        <v>527</v>
      </c>
      <c r="F23" s="74">
        <v>1</v>
      </c>
      <c r="G23" s="81">
        <v>115</v>
      </c>
      <c r="H23" s="78">
        <f t="shared" si="0"/>
        <v>115</v>
      </c>
    </row>
    <row r="24" spans="1:8">
      <c r="A24" s="55">
        <v>2</v>
      </c>
      <c r="B24" s="58" t="s">
        <v>54</v>
      </c>
      <c r="C24" s="65" t="s">
        <v>55</v>
      </c>
      <c r="D24" s="70">
        <v>38796</v>
      </c>
      <c r="E24" s="72" t="s">
        <v>89</v>
      </c>
      <c r="F24" s="76">
        <v>1</v>
      </c>
      <c r="G24" s="81">
        <v>20263.64</v>
      </c>
      <c r="H24" s="78">
        <f t="shared" si="0"/>
        <v>20263.64</v>
      </c>
    </row>
    <row r="25" spans="1:8">
      <c r="A25" s="55">
        <v>1</v>
      </c>
      <c r="B25" s="58" t="s">
        <v>42</v>
      </c>
      <c r="C25" s="63" t="s">
        <v>43</v>
      </c>
      <c r="D25" s="68">
        <v>38820</v>
      </c>
      <c r="E25" s="55">
        <v>88832</v>
      </c>
      <c r="F25" s="74">
        <v>3</v>
      </c>
      <c r="G25" s="81">
        <v>62.48</v>
      </c>
      <c r="H25" s="78">
        <f t="shared" si="0"/>
        <v>187.44</v>
      </c>
    </row>
    <row r="26" spans="1:8">
      <c r="A26" s="55">
        <v>1</v>
      </c>
      <c r="B26" s="58" t="s">
        <v>44</v>
      </c>
      <c r="C26" s="63" t="s">
        <v>45</v>
      </c>
      <c r="D26" s="68">
        <v>38820</v>
      </c>
      <c r="E26" s="55">
        <v>88832</v>
      </c>
      <c r="F26" s="74">
        <v>10</v>
      </c>
      <c r="G26" s="81">
        <v>14.22</v>
      </c>
      <c r="H26" s="78">
        <f t="shared" si="0"/>
        <v>142.20000000000002</v>
      </c>
    </row>
    <row r="27" spans="1:8">
      <c r="A27" s="55">
        <v>1</v>
      </c>
      <c r="B27" s="58" t="s">
        <v>46</v>
      </c>
      <c r="C27" s="63" t="s">
        <v>47</v>
      </c>
      <c r="D27" s="68">
        <v>38820</v>
      </c>
      <c r="E27" s="55">
        <v>88832</v>
      </c>
      <c r="F27" s="74">
        <v>10</v>
      </c>
      <c r="G27" s="81">
        <v>41.22</v>
      </c>
      <c r="H27" s="78">
        <f t="shared" si="0"/>
        <v>412.2</v>
      </c>
    </row>
    <row r="28" spans="1:8">
      <c r="A28" s="55">
        <v>1</v>
      </c>
      <c r="B28" s="58" t="s">
        <v>48</v>
      </c>
      <c r="C28" s="63" t="s">
        <v>82</v>
      </c>
      <c r="D28" s="68">
        <v>38832</v>
      </c>
      <c r="E28" s="55">
        <v>380</v>
      </c>
      <c r="F28" s="74">
        <v>1</v>
      </c>
      <c r="G28" s="81">
        <v>160</v>
      </c>
      <c r="H28" s="78">
        <f t="shared" si="0"/>
        <v>160</v>
      </c>
    </row>
    <row r="29" spans="1:8">
      <c r="A29" s="55">
        <v>1</v>
      </c>
      <c r="B29" s="58" t="s">
        <v>21</v>
      </c>
      <c r="C29" s="63" t="s">
        <v>49</v>
      </c>
      <c r="D29" s="68">
        <v>38838</v>
      </c>
      <c r="E29" s="72" t="s">
        <v>89</v>
      </c>
      <c r="F29" s="74">
        <v>1</v>
      </c>
      <c r="G29" s="81">
        <v>15</v>
      </c>
      <c r="H29" s="78">
        <f t="shared" si="0"/>
        <v>15</v>
      </c>
    </row>
    <row r="30" spans="1:8">
      <c r="A30" s="55">
        <v>1</v>
      </c>
      <c r="B30" s="58" t="s">
        <v>50</v>
      </c>
      <c r="C30" s="63" t="s">
        <v>51</v>
      </c>
      <c r="D30" s="68">
        <v>38838</v>
      </c>
      <c r="E30" s="72" t="s">
        <v>89</v>
      </c>
      <c r="F30" s="74">
        <v>1</v>
      </c>
      <c r="G30" s="81">
        <v>180</v>
      </c>
      <c r="H30" s="78">
        <f t="shared" si="0"/>
        <v>180</v>
      </c>
    </row>
    <row r="31" spans="1:8">
      <c r="A31" s="55">
        <v>3</v>
      </c>
      <c r="B31" s="59" t="s">
        <v>65</v>
      </c>
      <c r="C31" s="63" t="s">
        <v>66</v>
      </c>
      <c r="D31" s="68">
        <v>38840</v>
      </c>
      <c r="E31" s="55">
        <v>5861</v>
      </c>
      <c r="F31" s="74">
        <v>3</v>
      </c>
      <c r="G31" s="81">
        <v>36</v>
      </c>
      <c r="H31" s="78">
        <f t="shared" si="0"/>
        <v>108</v>
      </c>
    </row>
    <row r="32" spans="1:8">
      <c r="A32" s="55">
        <v>3</v>
      </c>
      <c r="B32" s="59" t="s">
        <v>67</v>
      </c>
      <c r="C32" s="63" t="s">
        <v>68</v>
      </c>
      <c r="D32" s="68">
        <v>38840</v>
      </c>
      <c r="E32" s="55">
        <v>8643</v>
      </c>
      <c r="F32" s="74">
        <v>1</v>
      </c>
      <c r="G32" s="81">
        <v>32</v>
      </c>
      <c r="H32" s="78">
        <f t="shared" si="0"/>
        <v>32</v>
      </c>
    </row>
    <row r="33" spans="1:8">
      <c r="A33" s="55">
        <v>3</v>
      </c>
      <c r="B33" s="59" t="s">
        <v>69</v>
      </c>
      <c r="C33" s="63" t="s">
        <v>70</v>
      </c>
      <c r="D33" s="68">
        <v>38840</v>
      </c>
      <c r="E33" s="55">
        <v>4861</v>
      </c>
      <c r="F33" s="74">
        <v>2</v>
      </c>
      <c r="G33" s="81">
        <v>5</v>
      </c>
      <c r="H33" s="78">
        <f t="shared" si="0"/>
        <v>10</v>
      </c>
    </row>
    <row r="34" spans="1:8">
      <c r="A34" s="55">
        <v>3</v>
      </c>
      <c r="B34" s="59" t="s">
        <v>71</v>
      </c>
      <c r="C34" s="63" t="s">
        <v>72</v>
      </c>
      <c r="D34" s="68">
        <v>38840</v>
      </c>
      <c r="E34" s="55">
        <v>687</v>
      </c>
      <c r="F34" s="74">
        <v>1</v>
      </c>
      <c r="G34" s="81">
        <v>35</v>
      </c>
      <c r="H34" s="78">
        <f t="shared" si="0"/>
        <v>35</v>
      </c>
    </row>
    <row r="35" spans="1:8">
      <c r="A35" s="55">
        <v>3</v>
      </c>
      <c r="B35" s="59" t="s">
        <v>63</v>
      </c>
      <c r="C35" s="63" t="s">
        <v>73</v>
      </c>
      <c r="D35" s="68">
        <v>38840</v>
      </c>
      <c r="E35" s="55">
        <v>2556</v>
      </c>
      <c r="F35" s="74">
        <v>1</v>
      </c>
      <c r="G35" s="81">
        <f>365+105</f>
        <v>470</v>
      </c>
      <c r="H35" s="78">
        <f t="shared" si="0"/>
        <v>470</v>
      </c>
    </row>
    <row r="36" spans="1:8">
      <c r="A36" s="55">
        <v>3</v>
      </c>
      <c r="B36" s="59" t="s">
        <v>63</v>
      </c>
      <c r="C36" s="63" t="s">
        <v>74</v>
      </c>
      <c r="D36" s="68">
        <v>38848</v>
      </c>
      <c r="E36" s="55">
        <v>5652</v>
      </c>
      <c r="F36" s="74">
        <v>1</v>
      </c>
      <c r="G36" s="81">
        <f>510+350</f>
        <v>860</v>
      </c>
      <c r="H36" s="78">
        <f t="shared" si="0"/>
        <v>860</v>
      </c>
    </row>
    <row r="37" spans="1:8">
      <c r="A37" s="55">
        <v>3</v>
      </c>
      <c r="B37" s="59" t="s">
        <v>59</v>
      </c>
      <c r="C37" s="63" t="s">
        <v>75</v>
      </c>
      <c r="D37" s="68">
        <v>38874</v>
      </c>
      <c r="E37" s="55">
        <v>8521</v>
      </c>
      <c r="F37" s="74">
        <v>1</v>
      </c>
      <c r="G37" s="81">
        <v>48</v>
      </c>
      <c r="H37" s="78">
        <f t="shared" si="0"/>
        <v>48</v>
      </c>
    </row>
    <row r="38" spans="1:8">
      <c r="A38" s="55">
        <v>3</v>
      </c>
      <c r="B38" s="59" t="s">
        <v>63</v>
      </c>
      <c r="C38" s="63" t="s">
        <v>76</v>
      </c>
      <c r="D38" s="68">
        <v>38874</v>
      </c>
      <c r="E38" s="55">
        <v>9841</v>
      </c>
      <c r="F38" s="74">
        <v>1</v>
      </c>
      <c r="G38" s="81">
        <f>420+350</f>
        <v>770</v>
      </c>
      <c r="H38" s="78">
        <f t="shared" si="0"/>
        <v>770</v>
      </c>
    </row>
    <row r="39" spans="1:8">
      <c r="A39" s="55">
        <v>3</v>
      </c>
      <c r="B39" s="59" t="s">
        <v>63</v>
      </c>
      <c r="C39" s="63" t="s">
        <v>77</v>
      </c>
      <c r="D39" s="68">
        <v>38874</v>
      </c>
      <c r="E39" s="55">
        <v>4689</v>
      </c>
      <c r="F39" s="74">
        <v>1</v>
      </c>
      <c r="G39" s="81">
        <f>360+130</f>
        <v>490</v>
      </c>
      <c r="H39" s="78">
        <f t="shared" si="0"/>
        <v>490</v>
      </c>
    </row>
    <row r="40" spans="1:8">
      <c r="A40" s="55">
        <v>1</v>
      </c>
      <c r="B40" s="58" t="s">
        <v>52</v>
      </c>
      <c r="C40" s="63"/>
      <c r="D40" s="68">
        <v>38888</v>
      </c>
      <c r="E40" s="55">
        <v>1105</v>
      </c>
      <c r="F40" s="74">
        <v>1</v>
      </c>
      <c r="G40" s="81">
        <v>70</v>
      </c>
      <c r="H40" s="78">
        <f t="shared" si="0"/>
        <v>70</v>
      </c>
    </row>
    <row r="41" spans="1:8">
      <c r="A41" s="55">
        <v>1</v>
      </c>
      <c r="B41" s="58" t="s">
        <v>53</v>
      </c>
      <c r="C41" s="63"/>
      <c r="D41" s="68">
        <v>38888</v>
      </c>
      <c r="E41" s="55">
        <v>1105</v>
      </c>
      <c r="F41" s="74">
        <v>3</v>
      </c>
      <c r="G41" s="81">
        <f>H41/F41</f>
        <v>155.33333333333334</v>
      </c>
      <c r="H41" s="78">
        <v>466</v>
      </c>
    </row>
    <row r="42" spans="1:8">
      <c r="A42" s="55">
        <v>3</v>
      </c>
      <c r="B42" s="59" t="s">
        <v>59</v>
      </c>
      <c r="C42" s="63" t="s">
        <v>78</v>
      </c>
      <c r="D42" s="68">
        <v>38922</v>
      </c>
      <c r="E42" s="55">
        <v>30071</v>
      </c>
      <c r="F42" s="74">
        <v>1</v>
      </c>
      <c r="G42" s="81">
        <v>199</v>
      </c>
      <c r="H42" s="78">
        <f>F42*G42</f>
        <v>199</v>
      </c>
    </row>
    <row r="43" spans="1:8">
      <c r="A43" s="55">
        <v>3</v>
      </c>
      <c r="B43" s="59" t="s">
        <v>63</v>
      </c>
      <c r="C43" s="63" t="s">
        <v>106</v>
      </c>
      <c r="D43" s="68">
        <v>38947</v>
      </c>
      <c r="E43" s="55">
        <v>4123</v>
      </c>
      <c r="F43" s="74">
        <v>1</v>
      </c>
      <c r="G43" s="81">
        <f>460+330</f>
        <v>790</v>
      </c>
      <c r="H43" s="78">
        <f>F43*G43</f>
        <v>790</v>
      </c>
    </row>
    <row r="44" spans="1:8" ht="13.5" thickBot="1">
      <c r="A44" s="56">
        <v>3</v>
      </c>
      <c r="B44" s="61" t="s">
        <v>58</v>
      </c>
      <c r="C44" s="66" t="s">
        <v>80</v>
      </c>
      <c r="D44" s="71">
        <v>38968</v>
      </c>
      <c r="E44" s="56">
        <v>4123</v>
      </c>
      <c r="F44" s="77">
        <v>1</v>
      </c>
      <c r="G44" s="83">
        <v>790</v>
      </c>
      <c r="H44" s="79">
        <f>F44*G44</f>
        <v>790</v>
      </c>
    </row>
    <row r="45" spans="1:8">
      <c r="A45" s="27"/>
      <c r="B45" s="13" t="s">
        <v>88</v>
      </c>
      <c r="C45" s="28"/>
      <c r="D45" s="28"/>
      <c r="E45" s="28"/>
      <c r="F45" s="30">
        <f>SUM(F12:F44)</f>
        <v>61</v>
      </c>
      <c r="G45" s="28"/>
      <c r="H45" s="33">
        <f>SUM(H12:H44)</f>
        <v>31201.859999999997</v>
      </c>
    </row>
    <row r="46" spans="1:8">
      <c r="A46" s="28"/>
      <c r="B46" s="28"/>
      <c r="C46" s="28"/>
      <c r="D46" s="28"/>
      <c r="E46" s="28"/>
      <c r="F46" s="28"/>
      <c r="G46" s="28"/>
      <c r="H46" s="28"/>
    </row>
  </sheetData>
  <mergeCells count="5">
    <mergeCell ref="A8:H8"/>
    <mergeCell ref="A9:H9"/>
    <mergeCell ref="A10:H10"/>
    <mergeCell ref="A1:H1"/>
    <mergeCell ref="A2:H2"/>
  </mergeCells>
  <phoneticPr fontId="4" type="noConversion"/>
  <printOptions horizontalCentered="1"/>
  <pageMargins left="1.5748031496062993" right="0.94488188976377963" top="1.5748031496062993" bottom="1.3779527559055118" header="0" footer="0"/>
  <pageSetup paperSize="9" scale="62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opLeftCell="A46" workbookViewId="0">
      <selection activeCell="C49" sqref="C49"/>
    </sheetView>
  </sheetViews>
  <sheetFormatPr baseColWidth="10" defaultRowHeight="12.75"/>
  <cols>
    <col min="1" max="1" width="8.42578125" customWidth="1"/>
    <col min="2" max="2" width="30.28515625" bestFit="1" customWidth="1"/>
    <col min="3" max="3" width="34.7109375" bestFit="1" customWidth="1"/>
    <col min="5" max="5" width="15.42578125" customWidth="1"/>
    <col min="6" max="6" width="5.42578125" bestFit="1" customWidth="1"/>
    <col min="7" max="7" width="8.5703125" bestFit="1" customWidth="1"/>
    <col min="8" max="8" width="12.5703125" bestFit="1" customWidth="1"/>
    <col min="9" max="9" width="15.42578125" customWidth="1"/>
  </cols>
  <sheetData>
    <row r="1" spans="1:9" ht="15.75">
      <c r="A1" s="210" t="s">
        <v>112</v>
      </c>
      <c r="B1" s="210"/>
      <c r="C1" s="210"/>
      <c r="D1" s="210"/>
      <c r="E1" s="210"/>
      <c r="F1" s="210"/>
      <c r="G1" s="210"/>
      <c r="H1" s="210"/>
      <c r="I1" s="210"/>
    </row>
    <row r="2" spans="1:9" ht="15.75">
      <c r="A2" s="210" t="s">
        <v>110</v>
      </c>
      <c r="B2" s="210"/>
      <c r="C2" s="210"/>
      <c r="D2" s="210"/>
      <c r="E2" s="210"/>
      <c r="F2" s="210"/>
      <c r="G2" s="210"/>
      <c r="H2" s="210"/>
      <c r="I2" s="210"/>
    </row>
    <row r="3" spans="1:9">
      <c r="A3" s="20" t="s">
        <v>83</v>
      </c>
      <c r="B3" s="20" t="s">
        <v>92</v>
      </c>
      <c r="C3" s="20" t="s">
        <v>93</v>
      </c>
      <c r="D3" s="28"/>
      <c r="E3" s="28"/>
      <c r="F3" s="28"/>
      <c r="G3" s="28"/>
      <c r="H3" s="28"/>
    </row>
    <row r="4" spans="1:9">
      <c r="A4" s="29"/>
      <c r="B4" s="30" t="s">
        <v>84</v>
      </c>
      <c r="C4" s="28" t="s">
        <v>94</v>
      </c>
      <c r="D4" s="28"/>
      <c r="E4" s="28"/>
      <c r="F4" s="28"/>
      <c r="G4" s="28"/>
      <c r="H4" s="28"/>
    </row>
    <row r="5" spans="1:9">
      <c r="A5" s="27"/>
      <c r="B5" s="30" t="s">
        <v>85</v>
      </c>
      <c r="C5" s="28"/>
      <c r="D5" s="28"/>
      <c r="E5" s="28"/>
      <c r="F5" s="28"/>
      <c r="G5" s="28"/>
      <c r="H5" s="28"/>
    </row>
    <row r="6" spans="1:9">
      <c r="A6" s="27"/>
      <c r="B6" s="30" t="s">
        <v>86</v>
      </c>
      <c r="C6" s="28"/>
      <c r="D6" s="28"/>
      <c r="E6" s="28"/>
      <c r="F6" s="28"/>
      <c r="G6" s="28"/>
      <c r="H6" s="28"/>
    </row>
    <row r="7" spans="1:9">
      <c r="A7" s="29"/>
      <c r="B7" s="28" t="s">
        <v>87</v>
      </c>
      <c r="C7" s="28"/>
      <c r="D7" s="28"/>
      <c r="E7" s="28"/>
      <c r="F7" s="28"/>
      <c r="G7" s="28"/>
      <c r="H7" s="28"/>
    </row>
    <row r="8" spans="1:9">
      <c r="A8" s="208" t="s">
        <v>81</v>
      </c>
      <c r="B8" s="208"/>
      <c r="C8" s="208"/>
      <c r="D8" s="208"/>
      <c r="E8" s="208"/>
      <c r="F8" s="208"/>
      <c r="G8" s="208"/>
      <c r="H8" s="208"/>
    </row>
    <row r="9" spans="1:9">
      <c r="A9" s="208" t="s">
        <v>101</v>
      </c>
      <c r="B9" s="208"/>
      <c r="C9" s="208"/>
      <c r="D9" s="208"/>
      <c r="E9" s="208"/>
      <c r="F9" s="208"/>
      <c r="G9" s="208"/>
      <c r="H9" s="208"/>
    </row>
    <row r="10" spans="1:9" ht="13.5" thickBot="1">
      <c r="A10" s="209" t="s">
        <v>102</v>
      </c>
      <c r="B10" s="209"/>
      <c r="C10" s="209"/>
      <c r="D10" s="209"/>
      <c r="E10" s="209"/>
      <c r="F10" s="209"/>
      <c r="G10" s="209"/>
      <c r="H10" s="209"/>
    </row>
    <row r="11" spans="1:9" ht="26.25" thickBot="1">
      <c r="A11" s="31" t="s">
        <v>91</v>
      </c>
      <c r="B11" s="84" t="s">
        <v>0</v>
      </c>
      <c r="C11" s="22" t="s">
        <v>1</v>
      </c>
      <c r="D11" s="85" t="s">
        <v>2</v>
      </c>
      <c r="E11" s="31" t="s">
        <v>90</v>
      </c>
      <c r="F11" s="85" t="s">
        <v>3</v>
      </c>
      <c r="G11" s="31" t="s">
        <v>4</v>
      </c>
      <c r="H11" s="85" t="s">
        <v>5</v>
      </c>
      <c r="I11" s="31" t="s">
        <v>105</v>
      </c>
    </row>
    <row r="12" spans="1:9">
      <c r="A12" s="54">
        <v>3</v>
      </c>
      <c r="B12" s="57" t="s">
        <v>60</v>
      </c>
      <c r="C12" s="62"/>
      <c r="D12" s="67">
        <v>38720</v>
      </c>
      <c r="E12" s="54">
        <v>3890</v>
      </c>
      <c r="F12" s="73">
        <v>1</v>
      </c>
      <c r="G12" s="80">
        <v>950</v>
      </c>
      <c r="H12" s="87">
        <f t="shared" ref="H12:H40" si="0">F12*G12</f>
        <v>950</v>
      </c>
      <c r="I12" s="90">
        <f t="shared" ref="I12:I44" si="1">H12/H$45</f>
        <v>3.0446902844894506E-2</v>
      </c>
    </row>
    <row r="13" spans="1:9">
      <c r="A13" s="55">
        <v>1</v>
      </c>
      <c r="B13" s="58" t="s">
        <v>16</v>
      </c>
      <c r="C13" s="63" t="s">
        <v>17</v>
      </c>
      <c r="D13" s="68">
        <v>38749</v>
      </c>
      <c r="E13" s="72">
        <v>875</v>
      </c>
      <c r="F13" s="74">
        <v>1</v>
      </c>
      <c r="G13" s="81">
        <v>400</v>
      </c>
      <c r="H13" s="86">
        <f t="shared" si="0"/>
        <v>400</v>
      </c>
      <c r="I13" s="89">
        <f t="shared" si="1"/>
        <v>1.2819748566271371E-2</v>
      </c>
    </row>
    <row r="14" spans="1:9">
      <c r="A14" s="55">
        <v>1</v>
      </c>
      <c r="B14" s="58" t="s">
        <v>31</v>
      </c>
      <c r="C14" s="63"/>
      <c r="D14" s="68">
        <v>38749</v>
      </c>
      <c r="E14" s="72">
        <v>1854</v>
      </c>
      <c r="F14" s="74">
        <v>2</v>
      </c>
      <c r="G14" s="81">
        <v>200</v>
      </c>
      <c r="H14" s="86">
        <f t="shared" si="0"/>
        <v>400</v>
      </c>
      <c r="I14" s="89">
        <f t="shared" si="1"/>
        <v>1.2819748566271371E-2</v>
      </c>
    </row>
    <row r="15" spans="1:9">
      <c r="A15" s="55">
        <v>1</v>
      </c>
      <c r="B15" s="58" t="s">
        <v>24</v>
      </c>
      <c r="C15" s="63"/>
      <c r="D15" s="68">
        <v>38749</v>
      </c>
      <c r="E15" s="72">
        <v>2645</v>
      </c>
      <c r="F15" s="74">
        <v>1</v>
      </c>
      <c r="G15" s="81">
        <v>15</v>
      </c>
      <c r="H15" s="86">
        <f t="shared" si="0"/>
        <v>15</v>
      </c>
      <c r="I15" s="89">
        <f t="shared" si="1"/>
        <v>4.8074057123517641E-4</v>
      </c>
    </row>
    <row r="16" spans="1:9">
      <c r="A16" s="55">
        <v>3</v>
      </c>
      <c r="B16" s="59" t="s">
        <v>61</v>
      </c>
      <c r="C16" s="63" t="s">
        <v>62</v>
      </c>
      <c r="D16" s="68">
        <v>38750</v>
      </c>
      <c r="E16" s="55">
        <v>1059</v>
      </c>
      <c r="F16" s="74">
        <v>1</v>
      </c>
      <c r="G16" s="81">
        <v>478.24</v>
      </c>
      <c r="H16" s="86">
        <f t="shared" si="0"/>
        <v>478.24</v>
      </c>
      <c r="I16" s="89">
        <f t="shared" si="1"/>
        <v>1.5327291385834052E-2</v>
      </c>
    </row>
    <row r="17" spans="1:9">
      <c r="A17" s="55">
        <v>1</v>
      </c>
      <c r="B17" s="58" t="s">
        <v>32</v>
      </c>
      <c r="C17" s="63" t="s">
        <v>33</v>
      </c>
      <c r="D17" s="68">
        <v>38765</v>
      </c>
      <c r="E17" s="55">
        <v>828</v>
      </c>
      <c r="F17" s="74">
        <v>1</v>
      </c>
      <c r="G17" s="81">
        <v>345.14</v>
      </c>
      <c r="H17" s="86">
        <f t="shared" si="0"/>
        <v>345.14</v>
      </c>
      <c r="I17" s="89">
        <f t="shared" si="1"/>
        <v>1.1061520050407251E-2</v>
      </c>
    </row>
    <row r="18" spans="1:9">
      <c r="A18" s="55">
        <v>3</v>
      </c>
      <c r="B18" s="60" t="s">
        <v>63</v>
      </c>
      <c r="C18" s="64" t="s">
        <v>64</v>
      </c>
      <c r="D18" s="69">
        <v>38768</v>
      </c>
      <c r="E18" s="72">
        <v>4059</v>
      </c>
      <c r="F18" s="75">
        <v>2</v>
      </c>
      <c r="G18" s="82">
        <f>750+140</f>
        <v>890</v>
      </c>
      <c r="H18" s="87">
        <f t="shared" si="0"/>
        <v>1780</v>
      </c>
      <c r="I18" s="88">
        <f>H18/H$45</f>
        <v>5.7047881119907599E-2</v>
      </c>
    </row>
    <row r="19" spans="1:9">
      <c r="A19" s="55">
        <v>1</v>
      </c>
      <c r="B19" s="58" t="s">
        <v>34</v>
      </c>
      <c r="C19" s="63" t="s">
        <v>35</v>
      </c>
      <c r="D19" s="68">
        <v>38777</v>
      </c>
      <c r="E19" s="72">
        <v>984</v>
      </c>
      <c r="F19" s="74">
        <v>1</v>
      </c>
      <c r="G19" s="81">
        <v>40</v>
      </c>
      <c r="H19" s="86">
        <f t="shared" si="0"/>
        <v>40</v>
      </c>
      <c r="I19" s="89">
        <f t="shared" si="1"/>
        <v>1.281974856627137E-3</v>
      </c>
    </row>
    <row r="20" spans="1:9">
      <c r="A20" s="55">
        <v>1</v>
      </c>
      <c r="B20" s="58" t="s">
        <v>36</v>
      </c>
      <c r="C20" s="63" t="s">
        <v>37</v>
      </c>
      <c r="D20" s="68">
        <v>38777</v>
      </c>
      <c r="E20" s="72">
        <v>369</v>
      </c>
      <c r="F20" s="74">
        <v>2</v>
      </c>
      <c r="G20" s="81">
        <v>30</v>
      </c>
      <c r="H20" s="86">
        <f t="shared" si="0"/>
        <v>60</v>
      </c>
      <c r="I20" s="89">
        <f t="shared" si="1"/>
        <v>1.9229622849407056E-3</v>
      </c>
    </row>
    <row r="21" spans="1:9">
      <c r="A21" s="55">
        <v>1</v>
      </c>
      <c r="B21" s="58" t="s">
        <v>38</v>
      </c>
      <c r="C21" s="63" t="s">
        <v>39</v>
      </c>
      <c r="D21" s="68">
        <v>38796</v>
      </c>
      <c r="E21" s="55">
        <v>527</v>
      </c>
      <c r="F21" s="74">
        <v>1</v>
      </c>
      <c r="G21" s="81">
        <v>55</v>
      </c>
      <c r="H21" s="86">
        <f t="shared" si="0"/>
        <v>55</v>
      </c>
      <c r="I21" s="89">
        <f t="shared" si="1"/>
        <v>1.7627154278623135E-3</v>
      </c>
    </row>
    <row r="22" spans="1:9">
      <c r="A22" s="55">
        <v>1</v>
      </c>
      <c r="B22" s="58" t="s">
        <v>38</v>
      </c>
      <c r="C22" s="63" t="s">
        <v>40</v>
      </c>
      <c r="D22" s="68">
        <v>38796</v>
      </c>
      <c r="E22" s="55">
        <v>527</v>
      </c>
      <c r="F22" s="74">
        <v>1</v>
      </c>
      <c r="G22" s="81">
        <v>65</v>
      </c>
      <c r="H22" s="86">
        <f t="shared" si="0"/>
        <v>65</v>
      </c>
      <c r="I22" s="89">
        <f t="shared" si="1"/>
        <v>2.0832091420190978E-3</v>
      </c>
    </row>
    <row r="23" spans="1:9">
      <c r="A23" s="55">
        <v>1</v>
      </c>
      <c r="B23" s="58" t="s">
        <v>38</v>
      </c>
      <c r="C23" s="63" t="s">
        <v>41</v>
      </c>
      <c r="D23" s="68">
        <v>38796</v>
      </c>
      <c r="E23" s="55">
        <v>527</v>
      </c>
      <c r="F23" s="74">
        <v>1</v>
      </c>
      <c r="G23" s="81">
        <v>115</v>
      </c>
      <c r="H23" s="86">
        <f t="shared" si="0"/>
        <v>115</v>
      </c>
      <c r="I23" s="89">
        <f t="shared" si="1"/>
        <v>3.6856777128030194E-3</v>
      </c>
    </row>
    <row r="24" spans="1:9">
      <c r="A24" s="55">
        <v>2</v>
      </c>
      <c r="B24" s="58" t="s">
        <v>54</v>
      </c>
      <c r="C24" s="65" t="s">
        <v>55</v>
      </c>
      <c r="D24" s="70">
        <v>38796</v>
      </c>
      <c r="E24" s="72" t="s">
        <v>89</v>
      </c>
      <c r="F24" s="76">
        <v>1</v>
      </c>
      <c r="G24" s="81">
        <v>20263.64</v>
      </c>
      <c r="H24" s="87">
        <f t="shared" si="0"/>
        <v>20263.64</v>
      </c>
      <c r="I24" s="88">
        <f t="shared" si="1"/>
        <v>0.64943692459359803</v>
      </c>
    </row>
    <row r="25" spans="1:9">
      <c r="A25" s="55">
        <v>1</v>
      </c>
      <c r="B25" s="58" t="s">
        <v>42</v>
      </c>
      <c r="C25" s="63" t="s">
        <v>43</v>
      </c>
      <c r="D25" s="68">
        <v>38820</v>
      </c>
      <c r="E25" s="55">
        <v>88832</v>
      </c>
      <c r="F25" s="74">
        <v>3</v>
      </c>
      <c r="G25" s="81">
        <v>62.48</v>
      </c>
      <c r="H25" s="86">
        <f t="shared" si="0"/>
        <v>187.44</v>
      </c>
      <c r="I25" s="89">
        <f t="shared" si="1"/>
        <v>6.007334178154764E-3</v>
      </c>
    </row>
    <row r="26" spans="1:9">
      <c r="A26" s="55">
        <v>1</v>
      </c>
      <c r="B26" s="58" t="s">
        <v>44</v>
      </c>
      <c r="C26" s="63" t="s">
        <v>45</v>
      </c>
      <c r="D26" s="68">
        <v>38820</v>
      </c>
      <c r="E26" s="55">
        <v>88832</v>
      </c>
      <c r="F26" s="74">
        <v>10</v>
      </c>
      <c r="G26" s="81">
        <v>14.22</v>
      </c>
      <c r="H26" s="86">
        <f t="shared" si="0"/>
        <v>142.20000000000002</v>
      </c>
      <c r="I26" s="89">
        <f t="shared" si="1"/>
        <v>4.557420615309473E-3</v>
      </c>
    </row>
    <row r="27" spans="1:9">
      <c r="A27" s="55">
        <v>1</v>
      </c>
      <c r="B27" s="58" t="s">
        <v>46</v>
      </c>
      <c r="C27" s="63" t="s">
        <v>47</v>
      </c>
      <c r="D27" s="68">
        <v>38820</v>
      </c>
      <c r="E27" s="55">
        <v>88832</v>
      </c>
      <c r="F27" s="74">
        <v>10</v>
      </c>
      <c r="G27" s="81">
        <v>41.22</v>
      </c>
      <c r="H27" s="86">
        <f t="shared" si="0"/>
        <v>412.2</v>
      </c>
      <c r="I27" s="89">
        <f t="shared" si="1"/>
        <v>1.3210750897542648E-2</v>
      </c>
    </row>
    <row r="28" spans="1:9">
      <c r="A28" s="55">
        <v>1</v>
      </c>
      <c r="B28" s="58" t="s">
        <v>48</v>
      </c>
      <c r="C28" s="63" t="s">
        <v>82</v>
      </c>
      <c r="D28" s="68">
        <v>38832</v>
      </c>
      <c r="E28" s="55">
        <v>380</v>
      </c>
      <c r="F28" s="74">
        <v>1</v>
      </c>
      <c r="G28" s="81">
        <v>160</v>
      </c>
      <c r="H28" s="86">
        <f t="shared" si="0"/>
        <v>160</v>
      </c>
      <c r="I28" s="89">
        <f t="shared" si="1"/>
        <v>5.1278994265085481E-3</v>
      </c>
    </row>
    <row r="29" spans="1:9">
      <c r="A29" s="55">
        <v>1</v>
      </c>
      <c r="B29" s="58" t="s">
        <v>21</v>
      </c>
      <c r="C29" s="63" t="s">
        <v>49</v>
      </c>
      <c r="D29" s="68">
        <v>38838</v>
      </c>
      <c r="E29" s="72" t="s">
        <v>89</v>
      </c>
      <c r="F29" s="74">
        <v>1</v>
      </c>
      <c r="G29" s="81">
        <v>15</v>
      </c>
      <c r="H29" s="86">
        <f t="shared" si="0"/>
        <v>15</v>
      </c>
      <c r="I29" s="89">
        <f t="shared" si="1"/>
        <v>4.8074057123517641E-4</v>
      </c>
    </row>
    <row r="30" spans="1:9">
      <c r="A30" s="55">
        <v>1</v>
      </c>
      <c r="B30" s="58" t="s">
        <v>50</v>
      </c>
      <c r="C30" s="63" t="s">
        <v>51</v>
      </c>
      <c r="D30" s="68">
        <v>38838</v>
      </c>
      <c r="E30" s="72" t="s">
        <v>89</v>
      </c>
      <c r="F30" s="74">
        <v>1</v>
      </c>
      <c r="G30" s="81">
        <v>180</v>
      </c>
      <c r="H30" s="86">
        <f t="shared" si="0"/>
        <v>180</v>
      </c>
      <c r="I30" s="89">
        <f t="shared" si="1"/>
        <v>5.7688868548221167E-3</v>
      </c>
    </row>
    <row r="31" spans="1:9">
      <c r="A31" s="55">
        <v>3</v>
      </c>
      <c r="B31" s="59" t="s">
        <v>65</v>
      </c>
      <c r="C31" s="63" t="s">
        <v>66</v>
      </c>
      <c r="D31" s="68">
        <v>38840</v>
      </c>
      <c r="E31" s="55">
        <v>5861</v>
      </c>
      <c r="F31" s="74">
        <v>3</v>
      </c>
      <c r="G31" s="81">
        <v>36</v>
      </c>
      <c r="H31" s="86">
        <f t="shared" si="0"/>
        <v>108</v>
      </c>
      <c r="I31" s="89">
        <f t="shared" si="1"/>
        <v>3.4613321128932704E-3</v>
      </c>
    </row>
    <row r="32" spans="1:9">
      <c r="A32" s="55">
        <v>3</v>
      </c>
      <c r="B32" s="59" t="s">
        <v>67</v>
      </c>
      <c r="C32" s="63" t="s">
        <v>68</v>
      </c>
      <c r="D32" s="68">
        <v>38840</v>
      </c>
      <c r="E32" s="55">
        <v>8643</v>
      </c>
      <c r="F32" s="74">
        <v>1</v>
      </c>
      <c r="G32" s="81">
        <v>32</v>
      </c>
      <c r="H32" s="86">
        <f t="shared" si="0"/>
        <v>32</v>
      </c>
      <c r="I32" s="89">
        <f t="shared" si="1"/>
        <v>1.0255798853017097E-3</v>
      </c>
    </row>
    <row r="33" spans="1:9">
      <c r="A33" s="55">
        <v>3</v>
      </c>
      <c r="B33" s="59" t="s">
        <v>69</v>
      </c>
      <c r="C33" s="63" t="s">
        <v>70</v>
      </c>
      <c r="D33" s="68">
        <v>38840</v>
      </c>
      <c r="E33" s="55">
        <v>4861</v>
      </c>
      <c r="F33" s="74">
        <v>2</v>
      </c>
      <c r="G33" s="81">
        <v>5</v>
      </c>
      <c r="H33" s="86">
        <f t="shared" si="0"/>
        <v>10</v>
      </c>
      <c r="I33" s="89">
        <f t="shared" si="1"/>
        <v>3.2049371415678426E-4</v>
      </c>
    </row>
    <row r="34" spans="1:9">
      <c r="A34" s="55">
        <v>3</v>
      </c>
      <c r="B34" s="59" t="s">
        <v>71</v>
      </c>
      <c r="C34" s="63" t="s">
        <v>72</v>
      </c>
      <c r="D34" s="68">
        <v>38840</v>
      </c>
      <c r="E34" s="55">
        <v>687</v>
      </c>
      <c r="F34" s="74">
        <v>1</v>
      </c>
      <c r="G34" s="81">
        <v>35</v>
      </c>
      <c r="H34" s="86">
        <f t="shared" si="0"/>
        <v>35</v>
      </c>
      <c r="I34" s="89">
        <f t="shared" si="1"/>
        <v>1.1217279995487449E-3</v>
      </c>
    </row>
    <row r="35" spans="1:9">
      <c r="A35" s="55">
        <v>3</v>
      </c>
      <c r="B35" s="59" t="s">
        <v>63</v>
      </c>
      <c r="C35" s="63" t="s">
        <v>73</v>
      </c>
      <c r="D35" s="68">
        <v>38840</v>
      </c>
      <c r="E35" s="55">
        <v>2556</v>
      </c>
      <c r="F35" s="74">
        <v>1</v>
      </c>
      <c r="G35" s="81">
        <f>365+105</f>
        <v>470</v>
      </c>
      <c r="H35" s="86">
        <f t="shared" si="0"/>
        <v>470</v>
      </c>
      <c r="I35" s="89">
        <f t="shared" si="1"/>
        <v>1.5063204565368861E-2</v>
      </c>
    </row>
    <row r="36" spans="1:9">
      <c r="A36" s="55">
        <v>3</v>
      </c>
      <c r="B36" s="59" t="s">
        <v>63</v>
      </c>
      <c r="C36" s="63" t="s">
        <v>74</v>
      </c>
      <c r="D36" s="68">
        <v>38848</v>
      </c>
      <c r="E36" s="55">
        <v>5652</v>
      </c>
      <c r="F36" s="74">
        <v>1</v>
      </c>
      <c r="G36" s="81">
        <f>510+350</f>
        <v>860</v>
      </c>
      <c r="H36" s="87">
        <f t="shared" si="0"/>
        <v>860</v>
      </c>
      <c r="I36" s="88">
        <f t="shared" si="1"/>
        <v>2.7562459417483448E-2</v>
      </c>
    </row>
    <row r="37" spans="1:9">
      <c r="A37" s="55">
        <v>3</v>
      </c>
      <c r="B37" s="59" t="s">
        <v>59</v>
      </c>
      <c r="C37" s="63" t="s">
        <v>75</v>
      </c>
      <c r="D37" s="68">
        <v>38874</v>
      </c>
      <c r="E37" s="55">
        <v>8521</v>
      </c>
      <c r="F37" s="74">
        <v>1</v>
      </c>
      <c r="G37" s="81">
        <v>48</v>
      </c>
      <c r="H37" s="86">
        <f t="shared" si="0"/>
        <v>48</v>
      </c>
      <c r="I37" s="89">
        <f t="shared" si="1"/>
        <v>1.5383698279525645E-3</v>
      </c>
    </row>
    <row r="38" spans="1:9">
      <c r="A38" s="55">
        <v>3</v>
      </c>
      <c r="B38" s="59" t="s">
        <v>63</v>
      </c>
      <c r="C38" s="63" t="s">
        <v>76</v>
      </c>
      <c r="D38" s="68">
        <v>38874</v>
      </c>
      <c r="E38" s="55">
        <v>9841</v>
      </c>
      <c r="F38" s="74">
        <v>1</v>
      </c>
      <c r="G38" s="81">
        <f>420+350</f>
        <v>770</v>
      </c>
      <c r="H38" s="87">
        <f t="shared" si="0"/>
        <v>770</v>
      </c>
      <c r="I38" s="88">
        <f t="shared" si="1"/>
        <v>2.467801599007239E-2</v>
      </c>
    </row>
    <row r="39" spans="1:9">
      <c r="A39" s="55">
        <v>3</v>
      </c>
      <c r="B39" s="59" t="s">
        <v>63</v>
      </c>
      <c r="C39" s="63" t="s">
        <v>77</v>
      </c>
      <c r="D39" s="68">
        <v>38874</v>
      </c>
      <c r="E39" s="55">
        <v>4689</v>
      </c>
      <c r="F39" s="74">
        <v>1</v>
      </c>
      <c r="G39" s="81">
        <f>360+130</f>
        <v>490</v>
      </c>
      <c r="H39" s="86">
        <f t="shared" si="0"/>
        <v>490</v>
      </c>
      <c r="I39" s="89">
        <f t="shared" si="1"/>
        <v>1.5704191993682431E-2</v>
      </c>
    </row>
    <row r="40" spans="1:9">
      <c r="A40" s="55">
        <v>1</v>
      </c>
      <c r="B40" s="58" t="s">
        <v>52</v>
      </c>
      <c r="C40" s="63"/>
      <c r="D40" s="68">
        <v>38888</v>
      </c>
      <c r="E40" s="55">
        <v>1105</v>
      </c>
      <c r="F40" s="74">
        <v>1</v>
      </c>
      <c r="G40" s="81">
        <v>70</v>
      </c>
      <c r="H40" s="86">
        <f t="shared" si="0"/>
        <v>70</v>
      </c>
      <c r="I40" s="89">
        <f t="shared" si="1"/>
        <v>2.2434559990974897E-3</v>
      </c>
    </row>
    <row r="41" spans="1:9">
      <c r="A41" s="55">
        <v>1</v>
      </c>
      <c r="B41" s="58" t="s">
        <v>53</v>
      </c>
      <c r="C41" s="63"/>
      <c r="D41" s="68">
        <v>38888</v>
      </c>
      <c r="E41" s="55">
        <v>1105</v>
      </c>
      <c r="F41" s="74">
        <v>3</v>
      </c>
      <c r="G41" s="81">
        <f>H41/F41</f>
        <v>155.33333333333334</v>
      </c>
      <c r="H41" s="86">
        <v>466</v>
      </c>
      <c r="I41" s="89">
        <f t="shared" si="1"/>
        <v>1.4935007079706146E-2</v>
      </c>
    </row>
    <row r="42" spans="1:9">
      <c r="A42" s="55">
        <v>3</v>
      </c>
      <c r="B42" s="59" t="s">
        <v>59</v>
      </c>
      <c r="C42" s="63" t="s">
        <v>78</v>
      </c>
      <c r="D42" s="68">
        <v>38922</v>
      </c>
      <c r="E42" s="55">
        <v>30071</v>
      </c>
      <c r="F42" s="74">
        <v>1</v>
      </c>
      <c r="G42" s="81">
        <v>199</v>
      </c>
      <c r="H42" s="86">
        <f>F42*G42</f>
        <v>199</v>
      </c>
      <c r="I42" s="89">
        <f t="shared" si="1"/>
        <v>6.3778249117200075E-3</v>
      </c>
    </row>
    <row r="43" spans="1:9">
      <c r="A43" s="55">
        <v>3</v>
      </c>
      <c r="B43" s="59" t="s">
        <v>63</v>
      </c>
      <c r="C43" s="63" t="s">
        <v>79</v>
      </c>
      <c r="D43" s="68">
        <v>38947</v>
      </c>
      <c r="E43" s="55">
        <v>4123</v>
      </c>
      <c r="F43" s="74">
        <v>1</v>
      </c>
      <c r="G43" s="81">
        <f>460+330</f>
        <v>790</v>
      </c>
      <c r="H43" s="87">
        <f>F43*G43</f>
        <v>790</v>
      </c>
      <c r="I43" s="88">
        <f t="shared" si="1"/>
        <v>2.5319003418385957E-2</v>
      </c>
    </row>
    <row r="44" spans="1:9" ht="13.5" thickBot="1">
      <c r="A44" s="56">
        <v>3</v>
      </c>
      <c r="B44" s="61" t="s">
        <v>58</v>
      </c>
      <c r="C44" s="66" t="s">
        <v>80</v>
      </c>
      <c r="D44" s="71">
        <v>38968</v>
      </c>
      <c r="E44" s="56">
        <v>4123</v>
      </c>
      <c r="F44" s="77">
        <v>1</v>
      </c>
      <c r="G44" s="83">
        <v>790</v>
      </c>
      <c r="H44" s="96">
        <f>F44*G44</f>
        <v>790</v>
      </c>
      <c r="I44" s="95">
        <f t="shared" si="1"/>
        <v>2.5319003418385957E-2</v>
      </c>
    </row>
    <row r="45" spans="1:9">
      <c r="A45" s="27"/>
      <c r="B45" s="13" t="s">
        <v>88</v>
      </c>
      <c r="C45" s="28"/>
      <c r="D45" s="28"/>
      <c r="E45" s="28"/>
      <c r="F45" s="30">
        <f>SUM(F12:F44)</f>
        <v>61</v>
      </c>
      <c r="G45" s="28"/>
      <c r="H45" s="33">
        <f>SUM(H12:H44)</f>
        <v>31201.859999999997</v>
      </c>
      <c r="I45" s="52">
        <f>H45/H$45</f>
        <v>1</v>
      </c>
    </row>
    <row r="46" spans="1:9">
      <c r="A46" s="29"/>
      <c r="B46" s="34" t="s">
        <v>95</v>
      </c>
      <c r="C46" s="28"/>
      <c r="D46" s="28"/>
      <c r="E46" s="28"/>
      <c r="F46" s="34">
        <f>F12+F18+F24+F36+F38+F43+F44</f>
        <v>8</v>
      </c>
      <c r="G46" s="28"/>
      <c r="H46" s="35">
        <f>H12+H18+H24+H36+H38+H43+H44</f>
        <v>26203.64</v>
      </c>
      <c r="I46" s="25">
        <f>H46/H$45</f>
        <v>0.8398101908027279</v>
      </c>
    </row>
    <row r="47" spans="1:9">
      <c r="A47" s="29"/>
      <c r="B47" s="34"/>
      <c r="C47" s="28"/>
      <c r="D47" s="28"/>
      <c r="E47" s="28"/>
      <c r="F47" s="34"/>
      <c r="G47" s="28"/>
      <c r="H47" s="35"/>
      <c r="I47" s="51"/>
    </row>
    <row r="48" spans="1:9">
      <c r="A48" s="29"/>
      <c r="B48" s="34"/>
      <c r="C48" s="28"/>
      <c r="D48" s="28"/>
      <c r="E48" s="28"/>
      <c r="F48" s="34"/>
      <c r="G48" s="28"/>
      <c r="H48" s="35"/>
      <c r="I48" s="51"/>
    </row>
    <row r="49" spans="1:8">
      <c r="A49" s="29"/>
      <c r="B49" s="34"/>
      <c r="C49" s="28"/>
      <c r="D49" s="28"/>
      <c r="E49" s="28"/>
      <c r="F49" s="34"/>
      <c r="G49" s="28"/>
      <c r="H49" s="35"/>
    </row>
    <row r="50" spans="1:8">
      <c r="A50" s="29"/>
      <c r="B50" s="34"/>
      <c r="C50" s="28"/>
      <c r="D50" s="28"/>
      <c r="E50" s="28"/>
      <c r="F50" s="34"/>
      <c r="G50" s="28"/>
      <c r="H50" s="35"/>
    </row>
    <row r="51" spans="1:8" ht="13.5" thickBot="1">
      <c r="A51" s="29"/>
      <c r="B51" s="34"/>
      <c r="C51" s="28"/>
      <c r="D51" s="28"/>
      <c r="E51" s="28"/>
      <c r="F51" s="34"/>
      <c r="G51" s="28"/>
      <c r="H51" s="35"/>
    </row>
    <row r="52" spans="1:8" ht="13.5" thickBot="1">
      <c r="A52" s="28"/>
      <c r="B52" s="92" t="s">
        <v>98</v>
      </c>
      <c r="C52" s="93" t="s">
        <v>103</v>
      </c>
      <c r="D52" s="94" t="s">
        <v>96</v>
      </c>
      <c r="E52" s="28"/>
      <c r="F52" s="28"/>
      <c r="G52" s="28"/>
      <c r="H52" s="28"/>
    </row>
    <row r="53" spans="1:8">
      <c r="A53" s="28"/>
      <c r="B53" s="36" t="s">
        <v>100</v>
      </c>
      <c r="C53" s="37">
        <f>H45</f>
        <v>31201.859999999997</v>
      </c>
      <c r="D53" s="38">
        <v>1</v>
      </c>
      <c r="E53" s="28"/>
      <c r="F53" s="28"/>
      <c r="G53" s="28"/>
      <c r="H53" s="28"/>
    </row>
    <row r="54" spans="1:8">
      <c r="A54" s="28"/>
      <c r="B54" s="39" t="s">
        <v>97</v>
      </c>
      <c r="C54" s="40">
        <f>H46</f>
        <v>26203.64</v>
      </c>
      <c r="D54" s="41">
        <f>(C54*D53)/C53</f>
        <v>0.8398101908027279</v>
      </c>
      <c r="E54" s="28"/>
      <c r="F54" s="28"/>
      <c r="G54" s="28"/>
      <c r="H54" s="28"/>
    </row>
    <row r="55" spans="1:8" ht="13.5" thickBot="1">
      <c r="A55" s="28"/>
      <c r="B55" s="42" t="s">
        <v>99</v>
      </c>
      <c r="C55" s="43">
        <f>C53-C54</f>
        <v>4998.2199999999975</v>
      </c>
      <c r="D55" s="44">
        <f>D53-D54</f>
        <v>0.1601898091972721</v>
      </c>
      <c r="E55" s="28"/>
      <c r="F55" s="28"/>
      <c r="G55" s="28"/>
      <c r="H55" s="28"/>
    </row>
    <row r="56" spans="1:8">
      <c r="A56" s="28"/>
      <c r="B56" s="28"/>
      <c r="C56" s="28"/>
      <c r="D56" s="28"/>
      <c r="E56" s="28"/>
      <c r="F56" s="28"/>
      <c r="G56" s="28"/>
      <c r="H56" s="28"/>
    </row>
    <row r="57" spans="1:8" ht="13.5" thickBot="1">
      <c r="A57" s="28"/>
      <c r="B57" s="28"/>
      <c r="C57" s="28"/>
      <c r="D57" s="28"/>
      <c r="E57" s="28"/>
      <c r="F57" s="28"/>
      <c r="G57" s="28"/>
      <c r="H57" s="28"/>
    </row>
    <row r="58" spans="1:8" ht="13.5" thickBot="1">
      <c r="A58" s="28"/>
      <c r="B58" s="91" t="s">
        <v>98</v>
      </c>
      <c r="C58" s="92" t="s">
        <v>109</v>
      </c>
      <c r="D58" s="23"/>
      <c r="E58" s="28"/>
      <c r="F58" s="28"/>
      <c r="G58" s="28"/>
      <c r="H58" s="28"/>
    </row>
    <row r="59" spans="1:8">
      <c r="A59" s="28"/>
      <c r="B59" s="45" t="s">
        <v>100</v>
      </c>
      <c r="C59" s="46">
        <f>F45</f>
        <v>61</v>
      </c>
      <c r="D59" s="24"/>
      <c r="E59" s="28"/>
      <c r="F59" s="28"/>
      <c r="G59" s="28"/>
      <c r="H59" s="28"/>
    </row>
    <row r="60" spans="1:8">
      <c r="A60" s="28"/>
      <c r="B60" s="47" t="s">
        <v>104</v>
      </c>
      <c r="C60" s="48">
        <f>F46</f>
        <v>8</v>
      </c>
      <c r="D60" s="25"/>
      <c r="E60" s="28"/>
      <c r="F60" s="28"/>
      <c r="G60" s="28"/>
      <c r="H60" s="28"/>
    </row>
    <row r="61" spans="1:8" ht="13.5" thickBot="1">
      <c r="A61" s="28"/>
      <c r="B61" s="49" t="s">
        <v>99</v>
      </c>
      <c r="C61" s="50">
        <f>C59-C60</f>
        <v>53</v>
      </c>
      <c r="D61" s="26"/>
      <c r="E61" s="28"/>
      <c r="F61" s="28"/>
      <c r="G61" s="28"/>
      <c r="H61" s="28"/>
    </row>
    <row r="62" spans="1:8">
      <c r="A62" s="28"/>
      <c r="B62" s="28"/>
      <c r="C62" s="28"/>
      <c r="D62" s="28"/>
      <c r="E62" s="28"/>
      <c r="F62" s="28"/>
      <c r="G62" s="28"/>
      <c r="H62" s="28"/>
    </row>
    <row r="63" spans="1:8">
      <c r="A63" s="28"/>
      <c r="B63" s="28"/>
      <c r="C63" s="28"/>
      <c r="D63" s="28"/>
      <c r="E63" s="28"/>
      <c r="F63" s="28"/>
      <c r="G63" s="28"/>
      <c r="H63" s="28"/>
    </row>
    <row r="64" spans="1:8">
      <c r="A64" s="28"/>
      <c r="B64" s="28"/>
      <c r="C64" s="28"/>
      <c r="D64" s="28"/>
      <c r="E64" s="28"/>
      <c r="F64" s="28"/>
      <c r="G64" s="28"/>
      <c r="H64" s="28"/>
    </row>
    <row r="65" spans="1:8">
      <c r="A65" s="28"/>
      <c r="B65" s="28"/>
      <c r="C65" s="28"/>
      <c r="D65" s="28"/>
      <c r="E65" s="28"/>
      <c r="F65" s="28"/>
      <c r="G65" s="28"/>
      <c r="H65" s="28"/>
    </row>
    <row r="66" spans="1:8">
      <c r="A66" s="28"/>
      <c r="B66" s="28"/>
      <c r="C66" s="28"/>
      <c r="D66" s="28"/>
      <c r="E66" s="28"/>
      <c r="F66" s="28"/>
      <c r="G66" s="28"/>
      <c r="H66" s="28"/>
    </row>
    <row r="67" spans="1:8">
      <c r="A67" s="28"/>
      <c r="B67" s="28"/>
      <c r="C67" s="28"/>
      <c r="D67" s="28"/>
      <c r="E67" s="28"/>
      <c r="F67" s="28"/>
      <c r="G67" s="28"/>
      <c r="H67" s="28"/>
    </row>
    <row r="68" spans="1:8">
      <c r="A68" s="28"/>
      <c r="B68" s="28"/>
      <c r="C68" s="28"/>
      <c r="D68" s="28"/>
      <c r="E68" s="28"/>
      <c r="F68" s="28"/>
      <c r="G68" s="28"/>
      <c r="H68" s="28"/>
    </row>
    <row r="69" spans="1:8">
      <c r="A69" s="28"/>
      <c r="B69" s="28"/>
      <c r="C69" s="28"/>
      <c r="D69" s="28"/>
      <c r="E69" s="28"/>
      <c r="F69" s="28"/>
      <c r="G69" s="28"/>
      <c r="H69" s="28"/>
    </row>
    <row r="70" spans="1:8">
      <c r="A70" s="28"/>
      <c r="B70" s="28"/>
      <c r="C70" s="28"/>
      <c r="D70" s="28"/>
      <c r="E70" s="28"/>
      <c r="F70" s="28"/>
      <c r="G70" s="28"/>
      <c r="H70" s="28"/>
    </row>
    <row r="71" spans="1:8">
      <c r="A71" s="28"/>
      <c r="B71" s="28"/>
      <c r="C71" s="28"/>
      <c r="D71" s="28"/>
      <c r="E71" s="28"/>
      <c r="F71" s="28"/>
      <c r="G71" s="28"/>
      <c r="H71" s="28"/>
    </row>
    <row r="72" spans="1:8">
      <c r="A72" s="28"/>
      <c r="B72" s="28"/>
      <c r="C72" s="28"/>
      <c r="D72" s="28"/>
      <c r="E72" s="28"/>
      <c r="F72" s="28"/>
      <c r="G72" s="28"/>
      <c r="H72" s="28"/>
    </row>
    <row r="73" spans="1:8">
      <c r="A73" s="28"/>
      <c r="B73" s="28"/>
      <c r="C73" s="28"/>
      <c r="D73" s="28"/>
      <c r="E73" s="28"/>
      <c r="F73" s="28"/>
      <c r="G73" s="28"/>
      <c r="H73" s="28"/>
    </row>
    <row r="74" spans="1:8">
      <c r="A74" s="28"/>
      <c r="B74" s="28"/>
      <c r="C74" s="28"/>
      <c r="D74" s="28"/>
      <c r="E74" s="28"/>
      <c r="F74" s="28"/>
      <c r="G74" s="28"/>
      <c r="H74" s="28"/>
    </row>
    <row r="75" spans="1:8">
      <c r="A75" s="28"/>
      <c r="B75" s="28"/>
      <c r="C75" s="28"/>
      <c r="D75" s="28"/>
      <c r="E75" s="28"/>
      <c r="F75" s="28"/>
      <c r="G75" s="28"/>
      <c r="H75" s="28"/>
    </row>
    <row r="76" spans="1:8">
      <c r="A76" s="28"/>
      <c r="B76" s="28"/>
      <c r="C76" s="28"/>
      <c r="D76" s="28"/>
      <c r="E76" s="28"/>
      <c r="F76" s="28"/>
      <c r="G76" s="28"/>
      <c r="H76" s="28"/>
    </row>
    <row r="77" spans="1:8">
      <c r="A77" s="28"/>
      <c r="B77" s="28"/>
      <c r="C77" s="28"/>
      <c r="D77" s="28"/>
      <c r="E77" s="28"/>
      <c r="F77" s="28"/>
      <c r="G77" s="28"/>
      <c r="H77" s="28"/>
    </row>
    <row r="78" spans="1:8">
      <c r="A78" s="28"/>
      <c r="B78" s="28"/>
      <c r="C78" s="28"/>
      <c r="D78" s="28"/>
      <c r="E78" s="28"/>
      <c r="F78" s="28"/>
      <c r="G78" s="28"/>
      <c r="H78" s="28"/>
    </row>
    <row r="79" spans="1:8">
      <c r="A79" s="28"/>
      <c r="B79" s="28"/>
      <c r="C79" s="28"/>
      <c r="D79" s="28"/>
      <c r="E79" s="28"/>
      <c r="F79" s="28"/>
      <c r="G79" s="28"/>
      <c r="H79" s="28"/>
    </row>
    <row r="80" spans="1:8">
      <c r="A80" s="28"/>
      <c r="B80" s="28"/>
      <c r="C80" s="28"/>
      <c r="D80" s="28"/>
      <c r="E80" s="28"/>
      <c r="F80" s="28"/>
      <c r="G80" s="28"/>
      <c r="H80" s="28"/>
    </row>
    <row r="81" spans="1:8">
      <c r="A81" s="28"/>
      <c r="B81" s="28"/>
      <c r="C81" s="28"/>
      <c r="D81" s="28"/>
      <c r="E81" s="28"/>
      <c r="F81" s="28"/>
      <c r="G81" s="28"/>
      <c r="H81" s="28"/>
    </row>
    <row r="82" spans="1:8">
      <c r="A82" s="28"/>
      <c r="B82" s="28"/>
      <c r="C82" s="28"/>
      <c r="D82" s="28"/>
      <c r="E82" s="28"/>
      <c r="F82" s="28"/>
      <c r="G82" s="28"/>
      <c r="H82" s="28"/>
    </row>
    <row r="83" spans="1:8">
      <c r="A83" s="28"/>
      <c r="B83" s="28"/>
      <c r="C83" s="28"/>
      <c r="D83" s="28"/>
      <c r="E83" s="28"/>
      <c r="F83" s="28"/>
      <c r="G83" s="28"/>
      <c r="H83" s="28"/>
    </row>
    <row r="84" spans="1:8">
      <c r="A84" s="28"/>
      <c r="B84" s="28"/>
      <c r="C84" s="28"/>
      <c r="D84" s="28"/>
      <c r="E84" s="28"/>
      <c r="F84" s="28"/>
      <c r="G84" s="28"/>
      <c r="H84" s="28"/>
    </row>
    <row r="85" spans="1:8">
      <c r="A85" s="28"/>
      <c r="B85" s="28"/>
      <c r="C85" s="28"/>
      <c r="D85" s="28"/>
      <c r="E85" s="28"/>
      <c r="F85" s="28"/>
      <c r="G85" s="28"/>
      <c r="H85" s="28"/>
    </row>
    <row r="86" spans="1:8">
      <c r="A86" s="28"/>
      <c r="B86" s="28"/>
      <c r="C86" s="28"/>
      <c r="D86" s="28"/>
      <c r="E86" s="28"/>
      <c r="F86" s="28"/>
      <c r="G86" s="28"/>
      <c r="H86" s="28"/>
    </row>
    <row r="87" spans="1:8">
      <c r="A87" s="28"/>
      <c r="B87" s="28"/>
      <c r="C87" s="28"/>
      <c r="D87" s="28"/>
      <c r="E87" s="28"/>
      <c r="F87" s="28"/>
      <c r="G87" s="28"/>
      <c r="H87" s="28"/>
    </row>
    <row r="88" spans="1:8">
      <c r="A88" s="28"/>
      <c r="B88" s="28"/>
      <c r="C88" s="28"/>
      <c r="D88" s="28"/>
      <c r="E88" s="28"/>
      <c r="F88" s="28"/>
      <c r="G88" s="28"/>
      <c r="H88" s="28"/>
    </row>
    <row r="89" spans="1:8">
      <c r="A89" s="28"/>
      <c r="B89" s="28"/>
      <c r="C89" s="28"/>
      <c r="D89" s="28"/>
      <c r="E89" s="28"/>
      <c r="F89" s="28"/>
      <c r="G89" s="28"/>
      <c r="H89" s="28"/>
    </row>
    <row r="90" spans="1:8">
      <c r="A90" s="28"/>
      <c r="B90" s="28"/>
      <c r="C90" s="28"/>
      <c r="D90" s="28"/>
      <c r="E90" s="28"/>
      <c r="F90" s="28"/>
      <c r="G90" s="28"/>
      <c r="H90" s="28"/>
    </row>
    <row r="91" spans="1:8">
      <c r="A91" s="28"/>
      <c r="B91" s="28"/>
      <c r="C91" s="28"/>
      <c r="D91" s="28"/>
      <c r="E91" s="28"/>
      <c r="F91" s="28"/>
      <c r="G91" s="28"/>
      <c r="H91" s="28"/>
    </row>
    <row r="92" spans="1:8">
      <c r="A92" s="28"/>
      <c r="B92" s="28"/>
      <c r="C92" s="28"/>
      <c r="D92" s="28"/>
      <c r="E92" s="28"/>
      <c r="F92" s="28"/>
      <c r="G92" s="28"/>
      <c r="H92" s="28"/>
    </row>
    <row r="93" spans="1:8">
      <c r="A93" s="28"/>
      <c r="B93" s="28"/>
      <c r="C93" s="28"/>
      <c r="D93" s="28"/>
      <c r="E93" s="28"/>
      <c r="F93" s="28"/>
      <c r="G93" s="28"/>
      <c r="H93" s="28"/>
    </row>
    <row r="94" spans="1:8">
      <c r="A94" s="28"/>
      <c r="B94" s="28"/>
      <c r="C94" s="28"/>
      <c r="D94" s="28"/>
      <c r="E94" s="28"/>
      <c r="F94" s="28"/>
      <c r="G94" s="28"/>
      <c r="H94" s="28"/>
    </row>
    <row r="95" spans="1:8">
      <c r="A95" s="28"/>
      <c r="B95" s="28"/>
      <c r="C95" s="28"/>
      <c r="D95" s="28"/>
      <c r="E95" s="28"/>
      <c r="F95" s="28"/>
      <c r="G95" s="28"/>
      <c r="H95" s="28"/>
    </row>
    <row r="96" spans="1:8">
      <c r="A96" s="28"/>
      <c r="B96" s="28"/>
      <c r="C96" s="28"/>
      <c r="D96" s="28"/>
      <c r="E96" s="28"/>
      <c r="F96" s="28"/>
      <c r="G96" s="28"/>
      <c r="H96" s="28"/>
    </row>
    <row r="97" spans="1:8">
      <c r="A97" s="28"/>
      <c r="B97" s="28"/>
      <c r="C97" s="28"/>
      <c r="D97" s="28"/>
      <c r="E97" s="28"/>
      <c r="F97" s="28"/>
      <c r="G97" s="28"/>
      <c r="H97" s="28"/>
    </row>
    <row r="98" spans="1:8">
      <c r="A98" s="28"/>
      <c r="B98" s="28"/>
      <c r="C98" s="28"/>
      <c r="D98" s="28"/>
      <c r="E98" s="28"/>
      <c r="F98" s="28"/>
      <c r="G98" s="28"/>
      <c r="H98" s="28"/>
    </row>
    <row r="99" spans="1:8">
      <c r="A99" s="28"/>
      <c r="B99" s="28"/>
      <c r="C99" s="28"/>
      <c r="D99" s="28"/>
      <c r="E99" s="28"/>
      <c r="F99" s="28"/>
      <c r="G99" s="28"/>
      <c r="H99" s="28"/>
    </row>
    <row r="100" spans="1:8">
      <c r="A100" s="28"/>
      <c r="B100" s="28"/>
      <c r="C100" s="28"/>
      <c r="D100" s="28"/>
      <c r="E100" s="28"/>
      <c r="F100" s="28"/>
      <c r="G100" s="28"/>
      <c r="H100" s="28"/>
    </row>
    <row r="101" spans="1:8">
      <c r="A101" s="28"/>
      <c r="B101" s="28"/>
      <c r="C101" s="28"/>
      <c r="D101" s="28"/>
      <c r="E101" s="28"/>
      <c r="F101" s="28"/>
      <c r="G101" s="28"/>
      <c r="H101" s="28"/>
    </row>
    <row r="102" spans="1:8">
      <c r="A102" s="28"/>
      <c r="B102" s="28"/>
      <c r="C102" s="28"/>
      <c r="D102" s="28"/>
      <c r="E102" s="28"/>
      <c r="F102" s="28"/>
      <c r="G102" s="28"/>
      <c r="H102" s="28"/>
    </row>
    <row r="103" spans="1:8">
      <c r="A103" s="28"/>
      <c r="B103" s="28"/>
      <c r="C103" s="28"/>
      <c r="D103" s="28"/>
      <c r="E103" s="28"/>
      <c r="F103" s="28"/>
      <c r="G103" s="28"/>
      <c r="H103" s="28"/>
    </row>
    <row r="104" spans="1:8">
      <c r="A104" s="28"/>
      <c r="B104" s="28"/>
      <c r="C104" s="28"/>
      <c r="D104" s="28"/>
      <c r="E104" s="28"/>
      <c r="F104" s="28"/>
      <c r="G104" s="28"/>
      <c r="H104" s="28"/>
    </row>
    <row r="105" spans="1:8">
      <c r="A105" s="28"/>
      <c r="B105" s="28"/>
      <c r="C105" s="28"/>
      <c r="D105" s="28"/>
      <c r="E105" s="28"/>
      <c r="F105" s="28"/>
      <c r="G105" s="28"/>
      <c r="H105" s="28"/>
    </row>
    <row r="106" spans="1:8">
      <c r="A106" s="28"/>
      <c r="B106" s="28"/>
      <c r="C106" s="28"/>
      <c r="D106" s="28"/>
      <c r="E106" s="28"/>
      <c r="F106" s="28"/>
      <c r="G106" s="28"/>
      <c r="H106" s="28"/>
    </row>
    <row r="107" spans="1:8">
      <c r="A107" s="28"/>
      <c r="B107" s="28"/>
      <c r="C107" s="28"/>
      <c r="D107" s="28"/>
      <c r="E107" s="28"/>
      <c r="F107" s="28"/>
      <c r="G107" s="28"/>
      <c r="H107" s="28"/>
    </row>
    <row r="108" spans="1:8">
      <c r="A108" s="28"/>
      <c r="B108" s="28"/>
      <c r="C108" s="28"/>
      <c r="D108" s="28"/>
      <c r="E108" s="28"/>
      <c r="F108" s="28"/>
      <c r="G108" s="28"/>
      <c r="H108" s="28"/>
    </row>
    <row r="109" spans="1:8">
      <c r="A109" s="28"/>
      <c r="B109" s="28"/>
      <c r="C109" s="28"/>
      <c r="D109" s="28"/>
      <c r="E109" s="28"/>
      <c r="F109" s="28"/>
      <c r="G109" s="28"/>
      <c r="H109" s="28"/>
    </row>
    <row r="110" spans="1:8">
      <c r="A110" s="28"/>
      <c r="B110" s="28"/>
      <c r="C110" s="28"/>
      <c r="D110" s="28"/>
      <c r="E110" s="28"/>
      <c r="F110" s="28"/>
      <c r="G110" s="28"/>
      <c r="H110" s="28"/>
    </row>
    <row r="111" spans="1:8">
      <c r="A111" s="28"/>
      <c r="B111" s="28"/>
      <c r="C111" s="28"/>
      <c r="D111" s="28"/>
      <c r="E111" s="28"/>
      <c r="F111" s="28"/>
      <c r="G111" s="28"/>
      <c r="H111" s="28"/>
    </row>
    <row r="112" spans="1:8">
      <c r="A112" s="28"/>
      <c r="B112" s="28"/>
      <c r="C112" s="28"/>
      <c r="D112" s="28"/>
      <c r="E112" s="28"/>
      <c r="F112" s="28"/>
      <c r="G112" s="28"/>
      <c r="H112" s="28"/>
    </row>
    <row r="113" spans="1:8">
      <c r="A113" s="28"/>
      <c r="B113" s="28"/>
      <c r="C113" s="28"/>
      <c r="D113" s="28"/>
      <c r="E113" s="28"/>
      <c r="F113" s="28"/>
      <c r="G113" s="28"/>
      <c r="H113" s="28"/>
    </row>
    <row r="114" spans="1:8">
      <c r="A114" s="28"/>
      <c r="B114" s="28"/>
      <c r="C114" s="28"/>
      <c r="D114" s="28"/>
      <c r="E114" s="28"/>
      <c r="F114" s="28"/>
      <c r="G114" s="28"/>
      <c r="H114" s="28"/>
    </row>
    <row r="115" spans="1:8">
      <c r="A115" s="28"/>
      <c r="B115" s="28"/>
      <c r="C115" s="28"/>
      <c r="D115" s="28"/>
      <c r="E115" s="28"/>
      <c r="F115" s="28"/>
      <c r="G115" s="28"/>
      <c r="H115" s="28"/>
    </row>
    <row r="116" spans="1:8">
      <c r="A116" s="28"/>
      <c r="B116" s="28"/>
      <c r="C116" s="28"/>
      <c r="D116" s="28"/>
      <c r="E116" s="28"/>
      <c r="F116" s="28"/>
      <c r="G116" s="28"/>
      <c r="H116" s="28"/>
    </row>
    <row r="117" spans="1:8">
      <c r="A117" s="28"/>
      <c r="B117" s="28"/>
      <c r="C117" s="28"/>
      <c r="D117" s="28"/>
      <c r="E117" s="28"/>
      <c r="F117" s="28"/>
      <c r="G117" s="28"/>
      <c r="H117" s="28"/>
    </row>
    <row r="118" spans="1:8">
      <c r="A118" s="28"/>
      <c r="B118" s="28"/>
      <c r="C118" s="28"/>
      <c r="D118" s="28"/>
      <c r="E118" s="28"/>
      <c r="F118" s="28"/>
      <c r="G118" s="28"/>
      <c r="H118" s="28"/>
    </row>
    <row r="119" spans="1:8">
      <c r="A119" s="28"/>
      <c r="B119" s="28"/>
      <c r="C119" s="28"/>
      <c r="D119" s="28"/>
      <c r="E119" s="28"/>
      <c r="F119" s="28"/>
      <c r="G119" s="28"/>
      <c r="H119" s="28"/>
    </row>
    <row r="120" spans="1:8">
      <c r="A120" s="28"/>
      <c r="B120" s="28"/>
      <c r="C120" s="28"/>
      <c r="D120" s="28"/>
      <c r="E120" s="28"/>
      <c r="F120" s="28"/>
      <c r="G120" s="28"/>
      <c r="H120" s="28"/>
    </row>
    <row r="121" spans="1:8">
      <c r="A121" s="28"/>
      <c r="B121" s="28"/>
      <c r="C121" s="28"/>
      <c r="D121" s="28"/>
      <c r="E121" s="28"/>
      <c r="F121" s="28"/>
      <c r="G121" s="28"/>
      <c r="H121" s="28"/>
    </row>
    <row r="122" spans="1:8">
      <c r="A122" s="28"/>
      <c r="B122" s="28"/>
      <c r="C122" s="28"/>
      <c r="D122" s="28"/>
      <c r="E122" s="28"/>
      <c r="F122" s="28"/>
      <c r="G122" s="28"/>
      <c r="H122" s="28"/>
    </row>
    <row r="123" spans="1:8">
      <c r="A123" s="28"/>
      <c r="B123" s="28"/>
      <c r="C123" s="28"/>
      <c r="D123" s="28"/>
      <c r="E123" s="28"/>
      <c r="F123" s="28"/>
      <c r="G123" s="28"/>
      <c r="H123" s="28"/>
    </row>
    <row r="124" spans="1:8">
      <c r="A124" s="28"/>
      <c r="B124" s="28"/>
      <c r="C124" s="28"/>
      <c r="D124" s="28"/>
      <c r="E124" s="28"/>
      <c r="F124" s="28"/>
      <c r="G124" s="28"/>
      <c r="H124" s="28"/>
    </row>
    <row r="125" spans="1:8">
      <c r="A125" s="28"/>
      <c r="B125" s="28"/>
      <c r="C125" s="28"/>
      <c r="D125" s="28"/>
      <c r="E125" s="28"/>
      <c r="F125" s="28"/>
      <c r="G125" s="28"/>
      <c r="H125" s="28"/>
    </row>
    <row r="126" spans="1:8">
      <c r="A126" s="28"/>
      <c r="B126" s="28"/>
      <c r="C126" s="28"/>
      <c r="D126" s="28"/>
      <c r="E126" s="28"/>
      <c r="F126" s="28"/>
      <c r="G126" s="28"/>
      <c r="H126" s="28"/>
    </row>
    <row r="127" spans="1:8">
      <c r="A127" s="28"/>
      <c r="B127" s="28"/>
      <c r="C127" s="28"/>
      <c r="D127" s="28"/>
      <c r="E127" s="28"/>
      <c r="F127" s="28"/>
      <c r="G127" s="28"/>
      <c r="H127" s="28"/>
    </row>
    <row r="128" spans="1:8">
      <c r="A128" s="28"/>
      <c r="B128" s="28"/>
      <c r="C128" s="28"/>
      <c r="D128" s="28"/>
      <c r="E128" s="28"/>
      <c r="F128" s="28"/>
      <c r="G128" s="28"/>
      <c r="H128" s="28"/>
    </row>
    <row r="129" spans="1:8">
      <c r="A129" s="28"/>
      <c r="B129" s="28"/>
      <c r="C129" s="28"/>
      <c r="D129" s="28"/>
      <c r="E129" s="28"/>
      <c r="F129" s="28"/>
      <c r="G129" s="28"/>
      <c r="H129" s="28"/>
    </row>
    <row r="130" spans="1:8">
      <c r="A130" s="28"/>
      <c r="B130" s="28"/>
      <c r="C130" s="28"/>
      <c r="D130" s="28"/>
      <c r="E130" s="28"/>
      <c r="F130" s="28"/>
      <c r="G130" s="28"/>
      <c r="H130" s="28"/>
    </row>
    <row r="131" spans="1:8">
      <c r="A131" s="28"/>
      <c r="B131" s="28"/>
      <c r="C131" s="28"/>
      <c r="D131" s="28"/>
      <c r="E131" s="28"/>
      <c r="F131" s="28"/>
      <c r="G131" s="28"/>
      <c r="H131" s="28"/>
    </row>
    <row r="132" spans="1:8">
      <c r="A132" s="28"/>
      <c r="B132" s="28"/>
      <c r="C132" s="28"/>
      <c r="D132" s="28"/>
      <c r="E132" s="28"/>
      <c r="F132" s="28"/>
      <c r="G132" s="28"/>
      <c r="H132" s="28"/>
    </row>
    <row r="133" spans="1:8">
      <c r="A133" s="28"/>
      <c r="B133" s="28"/>
      <c r="C133" s="28"/>
      <c r="D133" s="28"/>
      <c r="E133" s="28"/>
      <c r="F133" s="28"/>
      <c r="G133" s="28"/>
      <c r="H133" s="28"/>
    </row>
    <row r="134" spans="1:8">
      <c r="A134" s="28"/>
      <c r="B134" s="28"/>
      <c r="C134" s="28"/>
      <c r="D134" s="28"/>
      <c r="E134" s="28"/>
      <c r="F134" s="28"/>
      <c r="G134" s="28"/>
      <c r="H134" s="28"/>
    </row>
    <row r="135" spans="1:8">
      <c r="A135" s="28"/>
      <c r="B135" s="28"/>
      <c r="C135" s="28"/>
      <c r="D135" s="28"/>
      <c r="E135" s="28"/>
      <c r="F135" s="28"/>
      <c r="G135" s="28"/>
      <c r="H135" s="28"/>
    </row>
    <row r="136" spans="1:8">
      <c r="A136" s="28"/>
      <c r="B136" s="28"/>
      <c r="C136" s="28"/>
      <c r="D136" s="28"/>
      <c r="E136" s="28"/>
      <c r="F136" s="28"/>
      <c r="G136" s="28"/>
      <c r="H136" s="28"/>
    </row>
    <row r="137" spans="1:8">
      <c r="A137" s="28"/>
      <c r="B137" s="28"/>
      <c r="C137" s="28"/>
      <c r="D137" s="28"/>
      <c r="E137" s="28"/>
      <c r="F137" s="28"/>
      <c r="G137" s="28"/>
      <c r="H137" s="28"/>
    </row>
    <row r="138" spans="1:8">
      <c r="A138" s="28"/>
      <c r="B138" s="28"/>
      <c r="C138" s="28"/>
      <c r="D138" s="28"/>
      <c r="E138" s="28"/>
      <c r="F138" s="28"/>
      <c r="G138" s="28"/>
      <c r="H138" s="28"/>
    </row>
    <row r="139" spans="1:8">
      <c r="A139" s="28"/>
      <c r="B139" s="28"/>
      <c r="C139" s="28"/>
      <c r="D139" s="28"/>
      <c r="E139" s="28"/>
      <c r="F139" s="28"/>
      <c r="G139" s="28"/>
      <c r="H139" s="28"/>
    </row>
    <row r="140" spans="1:8">
      <c r="A140" s="28"/>
      <c r="B140" s="28"/>
      <c r="C140" s="28"/>
      <c r="D140" s="28"/>
      <c r="E140" s="28"/>
      <c r="F140" s="28"/>
      <c r="G140" s="28"/>
      <c r="H140" s="28"/>
    </row>
    <row r="141" spans="1:8">
      <c r="A141" s="28"/>
      <c r="B141" s="28"/>
      <c r="C141" s="28"/>
      <c r="D141" s="28"/>
      <c r="E141" s="28"/>
      <c r="F141" s="28"/>
      <c r="G141" s="28"/>
      <c r="H141" s="28"/>
    </row>
    <row r="142" spans="1:8">
      <c r="A142" s="28"/>
      <c r="B142" s="28"/>
      <c r="C142" s="28"/>
      <c r="D142" s="28"/>
      <c r="E142" s="28"/>
      <c r="F142" s="28"/>
      <c r="G142" s="28"/>
      <c r="H142" s="28"/>
    </row>
    <row r="143" spans="1:8">
      <c r="A143" s="28"/>
      <c r="B143" s="28"/>
      <c r="C143" s="28"/>
      <c r="D143" s="28"/>
      <c r="E143" s="28"/>
      <c r="F143" s="28"/>
      <c r="G143" s="28"/>
      <c r="H143" s="28"/>
    </row>
    <row r="144" spans="1:8">
      <c r="A144" s="28"/>
      <c r="B144" s="28"/>
      <c r="C144" s="28"/>
      <c r="D144" s="28"/>
      <c r="E144" s="28"/>
      <c r="F144" s="28"/>
      <c r="G144" s="28"/>
      <c r="H144" s="28"/>
    </row>
    <row r="145" spans="1:8">
      <c r="A145" s="28"/>
      <c r="B145" s="28"/>
      <c r="C145" s="28"/>
      <c r="D145" s="28"/>
      <c r="E145" s="28"/>
      <c r="F145" s="28"/>
      <c r="G145" s="28"/>
      <c r="H145" s="28"/>
    </row>
    <row r="146" spans="1:8">
      <c r="A146" s="28"/>
      <c r="B146" s="28"/>
      <c r="C146" s="28"/>
      <c r="D146" s="28"/>
      <c r="E146" s="28"/>
      <c r="F146" s="28"/>
      <c r="G146" s="28"/>
      <c r="H146" s="28"/>
    </row>
    <row r="147" spans="1:8">
      <c r="A147" s="28"/>
      <c r="B147" s="28"/>
      <c r="C147" s="28"/>
      <c r="D147" s="28"/>
      <c r="E147" s="28"/>
      <c r="F147" s="28"/>
      <c r="G147" s="28"/>
      <c r="H147" s="28"/>
    </row>
  </sheetData>
  <mergeCells count="5">
    <mergeCell ref="A8:H8"/>
    <mergeCell ref="A9:H9"/>
    <mergeCell ref="A10:H10"/>
    <mergeCell ref="A1:I1"/>
    <mergeCell ref="A2:I2"/>
  </mergeCells>
  <phoneticPr fontId="4" type="noConversion"/>
  <printOptions horizontalCentered="1"/>
  <pageMargins left="1.5748031496062993" right="0.94488188976377963" top="1.5748031496062993" bottom="1.3779527559055118" header="0" footer="0"/>
  <pageSetup paperSize="9" scale="63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topLeftCell="C55" workbookViewId="0">
      <selection activeCell="J107" sqref="J107"/>
    </sheetView>
  </sheetViews>
  <sheetFormatPr baseColWidth="10" defaultRowHeight="12.75"/>
  <cols>
    <col min="1" max="1" width="40" customWidth="1"/>
    <col min="2" max="2" width="4.7109375" bestFit="1" customWidth="1"/>
    <col min="3" max="3" width="8.5703125" bestFit="1" customWidth="1"/>
    <col min="4" max="4" width="9.28515625" bestFit="1" customWidth="1"/>
    <col min="5" max="6" width="10.140625" bestFit="1" customWidth="1"/>
    <col min="7" max="7" width="10.28515625" bestFit="1" customWidth="1"/>
    <col min="8" max="8" width="10.85546875" bestFit="1" customWidth="1"/>
    <col min="9" max="9" width="10.140625" bestFit="1" customWidth="1"/>
    <col min="10" max="10" width="10.28515625" bestFit="1" customWidth="1"/>
    <col min="11" max="11" width="7.5703125" bestFit="1" customWidth="1"/>
    <col min="13" max="13" width="11" bestFit="1" customWidth="1"/>
  </cols>
  <sheetData>
    <row r="1" spans="1:13" ht="15.75">
      <c r="A1" s="210" t="s">
        <v>142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0" t="s">
        <v>143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20" t="s">
        <v>92</v>
      </c>
      <c r="C3" s="27"/>
      <c r="D3" s="28"/>
      <c r="E3" s="28"/>
      <c r="F3" s="28"/>
      <c r="G3" s="28"/>
      <c r="H3" s="28"/>
    </row>
    <row r="4" spans="1:13">
      <c r="A4" s="30" t="s">
        <v>84</v>
      </c>
      <c r="B4" t="s">
        <v>140</v>
      </c>
      <c r="C4" s="28"/>
      <c r="D4" s="28"/>
      <c r="E4" s="28"/>
      <c r="F4" s="28"/>
      <c r="G4" s="28"/>
      <c r="H4" s="28"/>
    </row>
    <row r="5" spans="1:13">
      <c r="A5" s="30" t="s">
        <v>85</v>
      </c>
      <c r="B5" t="s">
        <v>125</v>
      </c>
      <c r="C5" s="28"/>
      <c r="D5" s="28"/>
      <c r="E5" s="28"/>
      <c r="F5" s="28"/>
      <c r="G5" s="28"/>
      <c r="H5" s="28"/>
    </row>
    <row r="6" spans="1:13" ht="13.5" thickBot="1">
      <c r="A6" s="30" t="s">
        <v>86</v>
      </c>
      <c r="B6" t="s">
        <v>133</v>
      </c>
      <c r="C6" s="28"/>
      <c r="D6" s="28"/>
      <c r="E6" s="28"/>
      <c r="F6" s="28"/>
      <c r="G6" s="28"/>
      <c r="H6" s="28"/>
    </row>
    <row r="7" spans="1:13" ht="26.25" thickBot="1">
      <c r="A7" s="174" t="s">
        <v>113</v>
      </c>
      <c r="B7" s="173" t="s">
        <v>114</v>
      </c>
      <c r="C7" s="174" t="s">
        <v>115</v>
      </c>
      <c r="D7" s="173" t="s">
        <v>116</v>
      </c>
      <c r="E7" s="175" t="s">
        <v>117</v>
      </c>
      <c r="F7" s="175" t="s">
        <v>118</v>
      </c>
      <c r="G7" s="175" t="s">
        <v>119</v>
      </c>
      <c r="H7" s="175" t="s">
        <v>120</v>
      </c>
      <c r="I7" s="176" t="s">
        <v>121</v>
      </c>
      <c r="J7" s="175" t="s">
        <v>119</v>
      </c>
      <c r="K7" s="177" t="s">
        <v>122</v>
      </c>
      <c r="L7" s="175" t="s">
        <v>123</v>
      </c>
      <c r="M7" s="175" t="s">
        <v>124</v>
      </c>
    </row>
    <row r="8" spans="1:13">
      <c r="A8" s="178" t="s">
        <v>6</v>
      </c>
      <c r="B8" s="97" t="s">
        <v>140</v>
      </c>
      <c r="C8" s="4">
        <v>30</v>
      </c>
      <c r="D8" s="98">
        <v>0.1</v>
      </c>
      <c r="E8" s="2">
        <v>36434</v>
      </c>
      <c r="F8" s="2">
        <v>38717</v>
      </c>
      <c r="G8" s="99">
        <v>2281</v>
      </c>
      <c r="H8" s="100">
        <f>(C8*D8)/365*G8</f>
        <v>18.74794520547945</v>
      </c>
      <c r="I8" s="101">
        <v>39082</v>
      </c>
      <c r="J8" s="102">
        <v>365</v>
      </c>
      <c r="K8" s="103">
        <f>(C8*D8)/365*J8</f>
        <v>2.9999999999999996</v>
      </c>
      <c r="L8" s="104">
        <f>H8+K8</f>
        <v>21.74794520547945</v>
      </c>
      <c r="M8" s="179">
        <f>C8-L8</f>
        <v>8.25205479452055</v>
      </c>
    </row>
    <row r="9" spans="1:13">
      <c r="A9" s="180" t="s">
        <v>7</v>
      </c>
      <c r="B9" s="15" t="s">
        <v>140</v>
      </c>
      <c r="C9" s="8">
        <v>700</v>
      </c>
      <c r="D9" s="105">
        <v>0.1</v>
      </c>
      <c r="E9" s="6">
        <v>37165</v>
      </c>
      <c r="F9" s="6">
        <v>38717</v>
      </c>
      <c r="G9" s="106">
        <v>1551</v>
      </c>
      <c r="H9" s="107">
        <f>(C9*D9)/365*G9</f>
        <v>297.45205479452051</v>
      </c>
      <c r="I9" s="14">
        <v>39082</v>
      </c>
      <c r="J9" s="108">
        <v>365</v>
      </c>
      <c r="K9" s="109">
        <f t="shared" ref="K9:K49" si="0">(C9*D9)/365*J9</f>
        <v>70</v>
      </c>
      <c r="L9" s="110">
        <f t="shared" ref="L9:L49" si="1">H9+K9</f>
        <v>367.45205479452051</v>
      </c>
      <c r="M9" s="181">
        <f t="shared" ref="M9:M49" si="2">C9-L9</f>
        <v>332.54794520547949</v>
      </c>
    </row>
    <row r="10" spans="1:13">
      <c r="A10" s="180" t="s">
        <v>8</v>
      </c>
      <c r="B10" s="97" t="s">
        <v>140</v>
      </c>
      <c r="C10" s="8">
        <v>70</v>
      </c>
      <c r="D10" s="105">
        <v>0.1</v>
      </c>
      <c r="E10" s="6">
        <v>37165</v>
      </c>
      <c r="F10" s="6">
        <v>38717</v>
      </c>
      <c r="G10" s="106">
        <v>1551</v>
      </c>
      <c r="H10" s="107">
        <f t="shared" ref="H10:H63" si="3">(C10*D10)/365*G10</f>
        <v>29.745205479452057</v>
      </c>
      <c r="I10" s="14">
        <v>39082</v>
      </c>
      <c r="J10" s="108">
        <v>365</v>
      </c>
      <c r="K10" s="109">
        <f t="shared" si="0"/>
        <v>7</v>
      </c>
      <c r="L10" s="110">
        <f t="shared" si="1"/>
        <v>36.745205479452054</v>
      </c>
      <c r="M10" s="181">
        <f t="shared" si="2"/>
        <v>33.254794520547946</v>
      </c>
    </row>
    <row r="11" spans="1:13">
      <c r="A11" s="180" t="s">
        <v>9</v>
      </c>
      <c r="B11" s="15" t="s">
        <v>140</v>
      </c>
      <c r="C11" s="8">
        <v>150</v>
      </c>
      <c r="D11" s="105">
        <v>0.1</v>
      </c>
      <c r="E11" s="6">
        <v>37165</v>
      </c>
      <c r="F11" s="6">
        <v>38717</v>
      </c>
      <c r="G11" s="106">
        <v>1551</v>
      </c>
      <c r="H11" s="107">
        <f t="shared" si="3"/>
        <v>63.739726027397253</v>
      </c>
      <c r="I11" s="14">
        <v>39082</v>
      </c>
      <c r="J11" s="108">
        <v>365</v>
      </c>
      <c r="K11" s="109">
        <f t="shared" si="0"/>
        <v>15</v>
      </c>
      <c r="L11" s="110">
        <f t="shared" si="1"/>
        <v>78.739726027397253</v>
      </c>
      <c r="M11" s="181">
        <f t="shared" si="2"/>
        <v>71.260273972602747</v>
      </c>
    </row>
    <row r="12" spans="1:13">
      <c r="A12" s="180" t="s">
        <v>10</v>
      </c>
      <c r="B12" s="97" t="s">
        <v>140</v>
      </c>
      <c r="C12" s="8">
        <v>100</v>
      </c>
      <c r="D12" s="105">
        <v>0.1</v>
      </c>
      <c r="E12" s="6">
        <v>37165</v>
      </c>
      <c r="F12" s="6">
        <v>38717</v>
      </c>
      <c r="G12" s="106">
        <v>1551</v>
      </c>
      <c r="H12" s="107">
        <f t="shared" si="3"/>
        <v>42.493150684931507</v>
      </c>
      <c r="I12" s="14">
        <v>39082</v>
      </c>
      <c r="J12" s="108">
        <v>365</v>
      </c>
      <c r="K12" s="109">
        <f t="shared" si="0"/>
        <v>10</v>
      </c>
      <c r="L12" s="110">
        <f t="shared" si="1"/>
        <v>52.493150684931507</v>
      </c>
      <c r="M12" s="181">
        <f t="shared" si="2"/>
        <v>47.506849315068493</v>
      </c>
    </row>
    <row r="13" spans="1:13">
      <c r="A13" s="180" t="s">
        <v>11</v>
      </c>
      <c r="B13" s="15" t="s">
        <v>140</v>
      </c>
      <c r="C13" s="8">
        <v>40</v>
      </c>
      <c r="D13" s="105">
        <v>0.1</v>
      </c>
      <c r="E13" s="6">
        <v>37165</v>
      </c>
      <c r="F13" s="6">
        <v>38717</v>
      </c>
      <c r="G13" s="106">
        <v>1551</v>
      </c>
      <c r="H13" s="107">
        <f t="shared" si="3"/>
        <v>16.997260273972604</v>
      </c>
      <c r="I13" s="14">
        <v>39082</v>
      </c>
      <c r="J13" s="108">
        <v>365</v>
      </c>
      <c r="K13" s="109">
        <f t="shared" si="0"/>
        <v>4</v>
      </c>
      <c r="L13" s="110">
        <f t="shared" si="1"/>
        <v>20.997260273972604</v>
      </c>
      <c r="M13" s="181">
        <f t="shared" si="2"/>
        <v>19.002739726027396</v>
      </c>
    </row>
    <row r="14" spans="1:13">
      <c r="A14" s="180" t="s">
        <v>12</v>
      </c>
      <c r="B14" s="97" t="s">
        <v>140</v>
      </c>
      <c r="C14" s="8">
        <v>80</v>
      </c>
      <c r="D14" s="105">
        <v>0.1</v>
      </c>
      <c r="E14" s="6">
        <v>37347</v>
      </c>
      <c r="F14" s="6">
        <v>38717</v>
      </c>
      <c r="G14" s="106">
        <v>1369</v>
      </c>
      <c r="H14" s="107">
        <f t="shared" si="3"/>
        <v>30.005479452054796</v>
      </c>
      <c r="I14" s="14">
        <v>39082</v>
      </c>
      <c r="J14" s="108">
        <v>365</v>
      </c>
      <c r="K14" s="109">
        <f t="shared" si="0"/>
        <v>8</v>
      </c>
      <c r="L14" s="110">
        <f t="shared" si="1"/>
        <v>38.0054794520548</v>
      </c>
      <c r="M14" s="181">
        <f t="shared" si="2"/>
        <v>41.9945205479452</v>
      </c>
    </row>
    <row r="15" spans="1:13">
      <c r="A15" s="182" t="s">
        <v>13</v>
      </c>
      <c r="B15" s="15" t="s">
        <v>140</v>
      </c>
      <c r="C15" s="10">
        <v>60</v>
      </c>
      <c r="D15" s="105">
        <v>0.1</v>
      </c>
      <c r="E15" s="9">
        <v>37377</v>
      </c>
      <c r="F15" s="6">
        <v>38717</v>
      </c>
      <c r="G15" s="106">
        <v>1339</v>
      </c>
      <c r="H15" s="107">
        <f t="shared" si="3"/>
        <v>22.010958904109586</v>
      </c>
      <c r="I15" s="14">
        <v>39082</v>
      </c>
      <c r="J15" s="108">
        <v>365</v>
      </c>
      <c r="K15" s="109">
        <f t="shared" si="0"/>
        <v>5.9999999999999991</v>
      </c>
      <c r="L15" s="110">
        <f t="shared" si="1"/>
        <v>28.010958904109586</v>
      </c>
      <c r="M15" s="181">
        <f t="shared" si="2"/>
        <v>31.989041095890414</v>
      </c>
    </row>
    <row r="16" spans="1:13">
      <c r="A16" s="182" t="s">
        <v>14</v>
      </c>
      <c r="B16" s="97" t="s">
        <v>140</v>
      </c>
      <c r="C16" s="10">
        <v>30</v>
      </c>
      <c r="D16" s="105">
        <v>0.1</v>
      </c>
      <c r="E16" s="9">
        <v>37377</v>
      </c>
      <c r="F16" s="6">
        <v>38717</v>
      </c>
      <c r="G16" s="106">
        <v>1339</v>
      </c>
      <c r="H16" s="107">
        <f t="shared" si="3"/>
        <v>11.005479452054793</v>
      </c>
      <c r="I16" s="14">
        <v>39082</v>
      </c>
      <c r="J16" s="108">
        <v>365</v>
      </c>
      <c r="K16" s="109">
        <f t="shared" si="0"/>
        <v>2.9999999999999996</v>
      </c>
      <c r="L16" s="110">
        <f t="shared" si="1"/>
        <v>14.005479452054793</v>
      </c>
      <c r="M16" s="181">
        <f t="shared" si="2"/>
        <v>15.994520547945207</v>
      </c>
    </row>
    <row r="17" spans="1:13">
      <c r="A17" s="180" t="s">
        <v>15</v>
      </c>
      <c r="B17" s="15" t="s">
        <v>140</v>
      </c>
      <c r="C17" s="8">
        <v>60</v>
      </c>
      <c r="D17" s="105">
        <v>0.1</v>
      </c>
      <c r="E17" s="6">
        <v>37377</v>
      </c>
      <c r="F17" s="6">
        <v>38717</v>
      </c>
      <c r="G17" s="106">
        <v>1339</v>
      </c>
      <c r="H17" s="107">
        <f t="shared" si="3"/>
        <v>22.010958904109586</v>
      </c>
      <c r="I17" s="14">
        <v>39082</v>
      </c>
      <c r="J17" s="108">
        <v>365</v>
      </c>
      <c r="K17" s="109">
        <f t="shared" si="0"/>
        <v>5.9999999999999991</v>
      </c>
      <c r="L17" s="110">
        <f t="shared" si="1"/>
        <v>28.010958904109586</v>
      </c>
      <c r="M17" s="181">
        <f t="shared" si="2"/>
        <v>31.989041095890414</v>
      </c>
    </row>
    <row r="18" spans="1:13">
      <c r="A18" s="180" t="s">
        <v>16</v>
      </c>
      <c r="B18" s="97" t="s">
        <v>140</v>
      </c>
      <c r="C18" s="8">
        <v>400</v>
      </c>
      <c r="D18" s="105">
        <v>0.1</v>
      </c>
      <c r="E18" s="6">
        <v>37653</v>
      </c>
      <c r="F18" s="6">
        <v>38717</v>
      </c>
      <c r="G18" s="106">
        <v>1063</v>
      </c>
      <c r="H18" s="107">
        <f t="shared" si="3"/>
        <v>116.49315068493151</v>
      </c>
      <c r="I18" s="111">
        <v>39082</v>
      </c>
      <c r="J18" s="108">
        <v>365</v>
      </c>
      <c r="K18" s="109">
        <f t="shared" si="0"/>
        <v>40</v>
      </c>
      <c r="L18" s="110">
        <f t="shared" si="1"/>
        <v>156.49315068493149</v>
      </c>
      <c r="M18" s="181">
        <f t="shared" si="2"/>
        <v>243.50684931506851</v>
      </c>
    </row>
    <row r="19" spans="1:13">
      <c r="A19" s="180" t="s">
        <v>18</v>
      </c>
      <c r="B19" s="15" t="s">
        <v>140</v>
      </c>
      <c r="C19" s="8">
        <v>120</v>
      </c>
      <c r="D19" s="105">
        <v>0.1</v>
      </c>
      <c r="E19" s="6">
        <v>37773</v>
      </c>
      <c r="F19" s="6">
        <v>38717</v>
      </c>
      <c r="G19" s="106">
        <v>943</v>
      </c>
      <c r="H19" s="107">
        <f t="shared" si="3"/>
        <v>31.002739726027393</v>
      </c>
      <c r="I19" s="111">
        <v>39082</v>
      </c>
      <c r="J19" s="108">
        <v>365</v>
      </c>
      <c r="K19" s="109">
        <f t="shared" si="0"/>
        <v>11.999999999999998</v>
      </c>
      <c r="L19" s="110">
        <f t="shared" si="1"/>
        <v>43.002739726027393</v>
      </c>
      <c r="M19" s="181">
        <f t="shared" si="2"/>
        <v>76.997260273972614</v>
      </c>
    </row>
    <row r="20" spans="1:13">
      <c r="A20" s="180" t="s">
        <v>19</v>
      </c>
      <c r="B20" s="97" t="s">
        <v>140</v>
      </c>
      <c r="C20" s="8">
        <v>270</v>
      </c>
      <c r="D20" s="105">
        <v>0.1</v>
      </c>
      <c r="E20" s="6">
        <v>37773</v>
      </c>
      <c r="F20" s="6">
        <v>38717</v>
      </c>
      <c r="G20" s="106">
        <v>943</v>
      </c>
      <c r="H20" s="107">
        <f t="shared" si="3"/>
        <v>69.756164383561639</v>
      </c>
      <c r="I20" s="14">
        <v>39082</v>
      </c>
      <c r="J20" s="108">
        <v>365</v>
      </c>
      <c r="K20" s="109">
        <f t="shared" si="0"/>
        <v>27</v>
      </c>
      <c r="L20" s="110">
        <f t="shared" si="1"/>
        <v>96.756164383561639</v>
      </c>
      <c r="M20" s="181">
        <f t="shared" si="2"/>
        <v>173.24383561643836</v>
      </c>
    </row>
    <row r="21" spans="1:13">
      <c r="A21" s="180" t="s">
        <v>15</v>
      </c>
      <c r="B21" s="15" t="s">
        <v>140</v>
      </c>
      <c r="C21" s="8">
        <v>90</v>
      </c>
      <c r="D21" s="105">
        <v>0.1</v>
      </c>
      <c r="E21" s="6">
        <v>37865</v>
      </c>
      <c r="F21" s="6">
        <v>38717</v>
      </c>
      <c r="G21" s="106">
        <v>851</v>
      </c>
      <c r="H21" s="107">
        <f t="shared" si="3"/>
        <v>20.983561643835618</v>
      </c>
      <c r="I21" s="14">
        <v>39082</v>
      </c>
      <c r="J21" s="108">
        <v>365</v>
      </c>
      <c r="K21" s="109">
        <f t="shared" si="0"/>
        <v>9</v>
      </c>
      <c r="L21" s="110">
        <f t="shared" si="1"/>
        <v>29.983561643835618</v>
      </c>
      <c r="M21" s="181">
        <f t="shared" si="2"/>
        <v>60.016438356164386</v>
      </c>
    </row>
    <row r="22" spans="1:13">
      <c r="A22" s="180" t="s">
        <v>20</v>
      </c>
      <c r="B22" s="97" t="s">
        <v>140</v>
      </c>
      <c r="C22" s="8">
        <v>90</v>
      </c>
      <c r="D22" s="105">
        <v>0.1</v>
      </c>
      <c r="E22" s="6">
        <v>37865</v>
      </c>
      <c r="F22" s="6">
        <v>38717</v>
      </c>
      <c r="G22" s="106">
        <v>851</v>
      </c>
      <c r="H22" s="107">
        <f t="shared" si="3"/>
        <v>20.983561643835618</v>
      </c>
      <c r="I22" s="14">
        <v>39082</v>
      </c>
      <c r="J22" s="108">
        <v>365</v>
      </c>
      <c r="K22" s="109">
        <f t="shared" si="0"/>
        <v>9</v>
      </c>
      <c r="L22" s="110">
        <f t="shared" si="1"/>
        <v>29.983561643835618</v>
      </c>
      <c r="M22" s="181">
        <f t="shared" si="2"/>
        <v>60.016438356164386</v>
      </c>
    </row>
    <row r="23" spans="1:13">
      <c r="A23" s="180" t="s">
        <v>21</v>
      </c>
      <c r="B23" s="15" t="s">
        <v>140</v>
      </c>
      <c r="C23" s="8">
        <v>150</v>
      </c>
      <c r="D23" s="105">
        <v>0.1</v>
      </c>
      <c r="E23" s="6">
        <v>37865</v>
      </c>
      <c r="F23" s="6">
        <v>38717</v>
      </c>
      <c r="G23" s="106">
        <v>851</v>
      </c>
      <c r="H23" s="107">
        <f t="shared" si="3"/>
        <v>34.972602739726028</v>
      </c>
      <c r="I23" s="14">
        <v>39082</v>
      </c>
      <c r="J23" s="108">
        <v>365</v>
      </c>
      <c r="K23" s="109">
        <f t="shared" si="0"/>
        <v>15</v>
      </c>
      <c r="L23" s="110">
        <f t="shared" si="1"/>
        <v>49.972602739726028</v>
      </c>
      <c r="M23" s="181">
        <f t="shared" si="2"/>
        <v>100.02739726027397</v>
      </c>
    </row>
    <row r="24" spans="1:13">
      <c r="A24" s="180" t="s">
        <v>22</v>
      </c>
      <c r="B24" s="97" t="s">
        <v>140</v>
      </c>
      <c r="C24" s="8">
        <v>120</v>
      </c>
      <c r="D24" s="105">
        <v>0.1</v>
      </c>
      <c r="E24" s="6">
        <v>37865</v>
      </c>
      <c r="F24" s="6">
        <v>38717</v>
      </c>
      <c r="G24" s="106">
        <v>851</v>
      </c>
      <c r="H24" s="107">
        <f t="shared" si="3"/>
        <v>27.978082191780818</v>
      </c>
      <c r="I24" s="14">
        <v>39082</v>
      </c>
      <c r="J24" s="108">
        <v>365</v>
      </c>
      <c r="K24" s="109">
        <f t="shared" si="0"/>
        <v>11.999999999999998</v>
      </c>
      <c r="L24" s="110">
        <f t="shared" si="1"/>
        <v>39.978082191780814</v>
      </c>
      <c r="M24" s="181">
        <f t="shared" si="2"/>
        <v>80.021917808219186</v>
      </c>
    </row>
    <row r="25" spans="1:13">
      <c r="A25" s="182" t="s">
        <v>23</v>
      </c>
      <c r="B25" s="15" t="s">
        <v>140</v>
      </c>
      <c r="C25" s="10">
        <v>160</v>
      </c>
      <c r="D25" s="105">
        <v>0.1</v>
      </c>
      <c r="E25" s="9">
        <v>37895</v>
      </c>
      <c r="F25" s="6">
        <v>38717</v>
      </c>
      <c r="G25" s="106">
        <v>821</v>
      </c>
      <c r="H25" s="107">
        <f t="shared" si="3"/>
        <v>35.989041095890414</v>
      </c>
      <c r="I25" s="14">
        <v>39082</v>
      </c>
      <c r="J25" s="108">
        <v>365</v>
      </c>
      <c r="K25" s="109">
        <f t="shared" si="0"/>
        <v>16</v>
      </c>
      <c r="L25" s="110">
        <f t="shared" si="1"/>
        <v>51.989041095890414</v>
      </c>
      <c r="M25" s="181">
        <f t="shared" si="2"/>
        <v>108.01095890410959</v>
      </c>
    </row>
    <row r="26" spans="1:13">
      <c r="A26" s="182" t="s">
        <v>24</v>
      </c>
      <c r="B26" s="97" t="s">
        <v>140</v>
      </c>
      <c r="C26" s="10">
        <v>30</v>
      </c>
      <c r="D26" s="105">
        <v>0.1</v>
      </c>
      <c r="E26" s="9">
        <v>37895</v>
      </c>
      <c r="F26" s="6">
        <v>38717</v>
      </c>
      <c r="G26" s="106">
        <v>821</v>
      </c>
      <c r="H26" s="107">
        <f t="shared" si="3"/>
        <v>6.7479452054794518</v>
      </c>
      <c r="I26" s="14">
        <v>39082</v>
      </c>
      <c r="J26" s="108">
        <v>365</v>
      </c>
      <c r="K26" s="109">
        <f t="shared" si="0"/>
        <v>2.9999999999999996</v>
      </c>
      <c r="L26" s="110">
        <f t="shared" si="1"/>
        <v>9.7479452054794518</v>
      </c>
      <c r="M26" s="181">
        <f t="shared" si="2"/>
        <v>20.252054794520546</v>
      </c>
    </row>
    <row r="27" spans="1:13">
      <c r="A27" s="180" t="s">
        <v>23</v>
      </c>
      <c r="B27" s="15" t="s">
        <v>140</v>
      </c>
      <c r="C27" s="8">
        <v>400</v>
      </c>
      <c r="D27" s="105">
        <v>0.1</v>
      </c>
      <c r="E27" s="6">
        <v>37926</v>
      </c>
      <c r="F27" s="6">
        <v>38717</v>
      </c>
      <c r="G27" s="106">
        <v>790</v>
      </c>
      <c r="H27" s="107">
        <f t="shared" si="3"/>
        <v>86.575342465753423</v>
      </c>
      <c r="I27" s="14">
        <v>39082</v>
      </c>
      <c r="J27" s="108">
        <v>365</v>
      </c>
      <c r="K27" s="109">
        <f t="shared" si="0"/>
        <v>40</v>
      </c>
      <c r="L27" s="110">
        <f t="shared" si="1"/>
        <v>126.57534246575342</v>
      </c>
      <c r="M27" s="181">
        <f t="shared" si="2"/>
        <v>273.42465753424659</v>
      </c>
    </row>
    <row r="28" spans="1:13">
      <c r="A28" s="180" t="s">
        <v>25</v>
      </c>
      <c r="B28" s="97" t="s">
        <v>140</v>
      </c>
      <c r="C28" s="8">
        <v>45</v>
      </c>
      <c r="D28" s="105">
        <v>0.1</v>
      </c>
      <c r="E28" s="6">
        <v>37926</v>
      </c>
      <c r="F28" s="6">
        <v>38717</v>
      </c>
      <c r="G28" s="106">
        <v>790</v>
      </c>
      <c r="H28" s="107">
        <f t="shared" si="3"/>
        <v>9.7397260273972606</v>
      </c>
      <c r="I28" s="14">
        <v>39082</v>
      </c>
      <c r="J28" s="108">
        <v>365</v>
      </c>
      <c r="K28" s="109">
        <f t="shared" si="0"/>
        <v>4.5</v>
      </c>
      <c r="L28" s="110">
        <f t="shared" si="1"/>
        <v>14.239726027397261</v>
      </c>
      <c r="M28" s="181">
        <f t="shared" si="2"/>
        <v>30.760273972602739</v>
      </c>
    </row>
    <row r="29" spans="1:13">
      <c r="A29" s="180" t="s">
        <v>26</v>
      </c>
      <c r="B29" s="15" t="s">
        <v>140</v>
      </c>
      <c r="C29" s="8">
        <v>700</v>
      </c>
      <c r="D29" s="105">
        <v>0.1</v>
      </c>
      <c r="E29" s="6">
        <v>38261</v>
      </c>
      <c r="F29" s="6">
        <v>38717</v>
      </c>
      <c r="G29" s="106">
        <v>456</v>
      </c>
      <c r="H29" s="107">
        <f t="shared" si="3"/>
        <v>87.452054794520549</v>
      </c>
      <c r="I29" s="14">
        <v>39082</v>
      </c>
      <c r="J29" s="108">
        <v>365</v>
      </c>
      <c r="K29" s="109">
        <f t="shared" si="0"/>
        <v>70</v>
      </c>
      <c r="L29" s="110">
        <f t="shared" si="1"/>
        <v>157.45205479452056</v>
      </c>
      <c r="M29" s="181">
        <f t="shared" si="2"/>
        <v>542.54794520547944</v>
      </c>
    </row>
    <row r="30" spans="1:13">
      <c r="A30" s="183" t="s">
        <v>27</v>
      </c>
      <c r="B30" s="97" t="s">
        <v>140</v>
      </c>
      <c r="C30" s="12">
        <v>212</v>
      </c>
      <c r="D30" s="105">
        <v>0.1</v>
      </c>
      <c r="E30" s="11">
        <v>38384</v>
      </c>
      <c r="F30" s="6">
        <v>38717</v>
      </c>
      <c r="G30" s="106">
        <v>333</v>
      </c>
      <c r="H30" s="107">
        <f t="shared" si="3"/>
        <v>19.3413698630137</v>
      </c>
      <c r="I30" s="14">
        <v>39082</v>
      </c>
      <c r="J30" s="108">
        <v>365</v>
      </c>
      <c r="K30" s="109">
        <f t="shared" si="0"/>
        <v>21.200000000000003</v>
      </c>
      <c r="L30" s="110">
        <f t="shared" si="1"/>
        <v>40.541369863013699</v>
      </c>
      <c r="M30" s="181">
        <f t="shared" si="2"/>
        <v>171.4586301369863</v>
      </c>
    </row>
    <row r="31" spans="1:13">
      <c r="A31" s="180" t="s">
        <v>18</v>
      </c>
      <c r="B31" s="15" t="s">
        <v>140</v>
      </c>
      <c r="C31" s="8">
        <v>35</v>
      </c>
      <c r="D31" s="105">
        <v>0.1</v>
      </c>
      <c r="E31" s="6">
        <v>38412</v>
      </c>
      <c r="F31" s="6">
        <v>38717</v>
      </c>
      <c r="G31" s="106">
        <v>305</v>
      </c>
      <c r="H31" s="107">
        <f t="shared" si="3"/>
        <v>2.9246575342465757</v>
      </c>
      <c r="I31" s="111">
        <v>39082</v>
      </c>
      <c r="J31" s="108">
        <v>365</v>
      </c>
      <c r="K31" s="109">
        <f t="shared" si="0"/>
        <v>3.5</v>
      </c>
      <c r="L31" s="110">
        <f t="shared" si="1"/>
        <v>6.4246575342465757</v>
      </c>
      <c r="M31" s="181">
        <f t="shared" si="2"/>
        <v>28.575342465753423</v>
      </c>
    </row>
    <row r="32" spans="1:13">
      <c r="A32" s="182" t="s">
        <v>12</v>
      </c>
      <c r="B32" s="97" t="s">
        <v>140</v>
      </c>
      <c r="C32" s="10">
        <v>35</v>
      </c>
      <c r="D32" s="105">
        <v>0.1</v>
      </c>
      <c r="E32" s="9">
        <v>38412</v>
      </c>
      <c r="F32" s="6">
        <v>38717</v>
      </c>
      <c r="G32" s="106">
        <v>305</v>
      </c>
      <c r="H32" s="107">
        <f t="shared" si="3"/>
        <v>2.9246575342465757</v>
      </c>
      <c r="I32" s="111">
        <v>39082</v>
      </c>
      <c r="J32" s="108">
        <v>365</v>
      </c>
      <c r="K32" s="109">
        <f t="shared" si="0"/>
        <v>3.5</v>
      </c>
      <c r="L32" s="110">
        <f t="shared" si="1"/>
        <v>6.4246575342465757</v>
      </c>
      <c r="M32" s="181">
        <f t="shared" si="2"/>
        <v>28.575342465753423</v>
      </c>
    </row>
    <row r="33" spans="1:13">
      <c r="A33" s="183" t="s">
        <v>28</v>
      </c>
      <c r="B33" s="15" t="s">
        <v>140</v>
      </c>
      <c r="C33" s="12">
        <v>875</v>
      </c>
      <c r="D33" s="105">
        <v>0.1</v>
      </c>
      <c r="E33" s="11">
        <v>38412</v>
      </c>
      <c r="F33" s="6">
        <v>38717</v>
      </c>
      <c r="G33" s="106">
        <v>305</v>
      </c>
      <c r="H33" s="107">
        <f t="shared" si="3"/>
        <v>73.11643835616438</v>
      </c>
      <c r="I33" s="14">
        <v>39082</v>
      </c>
      <c r="J33" s="108">
        <v>365</v>
      </c>
      <c r="K33" s="109">
        <f t="shared" si="0"/>
        <v>87.5</v>
      </c>
      <c r="L33" s="110">
        <f t="shared" si="1"/>
        <v>160.61643835616439</v>
      </c>
      <c r="M33" s="181">
        <f t="shared" si="2"/>
        <v>714.38356164383561</v>
      </c>
    </row>
    <row r="34" spans="1:13">
      <c r="A34" s="180" t="s">
        <v>29</v>
      </c>
      <c r="B34" s="97" t="s">
        <v>140</v>
      </c>
      <c r="C34" s="8">
        <v>80</v>
      </c>
      <c r="D34" s="105">
        <v>0.1</v>
      </c>
      <c r="E34" s="6">
        <v>38626</v>
      </c>
      <c r="F34" s="6">
        <v>38717</v>
      </c>
      <c r="G34" s="106">
        <v>91</v>
      </c>
      <c r="H34" s="107">
        <f t="shared" si="3"/>
        <v>1.9945205479452055</v>
      </c>
      <c r="I34" s="14">
        <v>39082</v>
      </c>
      <c r="J34" s="108">
        <v>365</v>
      </c>
      <c r="K34" s="109">
        <f t="shared" si="0"/>
        <v>8</v>
      </c>
      <c r="L34" s="110">
        <f t="shared" si="1"/>
        <v>9.9945205479452053</v>
      </c>
      <c r="M34" s="181">
        <f t="shared" si="2"/>
        <v>70.0054794520548</v>
      </c>
    </row>
    <row r="35" spans="1:13">
      <c r="A35" s="180" t="s">
        <v>10</v>
      </c>
      <c r="B35" s="15" t="s">
        <v>140</v>
      </c>
      <c r="C35" s="8">
        <v>150</v>
      </c>
      <c r="D35" s="105">
        <v>0.1</v>
      </c>
      <c r="E35" s="6">
        <v>38626</v>
      </c>
      <c r="F35" s="6">
        <v>38717</v>
      </c>
      <c r="G35" s="106">
        <v>91</v>
      </c>
      <c r="H35" s="107">
        <f t="shared" si="3"/>
        <v>3.7397260273972601</v>
      </c>
      <c r="I35" s="14">
        <v>39082</v>
      </c>
      <c r="J35" s="108">
        <v>365</v>
      </c>
      <c r="K35" s="109">
        <f t="shared" si="0"/>
        <v>15</v>
      </c>
      <c r="L35" s="110">
        <f t="shared" si="1"/>
        <v>18.739726027397261</v>
      </c>
      <c r="M35" s="181">
        <f t="shared" si="2"/>
        <v>131.26027397260273</v>
      </c>
    </row>
    <row r="36" spans="1:13">
      <c r="A36" s="183" t="s">
        <v>28</v>
      </c>
      <c r="B36" s="97" t="s">
        <v>140</v>
      </c>
      <c r="C36" s="12">
        <v>500</v>
      </c>
      <c r="D36" s="105">
        <v>0.1</v>
      </c>
      <c r="E36" s="11">
        <v>38626</v>
      </c>
      <c r="F36" s="6">
        <v>38717</v>
      </c>
      <c r="G36" s="106">
        <v>91</v>
      </c>
      <c r="H36" s="107">
        <f t="shared" si="3"/>
        <v>12.465753424657533</v>
      </c>
      <c r="I36" s="14">
        <v>39082</v>
      </c>
      <c r="J36" s="108">
        <v>365</v>
      </c>
      <c r="K36" s="109">
        <f t="shared" si="0"/>
        <v>50</v>
      </c>
      <c r="L36" s="110">
        <f t="shared" si="1"/>
        <v>62.465753424657535</v>
      </c>
      <c r="M36" s="181">
        <f t="shared" si="2"/>
        <v>437.53424657534248</v>
      </c>
    </row>
    <row r="37" spans="1:13">
      <c r="A37" s="182" t="s">
        <v>30</v>
      </c>
      <c r="B37" s="15" t="s">
        <v>140</v>
      </c>
      <c r="C37" s="8">
        <v>2000</v>
      </c>
      <c r="D37" s="105">
        <v>0.1</v>
      </c>
      <c r="E37" s="6">
        <v>38626</v>
      </c>
      <c r="F37" s="6">
        <v>38717</v>
      </c>
      <c r="G37" s="106">
        <v>91</v>
      </c>
      <c r="H37" s="107">
        <f t="shared" si="3"/>
        <v>49.863013698630134</v>
      </c>
      <c r="I37" s="14">
        <v>39082</v>
      </c>
      <c r="J37" s="108">
        <v>365</v>
      </c>
      <c r="K37" s="109">
        <f t="shared" si="0"/>
        <v>200</v>
      </c>
      <c r="L37" s="110">
        <f t="shared" si="1"/>
        <v>249.86301369863014</v>
      </c>
      <c r="M37" s="181">
        <f t="shared" si="2"/>
        <v>1750.1369863013699</v>
      </c>
    </row>
    <row r="38" spans="1:13">
      <c r="A38" s="180" t="s">
        <v>23</v>
      </c>
      <c r="B38" s="97" t="s">
        <v>140</v>
      </c>
      <c r="C38" s="8">
        <v>50</v>
      </c>
      <c r="D38" s="105">
        <v>0.1</v>
      </c>
      <c r="E38" s="6">
        <v>38626</v>
      </c>
      <c r="F38" s="6">
        <v>38717</v>
      </c>
      <c r="G38" s="106">
        <v>91</v>
      </c>
      <c r="H38" s="107">
        <f t="shared" si="3"/>
        <v>1.2465753424657533</v>
      </c>
      <c r="I38" s="14">
        <v>39082</v>
      </c>
      <c r="J38" s="108">
        <v>365</v>
      </c>
      <c r="K38" s="109">
        <f t="shared" si="0"/>
        <v>5</v>
      </c>
      <c r="L38" s="110">
        <f t="shared" si="1"/>
        <v>6.2465753424657535</v>
      </c>
      <c r="M38" s="181">
        <f t="shared" si="2"/>
        <v>43.753424657534246</v>
      </c>
    </row>
    <row r="39" spans="1:13" ht="13.5" thickBot="1">
      <c r="A39" s="184" t="s">
        <v>13</v>
      </c>
      <c r="B39" s="185" t="s">
        <v>140</v>
      </c>
      <c r="C39" s="113">
        <v>200</v>
      </c>
      <c r="D39" s="114">
        <v>0.1</v>
      </c>
      <c r="E39" s="115">
        <v>38657</v>
      </c>
      <c r="F39" s="115">
        <v>38717</v>
      </c>
      <c r="G39" s="116">
        <v>60</v>
      </c>
      <c r="H39" s="117">
        <f t="shared" si="3"/>
        <v>3.2876712328767121</v>
      </c>
      <c r="I39" s="118">
        <v>39082</v>
      </c>
      <c r="J39" s="119">
        <v>365</v>
      </c>
      <c r="K39" s="120">
        <f t="shared" si="0"/>
        <v>20</v>
      </c>
      <c r="L39" s="121">
        <f t="shared" si="1"/>
        <v>23.287671232876711</v>
      </c>
      <c r="M39" s="186">
        <f t="shared" si="2"/>
        <v>176.7123287671233</v>
      </c>
    </row>
    <row r="40" spans="1:13" s="17" customFormat="1" ht="15.75">
      <c r="A40" s="210" t="s">
        <v>142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s="17" customFormat="1" ht="15.75">
      <c r="A41" s="210" t="s">
        <v>143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  <row r="42" spans="1:13" s="17" customFormat="1">
      <c r="A42" s="20" t="s">
        <v>92</v>
      </c>
      <c r="B42"/>
      <c r="C42" s="27"/>
      <c r="D42" s="28"/>
      <c r="E42" s="28"/>
      <c r="F42" s="28"/>
      <c r="G42" s="28"/>
      <c r="H42" s="28"/>
      <c r="I42"/>
      <c r="J42"/>
      <c r="K42"/>
      <c r="L42"/>
      <c r="M42"/>
    </row>
    <row r="43" spans="1:13" s="17" customFormat="1">
      <c r="A43" s="30" t="s">
        <v>84</v>
      </c>
      <c r="B43" t="s">
        <v>140</v>
      </c>
      <c r="C43" s="28"/>
      <c r="D43" s="28"/>
      <c r="E43" s="28"/>
      <c r="F43" s="28"/>
      <c r="G43" s="28"/>
      <c r="H43" s="28"/>
      <c r="I43"/>
      <c r="J43"/>
      <c r="K43"/>
      <c r="L43"/>
      <c r="M43"/>
    </row>
    <row r="44" spans="1:13" s="17" customFormat="1">
      <c r="A44" s="30" t="s">
        <v>85</v>
      </c>
      <c r="B44" t="s">
        <v>125</v>
      </c>
      <c r="C44" s="28"/>
      <c r="D44" s="28"/>
      <c r="E44" s="28"/>
      <c r="F44" s="28"/>
      <c r="G44" s="28"/>
      <c r="H44" s="28"/>
      <c r="I44"/>
      <c r="J44"/>
      <c r="K44"/>
      <c r="L44"/>
      <c r="M44"/>
    </row>
    <row r="45" spans="1:13" s="17" customFormat="1" ht="13.5" thickBot="1">
      <c r="A45" s="30" t="s">
        <v>86</v>
      </c>
      <c r="B45" t="s">
        <v>133</v>
      </c>
      <c r="C45" s="28"/>
      <c r="D45" s="28"/>
      <c r="E45" s="28"/>
      <c r="F45" s="28"/>
      <c r="G45" s="28"/>
      <c r="H45" s="28"/>
      <c r="I45"/>
      <c r="J45"/>
      <c r="K45"/>
      <c r="L45"/>
      <c r="M45"/>
    </row>
    <row r="46" spans="1:13" s="17" customFormat="1" ht="26.25" thickBot="1">
      <c r="A46" s="174" t="s">
        <v>113</v>
      </c>
      <c r="B46" s="173" t="s">
        <v>114</v>
      </c>
      <c r="C46" s="174" t="s">
        <v>115</v>
      </c>
      <c r="D46" s="173" t="s">
        <v>116</v>
      </c>
      <c r="E46" s="175" t="s">
        <v>117</v>
      </c>
      <c r="F46" s="175" t="s">
        <v>118</v>
      </c>
      <c r="G46" s="175" t="s">
        <v>119</v>
      </c>
      <c r="H46" s="175" t="s">
        <v>120</v>
      </c>
      <c r="I46" s="176" t="s">
        <v>121</v>
      </c>
      <c r="J46" s="175" t="s">
        <v>119</v>
      </c>
      <c r="K46" s="177" t="s">
        <v>122</v>
      </c>
      <c r="L46" s="175" t="s">
        <v>123</v>
      </c>
      <c r="M46" s="175" t="s">
        <v>124</v>
      </c>
    </row>
    <row r="47" spans="1:13">
      <c r="A47" s="196" t="s">
        <v>16</v>
      </c>
      <c r="B47" s="163" t="s">
        <v>140</v>
      </c>
      <c r="C47" s="164">
        <v>400</v>
      </c>
      <c r="D47" s="165">
        <v>0.1</v>
      </c>
      <c r="E47" s="166">
        <v>38749</v>
      </c>
      <c r="F47" s="166">
        <v>38717</v>
      </c>
      <c r="G47" s="167">
        <v>0</v>
      </c>
      <c r="H47" s="168">
        <f>(C47*D47)/365*G47</f>
        <v>0</v>
      </c>
      <c r="I47" s="169">
        <v>39082</v>
      </c>
      <c r="J47" s="170">
        <f>27+31+30+31+30+31+31+30+31+30+31</f>
        <v>333</v>
      </c>
      <c r="K47" s="171">
        <f>(C47*D47)/365*J47</f>
        <v>36.493150684931507</v>
      </c>
      <c r="L47" s="172">
        <f>H47+K47</f>
        <v>36.493150684931507</v>
      </c>
      <c r="M47" s="197">
        <f>C47-L47</f>
        <v>363.50684931506851</v>
      </c>
    </row>
    <row r="48" spans="1:13">
      <c r="A48" s="178" t="s">
        <v>31</v>
      </c>
      <c r="B48" s="97" t="s">
        <v>140</v>
      </c>
      <c r="C48" s="4">
        <v>400</v>
      </c>
      <c r="D48" s="98">
        <v>0.1</v>
      </c>
      <c r="E48" s="2">
        <v>38749</v>
      </c>
      <c r="F48" s="2">
        <v>38717</v>
      </c>
      <c r="G48" s="99">
        <v>0</v>
      </c>
      <c r="H48" s="100">
        <f t="shared" si="3"/>
        <v>0</v>
      </c>
      <c r="I48" s="101">
        <v>39082</v>
      </c>
      <c r="J48" s="102">
        <v>333</v>
      </c>
      <c r="K48" s="103">
        <f t="shared" si="0"/>
        <v>36.493150684931507</v>
      </c>
      <c r="L48" s="104">
        <f t="shared" si="1"/>
        <v>36.493150684931507</v>
      </c>
      <c r="M48" s="179">
        <f t="shared" si="2"/>
        <v>363.50684931506851</v>
      </c>
    </row>
    <row r="49" spans="1:13">
      <c r="A49" s="180" t="s">
        <v>24</v>
      </c>
      <c r="B49" s="97" t="s">
        <v>140</v>
      </c>
      <c r="C49" s="8">
        <v>15</v>
      </c>
      <c r="D49" s="105">
        <v>0.1</v>
      </c>
      <c r="E49" s="6">
        <v>38749</v>
      </c>
      <c r="F49" s="6">
        <v>38717</v>
      </c>
      <c r="G49" s="106">
        <v>0</v>
      </c>
      <c r="H49" s="107">
        <f t="shared" si="3"/>
        <v>0</v>
      </c>
      <c r="I49" s="14">
        <v>39082</v>
      </c>
      <c r="J49" s="108">
        <v>333</v>
      </c>
      <c r="K49" s="109">
        <f t="shared" si="0"/>
        <v>1.3684931506849314</v>
      </c>
      <c r="L49" s="110">
        <f t="shared" si="1"/>
        <v>1.3684931506849314</v>
      </c>
      <c r="M49" s="181">
        <f t="shared" si="2"/>
        <v>13.631506849315068</v>
      </c>
    </row>
    <row r="50" spans="1:13">
      <c r="A50" s="180" t="s">
        <v>126</v>
      </c>
      <c r="B50" s="15" t="s">
        <v>140</v>
      </c>
      <c r="C50" s="8">
        <v>345.14</v>
      </c>
      <c r="D50" s="105">
        <v>0.1</v>
      </c>
      <c r="E50" s="6">
        <v>38765</v>
      </c>
      <c r="F50" s="6">
        <v>38717</v>
      </c>
      <c r="G50" s="106">
        <v>0</v>
      </c>
      <c r="H50" s="107">
        <f t="shared" si="3"/>
        <v>0</v>
      </c>
      <c r="I50" s="14">
        <v>39082</v>
      </c>
      <c r="J50" s="108">
        <v>317</v>
      </c>
      <c r="K50" s="109">
        <f>(C50*D50)/365*J50</f>
        <v>29.975172602739729</v>
      </c>
      <c r="L50" s="110">
        <f>H50+K50</f>
        <v>29.975172602739729</v>
      </c>
      <c r="M50" s="181">
        <f>C50-L50</f>
        <v>315.16482739726024</v>
      </c>
    </row>
    <row r="51" spans="1:13">
      <c r="A51" s="180" t="s">
        <v>127</v>
      </c>
      <c r="B51" s="97" t="s">
        <v>140</v>
      </c>
      <c r="C51" s="8">
        <v>40</v>
      </c>
      <c r="D51" s="105">
        <v>0.1</v>
      </c>
      <c r="E51" s="6">
        <v>38777</v>
      </c>
      <c r="F51" s="6">
        <v>38717</v>
      </c>
      <c r="G51" s="106">
        <v>0</v>
      </c>
      <c r="H51" s="107">
        <f t="shared" si="3"/>
        <v>0</v>
      </c>
      <c r="I51" s="14">
        <v>39082</v>
      </c>
      <c r="J51" s="108">
        <f>30+30+31+30+31+31+30+31+30+31</f>
        <v>305</v>
      </c>
      <c r="K51" s="109">
        <f>(C51*D51)/365*J51</f>
        <v>3.3424657534246576</v>
      </c>
      <c r="L51" s="110">
        <f>H51+K51</f>
        <v>3.3424657534246576</v>
      </c>
      <c r="M51" s="181">
        <f>C51-L51</f>
        <v>36.657534246575345</v>
      </c>
    </row>
    <row r="52" spans="1:13">
      <c r="A52" s="180" t="s">
        <v>128</v>
      </c>
      <c r="B52" s="15" t="s">
        <v>140</v>
      </c>
      <c r="C52" s="8">
        <v>60</v>
      </c>
      <c r="D52" s="105">
        <v>0.1</v>
      </c>
      <c r="E52" s="6">
        <v>38777</v>
      </c>
      <c r="F52" s="6">
        <v>38717</v>
      </c>
      <c r="G52" s="106">
        <v>0</v>
      </c>
      <c r="H52" s="107">
        <f t="shared" si="3"/>
        <v>0</v>
      </c>
      <c r="I52" s="14">
        <v>39082</v>
      </c>
      <c r="J52" s="108">
        <v>305</v>
      </c>
      <c r="K52" s="109">
        <f>(C52*D52)/365*J52</f>
        <v>5.0136986301369859</v>
      </c>
      <c r="L52" s="110">
        <f>H52+K52</f>
        <v>5.0136986301369859</v>
      </c>
      <c r="M52" s="181">
        <f>C52-L52</f>
        <v>54.986301369863014</v>
      </c>
    </row>
    <row r="53" spans="1:13">
      <c r="A53" s="180" t="s">
        <v>38</v>
      </c>
      <c r="B53" s="97" t="s">
        <v>140</v>
      </c>
      <c r="C53" s="8">
        <v>55</v>
      </c>
      <c r="D53" s="105">
        <v>0.1</v>
      </c>
      <c r="E53" s="6">
        <v>38796</v>
      </c>
      <c r="F53" s="6">
        <v>38717</v>
      </c>
      <c r="G53" s="106">
        <v>0</v>
      </c>
      <c r="H53" s="107">
        <f t="shared" si="3"/>
        <v>0</v>
      </c>
      <c r="I53" s="14">
        <v>39082</v>
      </c>
      <c r="J53" s="108">
        <v>286</v>
      </c>
      <c r="K53" s="109">
        <f>(C53*D53)/365*J53</f>
        <v>4.3095890410958901</v>
      </c>
      <c r="L53" s="110">
        <f t="shared" ref="L53:L77" si="4">H53+K53</f>
        <v>4.3095890410958901</v>
      </c>
      <c r="M53" s="181">
        <f t="shared" ref="M53:M99" si="5">C53-L53</f>
        <v>50.69041095890411</v>
      </c>
    </row>
    <row r="54" spans="1:13">
      <c r="A54" s="180" t="s">
        <v>38</v>
      </c>
      <c r="B54" s="15" t="s">
        <v>140</v>
      </c>
      <c r="C54" s="8">
        <v>65</v>
      </c>
      <c r="D54" s="105">
        <v>0.1</v>
      </c>
      <c r="E54" s="6">
        <v>38796</v>
      </c>
      <c r="F54" s="6">
        <v>38717</v>
      </c>
      <c r="G54" s="106">
        <v>0</v>
      </c>
      <c r="H54" s="107">
        <f t="shared" si="3"/>
        <v>0</v>
      </c>
      <c r="I54" s="14">
        <v>39082</v>
      </c>
      <c r="J54" s="108">
        <v>286</v>
      </c>
      <c r="K54" s="109">
        <f t="shared" ref="K54:K99" si="6">(C54*D54)/365*J54</f>
        <v>5.0931506849315067</v>
      </c>
      <c r="L54" s="110">
        <f t="shared" si="4"/>
        <v>5.0931506849315067</v>
      </c>
      <c r="M54" s="181">
        <f t="shared" si="5"/>
        <v>59.906849315068492</v>
      </c>
    </row>
    <row r="55" spans="1:13">
      <c r="A55" s="178" t="s">
        <v>38</v>
      </c>
      <c r="B55" s="97" t="s">
        <v>140</v>
      </c>
      <c r="C55" s="8">
        <v>115</v>
      </c>
      <c r="D55" s="105">
        <v>0.1</v>
      </c>
      <c r="E55" s="6">
        <v>38796</v>
      </c>
      <c r="F55" s="6">
        <v>38717</v>
      </c>
      <c r="G55" s="106">
        <v>0</v>
      </c>
      <c r="H55" s="107">
        <f t="shared" si="3"/>
        <v>0</v>
      </c>
      <c r="I55" s="14">
        <v>39082</v>
      </c>
      <c r="J55" s="108">
        <v>286</v>
      </c>
      <c r="K55" s="109">
        <f t="shared" si="6"/>
        <v>9.0109589041095894</v>
      </c>
      <c r="L55" s="110">
        <f t="shared" si="4"/>
        <v>9.0109589041095894</v>
      </c>
      <c r="M55" s="181">
        <f t="shared" si="5"/>
        <v>105.98904109589041</v>
      </c>
    </row>
    <row r="56" spans="1:13">
      <c r="A56" s="180" t="s">
        <v>129</v>
      </c>
      <c r="B56" s="15" t="s">
        <v>140</v>
      </c>
      <c r="C56" s="8">
        <v>187.44</v>
      </c>
      <c r="D56" s="105">
        <v>0.1</v>
      </c>
      <c r="E56" s="6">
        <v>38820</v>
      </c>
      <c r="F56" s="6">
        <v>38717</v>
      </c>
      <c r="G56" s="106">
        <v>0</v>
      </c>
      <c r="H56" s="107">
        <f t="shared" si="3"/>
        <v>0</v>
      </c>
      <c r="I56" s="14">
        <v>39082</v>
      </c>
      <c r="J56" s="108">
        <v>262</v>
      </c>
      <c r="K56" s="109">
        <f t="shared" si="6"/>
        <v>13.454597260273973</v>
      </c>
      <c r="L56" s="110">
        <f t="shared" si="4"/>
        <v>13.454597260273973</v>
      </c>
      <c r="M56" s="181">
        <f t="shared" si="5"/>
        <v>173.98540273972603</v>
      </c>
    </row>
    <row r="57" spans="1:13">
      <c r="A57" s="180" t="s">
        <v>44</v>
      </c>
      <c r="B57" s="97" t="s">
        <v>140</v>
      </c>
      <c r="C57" s="8">
        <v>142.19999999999999</v>
      </c>
      <c r="D57" s="105">
        <v>0.1</v>
      </c>
      <c r="E57" s="6">
        <v>38820</v>
      </c>
      <c r="F57" s="6">
        <v>38717</v>
      </c>
      <c r="G57" s="106">
        <v>0</v>
      </c>
      <c r="H57" s="107">
        <f t="shared" si="3"/>
        <v>0</v>
      </c>
      <c r="I57" s="14">
        <v>39082</v>
      </c>
      <c r="J57" s="108">
        <v>262</v>
      </c>
      <c r="K57" s="109">
        <f t="shared" si="6"/>
        <v>10.207232876712327</v>
      </c>
      <c r="L57" s="110">
        <f t="shared" si="4"/>
        <v>10.207232876712327</v>
      </c>
      <c r="M57" s="181">
        <f t="shared" si="5"/>
        <v>131.99276712328765</v>
      </c>
    </row>
    <row r="58" spans="1:13">
      <c r="A58" s="180" t="s">
        <v>46</v>
      </c>
      <c r="B58" s="15" t="s">
        <v>140</v>
      </c>
      <c r="C58" s="8">
        <v>412.2</v>
      </c>
      <c r="D58" s="105">
        <v>0.1</v>
      </c>
      <c r="E58" s="6">
        <v>38820</v>
      </c>
      <c r="F58" s="6">
        <v>38717</v>
      </c>
      <c r="G58" s="106">
        <v>0</v>
      </c>
      <c r="H58" s="107">
        <f t="shared" si="3"/>
        <v>0</v>
      </c>
      <c r="I58" s="14">
        <v>39082</v>
      </c>
      <c r="J58" s="108">
        <v>262</v>
      </c>
      <c r="K58" s="109">
        <f t="shared" si="6"/>
        <v>29.588054794520545</v>
      </c>
      <c r="L58" s="110">
        <f t="shared" si="4"/>
        <v>29.588054794520545</v>
      </c>
      <c r="M58" s="181">
        <f t="shared" si="5"/>
        <v>382.61194520547946</v>
      </c>
    </row>
    <row r="59" spans="1:13">
      <c r="A59" s="180" t="s">
        <v>48</v>
      </c>
      <c r="B59" s="97" t="s">
        <v>140</v>
      </c>
      <c r="C59" s="8">
        <v>160</v>
      </c>
      <c r="D59" s="105">
        <v>0.1</v>
      </c>
      <c r="E59" s="6">
        <v>38832</v>
      </c>
      <c r="F59" s="6">
        <v>38717</v>
      </c>
      <c r="G59" s="106">
        <v>0</v>
      </c>
      <c r="H59" s="107">
        <f t="shared" si="3"/>
        <v>0</v>
      </c>
      <c r="I59" s="14">
        <v>39082</v>
      </c>
      <c r="J59" s="108">
        <v>250</v>
      </c>
      <c r="K59" s="109">
        <f t="shared" si="6"/>
        <v>10.95890410958904</v>
      </c>
      <c r="L59" s="110">
        <f t="shared" si="4"/>
        <v>10.95890410958904</v>
      </c>
      <c r="M59" s="181">
        <f t="shared" si="5"/>
        <v>149.04109589041096</v>
      </c>
    </row>
    <row r="60" spans="1:13">
      <c r="A60" s="180" t="s">
        <v>130</v>
      </c>
      <c r="B60" s="15" t="s">
        <v>140</v>
      </c>
      <c r="C60" s="8">
        <v>15</v>
      </c>
      <c r="D60" s="105">
        <v>0.1</v>
      </c>
      <c r="E60" s="6">
        <v>38838</v>
      </c>
      <c r="F60" s="6">
        <v>38717</v>
      </c>
      <c r="G60" s="106">
        <v>0</v>
      </c>
      <c r="H60" s="107">
        <f t="shared" si="3"/>
        <v>0</v>
      </c>
      <c r="I60" s="14">
        <v>39082</v>
      </c>
      <c r="J60" s="108">
        <f>30+30+31+31+30+31+30+31</f>
        <v>244</v>
      </c>
      <c r="K60" s="109">
        <f t="shared" si="6"/>
        <v>1.0027397260273971</v>
      </c>
      <c r="L60" s="110">
        <f t="shared" si="4"/>
        <v>1.0027397260273971</v>
      </c>
      <c r="M60" s="181">
        <f t="shared" si="5"/>
        <v>13.997260273972604</v>
      </c>
    </row>
    <row r="61" spans="1:13">
      <c r="A61" s="180" t="s">
        <v>131</v>
      </c>
      <c r="B61" s="97" t="s">
        <v>140</v>
      </c>
      <c r="C61" s="8">
        <v>180</v>
      </c>
      <c r="D61" s="105">
        <v>0.1</v>
      </c>
      <c r="E61" s="6">
        <v>38838</v>
      </c>
      <c r="F61" s="6">
        <v>38717</v>
      </c>
      <c r="G61" s="106">
        <v>0</v>
      </c>
      <c r="H61" s="107">
        <f t="shared" si="3"/>
        <v>0</v>
      </c>
      <c r="I61" s="14">
        <v>39082</v>
      </c>
      <c r="J61" s="108">
        <v>244</v>
      </c>
      <c r="K61" s="109">
        <f t="shared" si="6"/>
        <v>12.032876712328767</v>
      </c>
      <c r="L61" s="110">
        <f t="shared" si="4"/>
        <v>12.032876712328767</v>
      </c>
      <c r="M61" s="181">
        <f t="shared" si="5"/>
        <v>167.96712328767123</v>
      </c>
    </row>
    <row r="62" spans="1:13">
      <c r="A62" s="180" t="s">
        <v>53</v>
      </c>
      <c r="B62" s="15" t="s">
        <v>140</v>
      </c>
      <c r="C62" s="8">
        <v>466</v>
      </c>
      <c r="D62" s="105">
        <v>0.1</v>
      </c>
      <c r="E62" s="6">
        <v>38888</v>
      </c>
      <c r="F62" s="6">
        <v>38717</v>
      </c>
      <c r="G62" s="106">
        <v>0</v>
      </c>
      <c r="H62" s="107">
        <f t="shared" si="3"/>
        <v>0</v>
      </c>
      <c r="I62" s="14">
        <v>39082</v>
      </c>
      <c r="J62" s="108">
        <v>195</v>
      </c>
      <c r="K62" s="109">
        <f>(C62*D62)/365*J62</f>
        <v>24.895890410958906</v>
      </c>
      <c r="L62" s="110">
        <f>H62+K62</f>
        <v>24.895890410958906</v>
      </c>
      <c r="M62" s="181">
        <f t="shared" si="5"/>
        <v>441.10410958904112</v>
      </c>
    </row>
    <row r="63" spans="1:13" ht="13.5" thickBot="1">
      <c r="A63" s="184" t="s">
        <v>52</v>
      </c>
      <c r="B63" s="97" t="s">
        <v>140</v>
      </c>
      <c r="C63" s="113">
        <v>70</v>
      </c>
      <c r="D63" s="114">
        <v>0.1</v>
      </c>
      <c r="E63" s="115">
        <v>38888</v>
      </c>
      <c r="F63" s="115">
        <v>38717</v>
      </c>
      <c r="G63" s="116">
        <v>0</v>
      </c>
      <c r="H63" s="117">
        <f t="shared" si="3"/>
        <v>0</v>
      </c>
      <c r="I63" s="118">
        <v>39082</v>
      </c>
      <c r="J63" s="119">
        <f>11+31+31+30+31+30+31</f>
        <v>195</v>
      </c>
      <c r="K63" s="120">
        <f>(C63*D63)/365*J63</f>
        <v>3.7397260273972606</v>
      </c>
      <c r="L63" s="121">
        <f t="shared" si="4"/>
        <v>3.7397260273972606</v>
      </c>
      <c r="M63" s="186">
        <f t="shared" si="5"/>
        <v>66.260273972602732</v>
      </c>
    </row>
    <row r="64" spans="1:13" ht="13.5" thickBot="1">
      <c r="A64" s="198" t="s">
        <v>141</v>
      </c>
      <c r="B64" s="122"/>
      <c r="C64" s="187">
        <f>SUM(C8:C63)</f>
        <v>11159.980000000001</v>
      </c>
      <c r="D64" s="123"/>
      <c r="E64" s="124"/>
      <c r="F64" s="124"/>
      <c r="G64" s="125"/>
      <c r="H64" s="188">
        <f>SUM(H8:H63)</f>
        <v>1273.7865753424653</v>
      </c>
      <c r="I64" s="126"/>
      <c r="J64" s="127"/>
      <c r="K64" s="189">
        <f>SUM(K8:K63)</f>
        <v>1040.1798520547943</v>
      </c>
      <c r="L64" s="190">
        <f>SUM(L8:L63)</f>
        <v>2313.9664273972608</v>
      </c>
      <c r="M64" s="199">
        <f>C64-H64-K64</f>
        <v>8846.013572602742</v>
      </c>
    </row>
    <row r="65" spans="1:13">
      <c r="A65" s="200" t="s">
        <v>132</v>
      </c>
      <c r="B65" s="128" t="s">
        <v>125</v>
      </c>
      <c r="C65" s="129">
        <v>13410.71</v>
      </c>
      <c r="D65" s="130">
        <v>0.2</v>
      </c>
      <c r="E65" s="131">
        <v>37033</v>
      </c>
      <c r="F65" s="131">
        <v>38717</v>
      </c>
      <c r="G65" s="132">
        <v>1683</v>
      </c>
      <c r="H65" s="133">
        <f>(C65*D65)/365*G65</f>
        <v>12367.2465369863</v>
      </c>
      <c r="I65" s="134">
        <v>39082</v>
      </c>
      <c r="J65" s="135">
        <v>142</v>
      </c>
      <c r="K65" s="136">
        <f>(C65*D65)/365*J65</f>
        <v>1043.4634630136986</v>
      </c>
      <c r="L65" s="137">
        <f>H65+K65</f>
        <v>13410.71</v>
      </c>
      <c r="M65" s="201">
        <f>C65-L65</f>
        <v>0</v>
      </c>
    </row>
    <row r="66" spans="1:13" ht="13.5" thickBot="1">
      <c r="A66" s="184" t="s">
        <v>134</v>
      </c>
      <c r="B66" s="21" t="s">
        <v>125</v>
      </c>
      <c r="C66" s="138">
        <v>20263.64</v>
      </c>
      <c r="D66" s="114">
        <v>0.2</v>
      </c>
      <c r="E66" s="115">
        <v>38796</v>
      </c>
      <c r="F66" s="115">
        <v>38717</v>
      </c>
      <c r="G66" s="116">
        <v>0</v>
      </c>
      <c r="H66" s="117">
        <v>0</v>
      </c>
      <c r="I66" s="139">
        <v>39082</v>
      </c>
      <c r="J66" s="119">
        <v>286</v>
      </c>
      <c r="K66" s="120">
        <f t="shared" si="6"/>
        <v>3175.5622136986303</v>
      </c>
      <c r="L66" s="121">
        <f t="shared" si="4"/>
        <v>3175.5622136986303</v>
      </c>
      <c r="M66" s="186">
        <f>C66-L66</f>
        <v>17088.077786301368</v>
      </c>
    </row>
    <row r="67" spans="1:13">
      <c r="A67" s="198" t="s">
        <v>135</v>
      </c>
      <c r="B67" s="122"/>
      <c r="C67" s="191">
        <f>SUM(C65:C66)</f>
        <v>33674.35</v>
      </c>
      <c r="D67" s="140"/>
      <c r="E67" s="141"/>
      <c r="F67" s="141"/>
      <c r="G67" s="142"/>
      <c r="H67" s="188">
        <f>SUM(H65:H66)</f>
        <v>12367.2465369863</v>
      </c>
      <c r="I67" s="143"/>
      <c r="J67" s="144"/>
      <c r="K67" s="189">
        <f>SUM(K65:K66)</f>
        <v>4219.0256767123292</v>
      </c>
      <c r="L67" s="190">
        <f>SUM(L65:L66)</f>
        <v>16586.27221369863</v>
      </c>
      <c r="M67" s="199">
        <f>SUM(M65:M66)</f>
        <v>17088.077786301368</v>
      </c>
    </row>
    <row r="68" spans="1:13">
      <c r="A68" s="202" t="s">
        <v>56</v>
      </c>
      <c r="B68" s="1" t="s">
        <v>133</v>
      </c>
      <c r="C68" s="4">
        <v>800</v>
      </c>
      <c r="D68" s="145">
        <v>0.33333299999999999</v>
      </c>
      <c r="E68" s="2">
        <v>37742</v>
      </c>
      <c r="F68" s="2">
        <v>38717</v>
      </c>
      <c r="G68" s="146">
        <f>30+30+31+31+30+31+30+31+365+365</f>
        <v>974</v>
      </c>
      <c r="H68" s="147">
        <f>(C68*D68)/365*G68</f>
        <v>711.59746191780823</v>
      </c>
      <c r="I68" s="148">
        <v>39082</v>
      </c>
      <c r="J68" s="149">
        <v>121</v>
      </c>
      <c r="K68" s="150">
        <f>(C68*D68)/365*J68</f>
        <v>88.401738082191784</v>
      </c>
      <c r="L68" s="151">
        <f t="shared" si="4"/>
        <v>799.99919999999997</v>
      </c>
      <c r="M68" s="203">
        <f t="shared" ref="M68:M77" si="7">C68-L68</f>
        <v>8.0000000002655725E-4</v>
      </c>
    </row>
    <row r="69" spans="1:13">
      <c r="A69" s="180" t="s">
        <v>57</v>
      </c>
      <c r="B69" s="5" t="s">
        <v>133</v>
      </c>
      <c r="C69" s="8">
        <v>1500</v>
      </c>
      <c r="D69" s="152">
        <v>0.33333299999999999</v>
      </c>
      <c r="E69" s="6">
        <v>37865</v>
      </c>
      <c r="F69" s="6">
        <v>38717</v>
      </c>
      <c r="G69" s="153">
        <f>29+31+30+31+365+365</f>
        <v>851</v>
      </c>
      <c r="H69" s="154">
        <f t="shared" ref="H69:H99" si="8">(C69*D69)/365*G69</f>
        <v>1165.7522589041096</v>
      </c>
      <c r="I69" s="155">
        <v>39082</v>
      </c>
      <c r="J69" s="156">
        <v>244</v>
      </c>
      <c r="K69" s="157">
        <f t="shared" si="6"/>
        <v>334.24624109589041</v>
      </c>
      <c r="L69" s="158">
        <f t="shared" si="4"/>
        <v>1499.9984999999999</v>
      </c>
      <c r="M69" s="204">
        <f t="shared" si="7"/>
        <v>1.5000000000782165E-3</v>
      </c>
    </row>
    <row r="70" spans="1:13">
      <c r="A70" s="205" t="s">
        <v>58</v>
      </c>
      <c r="B70" s="1" t="s">
        <v>133</v>
      </c>
      <c r="C70" s="8">
        <v>800</v>
      </c>
      <c r="D70" s="152">
        <v>0.33333299999999999</v>
      </c>
      <c r="E70" s="6">
        <v>37895</v>
      </c>
      <c r="F70" s="6">
        <v>38717</v>
      </c>
      <c r="G70" s="153">
        <f>30+30+31+365+365</f>
        <v>821</v>
      </c>
      <c r="H70" s="154">
        <f t="shared" si="8"/>
        <v>599.81675178082196</v>
      </c>
      <c r="I70" s="155">
        <v>39082</v>
      </c>
      <c r="J70" s="156">
        <v>274</v>
      </c>
      <c r="K70" s="157">
        <f t="shared" si="6"/>
        <v>200.18244821917807</v>
      </c>
      <c r="L70" s="158">
        <f t="shared" si="4"/>
        <v>799.99919999999997</v>
      </c>
      <c r="M70" s="204">
        <f t="shared" si="7"/>
        <v>8.0000000002655725E-4</v>
      </c>
    </row>
    <row r="71" spans="1:13">
      <c r="A71" s="205" t="s">
        <v>56</v>
      </c>
      <c r="B71" s="5" t="s">
        <v>133</v>
      </c>
      <c r="C71" s="8">
        <v>400</v>
      </c>
      <c r="D71" s="152">
        <v>0.33333299999999999</v>
      </c>
      <c r="E71" s="6">
        <v>38139</v>
      </c>
      <c r="F71" s="6">
        <v>38717</v>
      </c>
      <c r="G71" s="153">
        <f>29+31+31+30+31+30+31+365</f>
        <v>578</v>
      </c>
      <c r="H71" s="154">
        <f t="shared" si="8"/>
        <v>211.141341369863</v>
      </c>
      <c r="I71" s="155">
        <v>39082</v>
      </c>
      <c r="J71" s="156">
        <v>365</v>
      </c>
      <c r="K71" s="157">
        <f t="shared" si="6"/>
        <v>133.33320000000001</v>
      </c>
      <c r="L71" s="158">
        <f t="shared" si="4"/>
        <v>344.474541369863</v>
      </c>
      <c r="M71" s="204">
        <f t="shared" si="7"/>
        <v>55.525458630136995</v>
      </c>
    </row>
    <row r="72" spans="1:13">
      <c r="A72" s="183" t="s">
        <v>136</v>
      </c>
      <c r="B72" s="1" t="s">
        <v>133</v>
      </c>
      <c r="C72" s="12">
        <v>359.75</v>
      </c>
      <c r="D72" s="152">
        <v>0.33333299999999999</v>
      </c>
      <c r="E72" s="11">
        <v>38423</v>
      </c>
      <c r="F72" s="6">
        <v>38717</v>
      </c>
      <c r="G72" s="153">
        <f>19+30+31+30+31+31+30+31+30+31</f>
        <v>294</v>
      </c>
      <c r="H72" s="154">
        <f t="shared" si="8"/>
        <v>96.590314368493154</v>
      </c>
      <c r="I72" s="155">
        <v>39082</v>
      </c>
      <c r="J72" s="156">
        <v>365</v>
      </c>
      <c r="K72" s="157">
        <f t="shared" si="6"/>
        <v>119.91654674999999</v>
      </c>
      <c r="L72" s="158">
        <f t="shared" si="4"/>
        <v>216.50686111849313</v>
      </c>
      <c r="M72" s="204">
        <f t="shared" si="7"/>
        <v>143.24313888150687</v>
      </c>
    </row>
    <row r="73" spans="1:13">
      <c r="A73" s="205" t="s">
        <v>56</v>
      </c>
      <c r="B73" s="5" t="s">
        <v>133</v>
      </c>
      <c r="C73" s="8">
        <v>400</v>
      </c>
      <c r="D73" s="152">
        <v>0.33333299999999999</v>
      </c>
      <c r="E73" s="6">
        <v>38443</v>
      </c>
      <c r="F73" s="6">
        <v>38717</v>
      </c>
      <c r="G73" s="153">
        <f>29+31+30+31+31+30+31+30+31</f>
        <v>274</v>
      </c>
      <c r="H73" s="154">
        <f t="shared" si="8"/>
        <v>100.09122410958904</v>
      </c>
      <c r="I73" s="155">
        <v>39082</v>
      </c>
      <c r="J73" s="156">
        <v>365</v>
      </c>
      <c r="K73" s="157">
        <f t="shared" si="6"/>
        <v>133.33320000000001</v>
      </c>
      <c r="L73" s="158">
        <f t="shared" si="4"/>
        <v>233.42442410958904</v>
      </c>
      <c r="M73" s="204">
        <f t="shared" si="7"/>
        <v>166.57557589041096</v>
      </c>
    </row>
    <row r="74" spans="1:13">
      <c r="A74" s="205" t="s">
        <v>137</v>
      </c>
      <c r="B74" s="1" t="s">
        <v>133</v>
      </c>
      <c r="C74" s="16">
        <v>177.56</v>
      </c>
      <c r="D74" s="152">
        <v>0.33333299999999999</v>
      </c>
      <c r="E74" s="6">
        <v>38547</v>
      </c>
      <c r="F74" s="6">
        <v>38717</v>
      </c>
      <c r="G74" s="32">
        <f>17+31+30+31+30+31</f>
        <v>170</v>
      </c>
      <c r="H74" s="154">
        <f t="shared" si="8"/>
        <v>27.566365127671233</v>
      </c>
      <c r="I74" s="155">
        <v>39082</v>
      </c>
      <c r="J74" s="156">
        <v>365</v>
      </c>
      <c r="K74" s="157">
        <f t="shared" si="6"/>
        <v>59.186607479999999</v>
      </c>
      <c r="L74" s="158">
        <f t="shared" si="4"/>
        <v>86.752972607671239</v>
      </c>
      <c r="M74" s="204">
        <f t="shared" si="7"/>
        <v>90.807027392328763</v>
      </c>
    </row>
    <row r="75" spans="1:13">
      <c r="A75" s="183" t="s">
        <v>138</v>
      </c>
      <c r="B75" s="5" t="s">
        <v>133</v>
      </c>
      <c r="C75" s="12">
        <v>453.04</v>
      </c>
      <c r="D75" s="152">
        <v>0.33333299999999999</v>
      </c>
      <c r="E75" s="11">
        <v>38596</v>
      </c>
      <c r="F75" s="6">
        <v>38717</v>
      </c>
      <c r="G75" s="153">
        <f>29+31+30+31</f>
        <v>121</v>
      </c>
      <c r="H75" s="154">
        <f t="shared" si="8"/>
        <v>50.06190427594521</v>
      </c>
      <c r="I75" s="155">
        <v>39082</v>
      </c>
      <c r="J75" s="156">
        <v>365</v>
      </c>
      <c r="K75" s="157">
        <f t="shared" si="6"/>
        <v>151.01318232</v>
      </c>
      <c r="L75" s="158">
        <f t="shared" si="4"/>
        <v>201.07508659594521</v>
      </c>
      <c r="M75" s="204">
        <f t="shared" si="7"/>
        <v>251.96491340405481</v>
      </c>
    </row>
    <row r="76" spans="1:13">
      <c r="A76" s="205" t="s">
        <v>59</v>
      </c>
      <c r="B76" s="1" t="s">
        <v>133</v>
      </c>
      <c r="C76" s="8">
        <v>150</v>
      </c>
      <c r="D76" s="152">
        <v>0.33333299999999999</v>
      </c>
      <c r="E76" s="6">
        <v>38626</v>
      </c>
      <c r="F76" s="6">
        <v>38717</v>
      </c>
      <c r="G76" s="153">
        <f>30+30+31</f>
        <v>91</v>
      </c>
      <c r="H76" s="154">
        <f t="shared" si="8"/>
        <v>12.46574095890411</v>
      </c>
      <c r="I76" s="155">
        <v>39082</v>
      </c>
      <c r="J76" s="156">
        <v>365</v>
      </c>
      <c r="K76" s="157">
        <f t="shared" si="6"/>
        <v>49.999949999999998</v>
      </c>
      <c r="L76" s="158">
        <f t="shared" si="4"/>
        <v>62.465690958904105</v>
      </c>
      <c r="M76" s="204">
        <f t="shared" si="7"/>
        <v>87.534309041095895</v>
      </c>
    </row>
    <row r="77" spans="1:13">
      <c r="A77" s="180" t="s">
        <v>56</v>
      </c>
      <c r="B77" s="5" t="s">
        <v>133</v>
      </c>
      <c r="C77" s="8">
        <v>400</v>
      </c>
      <c r="D77" s="152">
        <v>0.33333299999999999</v>
      </c>
      <c r="E77" s="6">
        <v>38626</v>
      </c>
      <c r="F77" s="6">
        <v>38717</v>
      </c>
      <c r="G77" s="153">
        <v>91</v>
      </c>
      <c r="H77" s="154">
        <f t="shared" si="8"/>
        <v>33.241975890410956</v>
      </c>
      <c r="I77" s="155">
        <v>39082</v>
      </c>
      <c r="J77" s="156">
        <v>365</v>
      </c>
      <c r="K77" s="157">
        <f>(C77*D77)/365*J77</f>
        <v>133.33320000000001</v>
      </c>
      <c r="L77" s="158">
        <f t="shared" si="4"/>
        <v>166.57517589041095</v>
      </c>
      <c r="M77" s="204">
        <f t="shared" si="7"/>
        <v>233.42482410958905</v>
      </c>
    </row>
    <row r="78" spans="1:13" ht="13.5" thickBot="1">
      <c r="A78" s="184" t="s">
        <v>60</v>
      </c>
      <c r="B78" s="206" t="s">
        <v>133</v>
      </c>
      <c r="C78" s="113">
        <v>950</v>
      </c>
      <c r="D78" s="159">
        <v>0.33333299999999999</v>
      </c>
      <c r="E78" s="115">
        <v>38720</v>
      </c>
      <c r="F78" s="115">
        <v>38717</v>
      </c>
      <c r="G78" s="116">
        <v>0</v>
      </c>
      <c r="H78" s="160">
        <f t="shared" si="8"/>
        <v>0</v>
      </c>
      <c r="I78" s="118">
        <v>39082</v>
      </c>
      <c r="J78" s="161">
        <v>362</v>
      </c>
      <c r="K78" s="120">
        <f t="shared" si="6"/>
        <v>314.06361287671228</v>
      </c>
      <c r="L78" s="113">
        <f>H78+K78</f>
        <v>314.06361287671228</v>
      </c>
      <c r="M78" s="186">
        <f t="shared" si="5"/>
        <v>635.93638712328766</v>
      </c>
    </row>
    <row r="79" spans="1:13" ht="15.75">
      <c r="A79" s="210" t="s">
        <v>142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</row>
    <row r="80" spans="1:13" ht="15.75">
      <c r="A80" s="210" t="s">
        <v>143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</row>
    <row r="81" spans="1:13">
      <c r="A81" s="20" t="s">
        <v>92</v>
      </c>
      <c r="C81" s="27"/>
      <c r="D81" s="28"/>
      <c r="E81" s="28"/>
      <c r="F81" s="28"/>
      <c r="G81" s="28"/>
      <c r="H81" s="28"/>
    </row>
    <row r="82" spans="1:13">
      <c r="A82" s="30" t="s">
        <v>84</v>
      </c>
      <c r="B82" t="s">
        <v>140</v>
      </c>
      <c r="C82" s="28"/>
      <c r="D82" s="28"/>
      <c r="E82" s="28"/>
      <c r="F82" s="28"/>
      <c r="G82" s="28"/>
      <c r="H82" s="28"/>
    </row>
    <row r="83" spans="1:13">
      <c r="A83" s="30" t="s">
        <v>85</v>
      </c>
      <c r="B83" t="s">
        <v>125</v>
      </c>
      <c r="C83" s="28"/>
      <c r="D83" s="28"/>
      <c r="E83" s="28"/>
      <c r="F83" s="28"/>
      <c r="G83" s="28"/>
      <c r="H83" s="28"/>
    </row>
    <row r="84" spans="1:13" ht="13.5" thickBot="1">
      <c r="A84" s="30" t="s">
        <v>86</v>
      </c>
      <c r="B84" t="s">
        <v>133</v>
      </c>
      <c r="C84" s="28"/>
      <c r="D84" s="28"/>
      <c r="E84" s="28"/>
      <c r="F84" s="28"/>
      <c r="G84" s="28"/>
      <c r="H84" s="28"/>
    </row>
    <row r="85" spans="1:13" ht="26.25" thickBot="1">
      <c r="A85" s="174" t="s">
        <v>113</v>
      </c>
      <c r="B85" s="173" t="s">
        <v>114</v>
      </c>
      <c r="C85" s="174" t="s">
        <v>115</v>
      </c>
      <c r="D85" s="173" t="s">
        <v>116</v>
      </c>
      <c r="E85" s="175" t="s">
        <v>117</v>
      </c>
      <c r="F85" s="175" t="s">
        <v>118</v>
      </c>
      <c r="G85" s="175" t="s">
        <v>119</v>
      </c>
      <c r="H85" s="175" t="s">
        <v>120</v>
      </c>
      <c r="I85" s="176" t="s">
        <v>121</v>
      </c>
      <c r="J85" s="175" t="s">
        <v>119</v>
      </c>
      <c r="K85" s="177" t="s">
        <v>122</v>
      </c>
      <c r="L85" s="175" t="s">
        <v>123</v>
      </c>
      <c r="M85" s="175" t="s">
        <v>124</v>
      </c>
    </row>
    <row r="86" spans="1:13">
      <c r="A86" s="1" t="s">
        <v>61</v>
      </c>
      <c r="B86" s="1" t="s">
        <v>133</v>
      </c>
      <c r="C86" s="4">
        <v>478.24</v>
      </c>
      <c r="D86" s="145">
        <v>0.33333299999999999</v>
      </c>
      <c r="E86" s="2">
        <v>38750</v>
      </c>
      <c r="F86" s="2">
        <v>38717</v>
      </c>
      <c r="G86" s="99">
        <v>0</v>
      </c>
      <c r="H86" s="147">
        <f t="shared" si="8"/>
        <v>0</v>
      </c>
      <c r="I86" s="195">
        <v>39082</v>
      </c>
      <c r="J86" s="3">
        <v>332</v>
      </c>
      <c r="K86" s="103">
        <f t="shared" si="6"/>
        <v>145.00047600394518</v>
      </c>
      <c r="L86" s="4">
        <f t="shared" ref="L86:L99" si="9">H86+K86</f>
        <v>145.00047600394518</v>
      </c>
      <c r="M86" s="104">
        <f t="shared" si="5"/>
        <v>333.2395239960548</v>
      </c>
    </row>
    <row r="87" spans="1:13">
      <c r="A87" s="5" t="s">
        <v>63</v>
      </c>
      <c r="B87" s="1" t="s">
        <v>133</v>
      </c>
      <c r="C87" s="8">
        <v>1780</v>
      </c>
      <c r="D87" s="152">
        <v>0.33333299999999999</v>
      </c>
      <c r="E87" s="6">
        <v>38768</v>
      </c>
      <c r="F87" s="6">
        <v>38717</v>
      </c>
      <c r="G87" s="106">
        <v>0</v>
      </c>
      <c r="H87" s="154">
        <f t="shared" si="8"/>
        <v>0</v>
      </c>
      <c r="I87" s="111">
        <v>39082</v>
      </c>
      <c r="J87" s="7">
        <v>314</v>
      </c>
      <c r="K87" s="109">
        <f t="shared" si="6"/>
        <v>510.42871331506848</v>
      </c>
      <c r="L87" s="8">
        <f t="shared" si="9"/>
        <v>510.42871331506848</v>
      </c>
      <c r="M87" s="110">
        <f t="shared" si="5"/>
        <v>1269.5712866849315</v>
      </c>
    </row>
    <row r="88" spans="1:13">
      <c r="A88" s="5" t="s">
        <v>65</v>
      </c>
      <c r="B88" s="5" t="s">
        <v>133</v>
      </c>
      <c r="C88" s="8">
        <v>108</v>
      </c>
      <c r="D88" s="152">
        <v>0.33333299999999999</v>
      </c>
      <c r="E88" s="6">
        <v>38840</v>
      </c>
      <c r="F88" s="6">
        <v>38717</v>
      </c>
      <c r="G88" s="106">
        <v>0</v>
      </c>
      <c r="H88" s="154">
        <f t="shared" si="8"/>
        <v>0</v>
      </c>
      <c r="I88" s="14">
        <v>39082</v>
      </c>
      <c r="J88" s="7">
        <v>242</v>
      </c>
      <c r="K88" s="109">
        <f t="shared" si="6"/>
        <v>23.868469282191779</v>
      </c>
      <c r="L88" s="8">
        <f t="shared" si="9"/>
        <v>23.868469282191779</v>
      </c>
      <c r="M88" s="110">
        <f t="shared" si="5"/>
        <v>84.131530717808218</v>
      </c>
    </row>
    <row r="89" spans="1:13">
      <c r="A89" s="5" t="s">
        <v>67</v>
      </c>
      <c r="B89" s="1" t="s">
        <v>133</v>
      </c>
      <c r="C89" s="8">
        <v>32</v>
      </c>
      <c r="D89" s="152">
        <v>0.33333299999999999</v>
      </c>
      <c r="E89" s="6">
        <v>38840</v>
      </c>
      <c r="F89" s="6">
        <v>38717</v>
      </c>
      <c r="G89" s="106">
        <v>0</v>
      </c>
      <c r="H89" s="154">
        <f t="shared" si="8"/>
        <v>0</v>
      </c>
      <c r="I89" s="14">
        <v>39082</v>
      </c>
      <c r="J89" s="7">
        <v>242</v>
      </c>
      <c r="K89" s="109">
        <f t="shared" si="6"/>
        <v>7.0721390465753418</v>
      </c>
      <c r="L89" s="8">
        <f t="shared" si="9"/>
        <v>7.0721390465753418</v>
      </c>
      <c r="M89" s="110">
        <f t="shared" si="5"/>
        <v>24.927860953424659</v>
      </c>
    </row>
    <row r="90" spans="1:13">
      <c r="A90" s="5" t="s">
        <v>69</v>
      </c>
      <c r="B90" s="5" t="s">
        <v>133</v>
      </c>
      <c r="C90" s="8">
        <v>10</v>
      </c>
      <c r="D90" s="152">
        <v>0.33333299999999999</v>
      </c>
      <c r="E90" s="6">
        <v>38840</v>
      </c>
      <c r="F90" s="6">
        <v>38717</v>
      </c>
      <c r="G90" s="106">
        <v>0</v>
      </c>
      <c r="H90" s="154">
        <f t="shared" si="8"/>
        <v>0</v>
      </c>
      <c r="I90" s="14">
        <v>39082</v>
      </c>
      <c r="J90" s="7">
        <v>242</v>
      </c>
      <c r="K90" s="109">
        <f t="shared" si="6"/>
        <v>2.2100434520547947</v>
      </c>
      <c r="L90" s="8">
        <f t="shared" si="9"/>
        <v>2.2100434520547947</v>
      </c>
      <c r="M90" s="110">
        <f t="shared" si="5"/>
        <v>7.7899565479452058</v>
      </c>
    </row>
    <row r="91" spans="1:13">
      <c r="A91" s="5" t="s">
        <v>71</v>
      </c>
      <c r="B91" s="1" t="s">
        <v>133</v>
      </c>
      <c r="C91" s="8">
        <v>35</v>
      </c>
      <c r="D91" s="152">
        <v>0.33333299999999999</v>
      </c>
      <c r="E91" s="6">
        <v>38840</v>
      </c>
      <c r="F91" s="6">
        <v>38717</v>
      </c>
      <c r="G91" s="106">
        <v>0</v>
      </c>
      <c r="H91" s="154">
        <f t="shared" si="8"/>
        <v>0</v>
      </c>
      <c r="I91" s="14">
        <v>39082</v>
      </c>
      <c r="J91" s="7">
        <v>242</v>
      </c>
      <c r="K91" s="109">
        <f t="shared" si="6"/>
        <v>7.7351520821917816</v>
      </c>
      <c r="L91" s="8">
        <f t="shared" si="9"/>
        <v>7.7351520821917816</v>
      </c>
      <c r="M91" s="110">
        <f t="shared" si="5"/>
        <v>27.264847917808218</v>
      </c>
    </row>
    <row r="92" spans="1:13">
      <c r="A92" s="5" t="s">
        <v>63</v>
      </c>
      <c r="B92" s="5" t="s">
        <v>133</v>
      </c>
      <c r="C92" s="8">
        <v>470</v>
      </c>
      <c r="D92" s="152">
        <v>0.33333299999999999</v>
      </c>
      <c r="E92" s="6">
        <v>38840</v>
      </c>
      <c r="F92" s="6">
        <v>38717</v>
      </c>
      <c r="G92" s="106">
        <v>0</v>
      </c>
      <c r="H92" s="154">
        <f t="shared" si="8"/>
        <v>0</v>
      </c>
      <c r="I92" s="14">
        <v>39082</v>
      </c>
      <c r="J92" s="7">
        <v>242</v>
      </c>
      <c r="K92" s="109">
        <f t="shared" si="6"/>
        <v>103.87204224657533</v>
      </c>
      <c r="L92" s="8">
        <f t="shared" si="9"/>
        <v>103.87204224657533</v>
      </c>
      <c r="M92" s="110">
        <f t="shared" si="5"/>
        <v>366.12795775342465</v>
      </c>
    </row>
    <row r="93" spans="1:13">
      <c r="A93" s="5" t="s">
        <v>63</v>
      </c>
      <c r="B93" s="1" t="s">
        <v>133</v>
      </c>
      <c r="C93" s="8">
        <v>860</v>
      </c>
      <c r="D93" s="152">
        <v>0.33333299999999999</v>
      </c>
      <c r="E93" s="6">
        <v>38848</v>
      </c>
      <c r="F93" s="6">
        <v>38717</v>
      </c>
      <c r="G93" s="106">
        <v>0</v>
      </c>
      <c r="H93" s="154">
        <f t="shared" si="8"/>
        <v>0</v>
      </c>
      <c r="I93" s="14">
        <v>39082</v>
      </c>
      <c r="J93" s="7">
        <v>234</v>
      </c>
      <c r="K93" s="109">
        <f t="shared" si="6"/>
        <v>183.78063813698631</v>
      </c>
      <c r="L93" s="8">
        <f t="shared" si="9"/>
        <v>183.78063813698631</v>
      </c>
      <c r="M93" s="110">
        <f t="shared" si="5"/>
        <v>676.21936186301366</v>
      </c>
    </row>
    <row r="94" spans="1:13">
      <c r="A94" s="5" t="s">
        <v>59</v>
      </c>
      <c r="B94" s="5" t="s">
        <v>133</v>
      </c>
      <c r="C94" s="8">
        <v>48</v>
      </c>
      <c r="D94" s="152">
        <v>0.33333299999999999</v>
      </c>
      <c r="E94" s="6">
        <v>38874</v>
      </c>
      <c r="F94" s="6">
        <v>38717</v>
      </c>
      <c r="G94" s="106">
        <v>0</v>
      </c>
      <c r="H94" s="154">
        <f t="shared" si="8"/>
        <v>0</v>
      </c>
      <c r="I94" s="14">
        <v>39082</v>
      </c>
      <c r="J94" s="7">
        <v>208</v>
      </c>
      <c r="K94" s="109">
        <f t="shared" si="6"/>
        <v>9.1177991013698616</v>
      </c>
      <c r="L94" s="8">
        <f t="shared" si="9"/>
        <v>9.1177991013698616</v>
      </c>
      <c r="M94" s="110">
        <f t="shared" si="5"/>
        <v>38.882200898630138</v>
      </c>
    </row>
    <row r="95" spans="1:13">
      <c r="A95" s="5" t="s">
        <v>63</v>
      </c>
      <c r="B95" s="1" t="s">
        <v>133</v>
      </c>
      <c r="C95" s="8">
        <v>770</v>
      </c>
      <c r="D95" s="152">
        <v>0.33333299999999999</v>
      </c>
      <c r="E95" s="6">
        <v>38874</v>
      </c>
      <c r="F95" s="6">
        <v>38717</v>
      </c>
      <c r="G95" s="106">
        <v>0</v>
      </c>
      <c r="H95" s="154">
        <f t="shared" si="8"/>
        <v>0</v>
      </c>
      <c r="I95" s="14">
        <v>39082</v>
      </c>
      <c r="J95" s="7">
        <v>208</v>
      </c>
      <c r="K95" s="109">
        <f t="shared" si="6"/>
        <v>146.26469391780822</v>
      </c>
      <c r="L95" s="8">
        <f t="shared" si="9"/>
        <v>146.26469391780822</v>
      </c>
      <c r="M95" s="110">
        <f t="shared" si="5"/>
        <v>623.73530608219176</v>
      </c>
    </row>
    <row r="96" spans="1:13">
      <c r="A96" s="5" t="s">
        <v>63</v>
      </c>
      <c r="B96" s="5" t="s">
        <v>133</v>
      </c>
      <c r="C96" s="8">
        <v>490</v>
      </c>
      <c r="D96" s="152">
        <v>0.33333299999999999</v>
      </c>
      <c r="E96" s="6">
        <v>38874</v>
      </c>
      <c r="F96" s="6">
        <v>38717</v>
      </c>
      <c r="G96" s="106">
        <v>0</v>
      </c>
      <c r="H96" s="154">
        <f t="shared" si="8"/>
        <v>0</v>
      </c>
      <c r="I96" s="14">
        <v>39082</v>
      </c>
      <c r="J96" s="7">
        <v>208</v>
      </c>
      <c r="K96" s="109">
        <f t="shared" si="6"/>
        <v>93.077532493150684</v>
      </c>
      <c r="L96" s="8">
        <f t="shared" si="9"/>
        <v>93.077532493150684</v>
      </c>
      <c r="M96" s="110">
        <f t="shared" si="5"/>
        <v>396.92246750684933</v>
      </c>
    </row>
    <row r="97" spans="1:13">
      <c r="A97" s="5" t="s">
        <v>59</v>
      </c>
      <c r="B97" s="1" t="s">
        <v>133</v>
      </c>
      <c r="C97" s="8">
        <v>199</v>
      </c>
      <c r="D97" s="152">
        <v>0.33333299999999999</v>
      </c>
      <c r="E97" s="6">
        <v>38922</v>
      </c>
      <c r="F97" s="6">
        <v>38717</v>
      </c>
      <c r="G97" s="106">
        <v>0</v>
      </c>
      <c r="H97" s="154">
        <f t="shared" si="8"/>
        <v>0</v>
      </c>
      <c r="I97" s="14">
        <v>39082</v>
      </c>
      <c r="J97" s="7">
        <v>160</v>
      </c>
      <c r="K97" s="109">
        <f t="shared" si="6"/>
        <v>29.077596493150683</v>
      </c>
      <c r="L97" s="8">
        <f t="shared" si="9"/>
        <v>29.077596493150683</v>
      </c>
      <c r="M97" s="110">
        <f t="shared" si="5"/>
        <v>169.92240350684932</v>
      </c>
    </row>
    <row r="98" spans="1:13">
      <c r="A98" s="5" t="s">
        <v>63</v>
      </c>
      <c r="B98" s="5" t="s">
        <v>133</v>
      </c>
      <c r="C98" s="8">
        <v>790</v>
      </c>
      <c r="D98" s="152">
        <v>0.33333299999999999</v>
      </c>
      <c r="E98" s="6">
        <v>38947</v>
      </c>
      <c r="F98" s="6">
        <v>38717</v>
      </c>
      <c r="G98" s="106">
        <v>0</v>
      </c>
      <c r="H98" s="154">
        <f t="shared" si="8"/>
        <v>0</v>
      </c>
      <c r="I98" s="14">
        <v>39082</v>
      </c>
      <c r="J98" s="7">
        <v>135</v>
      </c>
      <c r="K98" s="109">
        <f t="shared" si="6"/>
        <v>97.397162876712329</v>
      </c>
      <c r="L98" s="8">
        <f t="shared" si="9"/>
        <v>97.397162876712329</v>
      </c>
      <c r="M98" s="110">
        <f t="shared" si="5"/>
        <v>692.60283712328771</v>
      </c>
    </row>
    <row r="99" spans="1:13" ht="13.5" thickBot="1">
      <c r="A99" s="112" t="s">
        <v>58</v>
      </c>
      <c r="B99" s="112" t="s">
        <v>133</v>
      </c>
      <c r="C99" s="113">
        <v>790</v>
      </c>
      <c r="D99" s="159">
        <v>0.33333299999999999</v>
      </c>
      <c r="E99" s="115">
        <v>38968</v>
      </c>
      <c r="F99" s="115">
        <v>38717</v>
      </c>
      <c r="G99" s="116">
        <v>0</v>
      </c>
      <c r="H99" s="160">
        <f t="shared" si="8"/>
        <v>0</v>
      </c>
      <c r="I99" s="118">
        <v>39082</v>
      </c>
      <c r="J99" s="161">
        <v>114</v>
      </c>
      <c r="K99" s="120">
        <f t="shared" si="6"/>
        <v>82.246493095890415</v>
      </c>
      <c r="L99" s="113">
        <f t="shared" si="9"/>
        <v>82.246493095890415</v>
      </c>
      <c r="M99" s="121">
        <f t="shared" si="5"/>
        <v>707.7535069041096</v>
      </c>
    </row>
    <row r="100" spans="1:13" ht="13.5" thickBot="1">
      <c r="A100" s="192" t="s">
        <v>139</v>
      </c>
      <c r="B100" s="162"/>
      <c r="C100" s="193">
        <f>SUM(C68:C99)</f>
        <v>13250.59</v>
      </c>
      <c r="D100" s="162"/>
      <c r="E100" s="162"/>
      <c r="F100" s="162"/>
      <c r="G100" s="162"/>
      <c r="H100" s="193">
        <f>SUM(H68:H99)</f>
        <v>3008.3253387036166</v>
      </c>
      <c r="I100" s="162"/>
      <c r="J100" s="162"/>
      <c r="K100" s="193">
        <f>SUM(K68:K99)</f>
        <v>3158.1588783676434</v>
      </c>
      <c r="L100" s="193">
        <f>SUM(L68:L99)</f>
        <v>6166.48421707126</v>
      </c>
      <c r="M100" s="194">
        <f>SUM(M68:M99)</f>
        <v>7084.1057829287392</v>
      </c>
    </row>
    <row r="101" spans="1:13">
      <c r="A101" s="13" t="s">
        <v>144</v>
      </c>
      <c r="C101" s="207">
        <f>C64+C67+C100</f>
        <v>58084.92</v>
      </c>
      <c r="H101" s="207">
        <f>H64+H67+H100</f>
        <v>16649.358451032382</v>
      </c>
      <c r="I101" s="207"/>
      <c r="J101" s="207"/>
      <c r="K101" s="207">
        <f>K64+K67+K100</f>
        <v>8417.3644071347662</v>
      </c>
      <c r="L101" s="207">
        <f>L64+L67+L100</f>
        <v>25066.722858167152</v>
      </c>
      <c r="M101" s="207">
        <f>M64+M67+M100</f>
        <v>33018.197141832847</v>
      </c>
    </row>
  </sheetData>
  <mergeCells count="6">
    <mergeCell ref="A79:M79"/>
    <mergeCell ref="A80:M80"/>
    <mergeCell ref="A1:M1"/>
    <mergeCell ref="A2:M2"/>
    <mergeCell ref="A40:M40"/>
    <mergeCell ref="A41:M41"/>
  </mergeCells>
  <phoneticPr fontId="4" type="noConversion"/>
  <printOptions horizontalCentered="1"/>
  <pageMargins left="1.5748031496062993" right="0.94488188976377963" top="1.5748031496062993" bottom="1.3779527559055118" header="0" footer="0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6</vt:lpstr>
      <vt:lpstr>ANEXO 7</vt:lpstr>
      <vt:lpstr>ANEXO 8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Polanco</dc:creator>
  <cp:lastModifiedBy>silgivar</cp:lastModifiedBy>
  <cp:lastPrinted>2007-06-24T01:04:01Z</cp:lastPrinted>
  <dcterms:created xsi:type="dcterms:W3CDTF">2007-05-17T14:45:15Z</dcterms:created>
  <dcterms:modified xsi:type="dcterms:W3CDTF">2010-06-14T14:32:15Z</dcterms:modified>
</cp:coreProperties>
</file>