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6510" windowHeight="4200" tabRatio="882" activeTab="0"/>
  </bookViews>
  <sheets>
    <sheet name="DATOS 2005" sheetId="1" r:id="rId1"/>
    <sheet name="actas" sheetId="2" r:id="rId2"/>
    <sheet name="ANAL UNVIARIADO" sheetId="3" r:id="rId3"/>
    <sheet name="ANA UNIVARIADO" sheetId="4" r:id="rId4"/>
  </sheets>
  <definedNames/>
  <calcPr fullCalcOnLoad="1"/>
</workbook>
</file>

<file path=xl/sharedStrings.xml><?xml version="1.0" encoding="utf-8"?>
<sst xmlns="http://schemas.openxmlformats.org/spreadsheetml/2006/main" count="254" uniqueCount="174">
  <si>
    <t>Tabla bases para el Análisis durante todo el ejercicio del período 2006</t>
  </si>
  <si>
    <t>#</t>
  </si>
  <si>
    <t>DESCRIPCIÓN</t>
  </si>
  <si>
    <t>PROVEEDOR ADJUDICADO</t>
  </si>
  <si>
    <t>CLASE DE PROVEEDOR</t>
  </si>
  <si>
    <t>PRESUPUESTO REFERENCIAL</t>
  </si>
  <si>
    <t>VALOR ADJUDICADO</t>
  </si>
  <si>
    <t>MODALIDAD DEL CONCURSO</t>
  </si>
  <si>
    <t>TIEMPO DE EJECUCIÓN</t>
  </si>
  <si>
    <t>FECHA DE ELABORACIÓN DE CONTRATO</t>
  </si>
  <si>
    <t>FECHA DE SUSCRIPCIÓN</t>
  </si>
  <si>
    <t>TIEMPO DE DEMORA 2006</t>
  </si>
  <si>
    <t>REMODELACIÓN DEL SISTEMA DE AIRE ACONDICIONADO DEL NUEVO MUSEO EN PORTOVIEJO</t>
  </si>
  <si>
    <t>ING. LEONARDO CASTILLO</t>
  </si>
  <si>
    <t>CONCURSO PRIVADO DE PRECIOS</t>
  </si>
  <si>
    <t>REMODELACIÓN Y ADECUACIONES ARQUITECTÓNICAS DEL AUDITORIO  EN LA CIUDAD DE MANTA</t>
  </si>
  <si>
    <t>ARQ. JOSE MARTINEZ</t>
  </si>
  <si>
    <t>PROVISIÓN E INSTALACIÓN DE EQUIPOS DE CINE Y AUDIO PARA EL AUDITORIO DE MANTA</t>
  </si>
  <si>
    <t>PROSONIDO</t>
  </si>
  <si>
    <t>ACABADOS ARQUITECTÓNICOS DE LOS ESPACIOS INTERIORES DEL NUEVO MUSEO EN LA CIUDAD DE MANTA</t>
  </si>
  <si>
    <t>ARQ.JULIETA MURILLO</t>
  </si>
  <si>
    <t>PROVISIÓN E INSTALACION DE ASCENSOR CENTRAL PARA EL MUSEO EN LA CIUDAD DEPORTOVIEJO</t>
  </si>
  <si>
    <t>ANGRU</t>
  </si>
  <si>
    <t>REMODELACIÓN ARQUITECTÓNICO ÁREA DE ARCHIVO HISTÓRICO MUSEO PORTOVIEJO SÓTANO Y PLANTA BAJA</t>
  </si>
  <si>
    <t>ARQ. JUAN CABEZAS</t>
  </si>
  <si>
    <t>ADQUISICIÓN E INSTALACION DEL SISTEMA ELECTRICO DEL NUEVO MUSEO  DE LA CIUDAD DE PORTOVIEJO</t>
  </si>
  <si>
    <t>ING. FEDERICO FLORES</t>
  </si>
  <si>
    <t>PROVISIÓN E INSTALACIÓN DEL CABLEADO ESTRUCTURADO DEL MUSEO DE PORTOVIEJO</t>
  </si>
  <si>
    <t>TRANSDATACOM</t>
  </si>
  <si>
    <t>PROVISIÓN E INSTALACIÓN DE MOBILIARIO PARA EL ÁREA DEL ARCHIVO HISTÓRICO DEL MUSEO DE PORTOVIEJO</t>
  </si>
  <si>
    <t>ATU</t>
  </si>
  <si>
    <t>PROVISIÓN, INSTALACIÓN Y PUESTA EN MARCHA DE LOS SISTEMAS DE SEGURIDAD PARA EL MUSEO DE LA CIUDAD DE PORTOVIEJO</t>
  </si>
  <si>
    <t>MAX SEGURIDAD</t>
  </si>
  <si>
    <t>PROVISIÓN E INSTALACIÓN DE MOBILIARIO DEL MUSEO DE PORTOVIEJO</t>
  </si>
  <si>
    <t>STYLOS</t>
  </si>
  <si>
    <t>PARA LA PROVISIÓN E INSTALACIÓN DEL SISTEMA DE SEGURIDAD PARA EL AUDITORIO DE MANTA</t>
  </si>
  <si>
    <t>SEGUIRESA</t>
  </si>
  <si>
    <t>PROVISIÓN E INSTALACIÓN DEL SISTEMA DE VOCEO Y MÚSICA AMBIENTAL NUEVO MUSEO MANTA</t>
  </si>
  <si>
    <t>AUDIO DESIGN</t>
  </si>
  <si>
    <t>PROVISIÓN E INSTALACIÓN DE MOBILIARIO DE OFICINA PARA LA AGENCIA BANCARIA Y EL MUSEO DE MANTA</t>
  </si>
  <si>
    <t>MOBLIER</t>
  </si>
  <si>
    <t>PROVISIÓN, INSTALACIÓN DEL SISTEMA DE CORTINAJE TEATRAL, PARA EL AUDITORIO DEL NUEVO MUSEO, DE LA CIUDAD DE MANTA</t>
  </si>
  <si>
    <t>ARQ. CARLOS BOLAÑOS</t>
  </si>
  <si>
    <t>PROVISIÓN, INSTALACIÓN, MANTENIMIENTO DE LÁMPARA, Y PUESTA EN MARCHA DEL SISTEMA DE ILUMINACIÓN DE ESCENARIO, PARA EL AUDITORIO DEL NUEVO MUSEO DE LA CIUDAD DE MANTA</t>
  </si>
  <si>
    <t>MARRIOT</t>
  </si>
  <si>
    <t>CULMINACIÓN DE OBRA AMPLIACIÓN DE CERRAMIENTO DEL MUSEO AMANTES DE SUMPA EN SANTA ELENA</t>
  </si>
  <si>
    <t>ING. ANGEL CAMPANA</t>
  </si>
  <si>
    <t>TIEMPO PROMEDIO</t>
  </si>
  <si>
    <t>CODIFICACION DE LA MODALIDAD DEL CONCURSO</t>
  </si>
  <si>
    <t>TIEMPO DE ENTREGA DE LAS GARANTÍAS</t>
  </si>
  <si>
    <t>Contratistas</t>
  </si>
  <si>
    <t>Codificación</t>
  </si>
  <si>
    <t>Ingenieros</t>
  </si>
  <si>
    <t>Arquitectos</t>
  </si>
  <si>
    <t>Obras</t>
  </si>
  <si>
    <t>Ejecución de obras</t>
  </si>
  <si>
    <t>Provisión e instalación de sistemas</t>
  </si>
  <si>
    <t>Provisión e instalación de equipos</t>
  </si>
  <si>
    <t>Proviisón e instalación de mobiliarios</t>
  </si>
  <si>
    <t>Contratos</t>
  </si>
  <si>
    <t>Selección de Ofertas</t>
  </si>
  <si>
    <t>Concurso Privados de Precios</t>
  </si>
  <si>
    <t>FISCALIZADOR</t>
  </si>
  <si>
    <t>ING.JOFRE RIVERA</t>
  </si>
  <si>
    <t>ARQ. JOSÉ MACÍAS</t>
  </si>
  <si>
    <t>ING. RAIMUNDO PORTILLA</t>
  </si>
  <si>
    <t>ARQ. CARLOS GUERRERO</t>
  </si>
  <si>
    <t>ING. FERNANDO BEJAR</t>
  </si>
  <si>
    <t>ARQ. JOSE MACÍAS</t>
  </si>
  <si>
    <t>ING. DOLLY REYES</t>
  </si>
  <si>
    <t>ING. GALO DELGADO</t>
  </si>
  <si>
    <t>ING. NANCY CASTILLO</t>
  </si>
  <si>
    <t>ARQ.CARLOS GUERRERO</t>
  </si>
  <si>
    <t>ING. MARCOS ZAVALA</t>
  </si>
  <si>
    <t>ING. PEDRO SEGOVIA</t>
  </si>
  <si>
    <t>ARQ. EDNA AVILES</t>
  </si>
  <si>
    <t>Clase de Contratista</t>
  </si>
  <si>
    <t>Frecuencia Absoluta</t>
  </si>
  <si>
    <t>Frecuencia Relativa</t>
  </si>
  <si>
    <t>Total</t>
  </si>
  <si>
    <t>Clase de Fiscalizador</t>
  </si>
  <si>
    <t>Externo</t>
  </si>
  <si>
    <t>Interno</t>
  </si>
  <si>
    <t>Clase de Obra</t>
  </si>
  <si>
    <t>Modalidad del Contrato</t>
  </si>
  <si>
    <t>Concurso Privado de Precios</t>
  </si>
  <si>
    <t>Selección de ofertas</t>
  </si>
  <si>
    <t>Columna1</t>
  </si>
  <si>
    <t>Media</t>
  </si>
  <si>
    <t>Error típico</t>
  </si>
  <si>
    <t>Mediana</t>
  </si>
  <si>
    <t>Moda</t>
  </si>
  <si>
    <t>Desviación estándar</t>
  </si>
  <si>
    <t>Curtosis</t>
  </si>
  <si>
    <t>Coeficiente de asimetría</t>
  </si>
  <si>
    <t>Rango</t>
  </si>
  <si>
    <t>Mínimo</t>
  </si>
  <si>
    <t>Máximo</t>
  </si>
  <si>
    <t>Suma</t>
  </si>
  <si>
    <t>Cuenta</t>
  </si>
  <si>
    <t>Intervalos de valor adjudicados</t>
  </si>
  <si>
    <t>(</t>
  </si>
  <si>
    <t>0.01</t>
  </si>
  <si>
    <t>-</t>
  </si>
  <si>
    <t>13,702.74</t>
  </si>
  <si>
    <t>)</t>
  </si>
  <si>
    <t>13,702.75</t>
  </si>
  <si>
    <t>42,821.07</t>
  </si>
  <si>
    <t>42,821.08</t>
  </si>
  <si>
    <t>85,642.13</t>
  </si>
  <si>
    <t>85,642.14</t>
  </si>
  <si>
    <t>171,284.27</t>
  </si>
  <si>
    <t>Tiempo de entrega de garantías</t>
  </si>
  <si>
    <t>Varianza</t>
  </si>
  <si>
    <t>Tiempo demora</t>
  </si>
  <si>
    <t>Valor adjudicado</t>
  </si>
  <si>
    <t>Intervalo de tiempo de demora en suscripción del contrato</t>
  </si>
  <si>
    <t>1-10 ds</t>
  </si>
  <si>
    <t>11-20 ds</t>
  </si>
  <si>
    <t>21-30 ds</t>
  </si>
  <si>
    <t>31-40 ds</t>
  </si>
  <si>
    <t>Intervalo de Tiempo demora del Acta</t>
  </si>
  <si>
    <t>ACTA DE RECEPCION</t>
  </si>
  <si>
    <t>Intervalo de Tiempo demora del Acta Provisional</t>
  </si>
  <si>
    <t>Intervalo de Tiempo demora del Acta Definitiva</t>
  </si>
  <si>
    <t>EJECUCIÓN DE OBRAS 2005</t>
  </si>
  <si>
    <t>TIEMPO DE DEMORA 2005</t>
  </si>
  <si>
    <t>REMODELACIÓN DEL SISTEMA DE DISTRIBUCIÓN DE AIRE ACONDICIONADO, CONTROL Y MONITOREO DE ZONAS DE LOS AMBIENTES INTERIORES DEL MUSEO EN LA CIUDAD DE MANTA</t>
  </si>
  <si>
    <t>JUAN SANCHEZ</t>
  </si>
  <si>
    <t>SELECCIÓN DE OFERTAS</t>
  </si>
  <si>
    <t>PRODUCCIÓN CONCEPTUAL Y ARTE FINAL DE SEÑALÉTICA PARA EL MUSEO EN LA CIUDAD DE MANTA</t>
  </si>
  <si>
    <t>BIG PRINT</t>
  </si>
  <si>
    <t>AMPLIACIÓN DE CERRAMIENTO ORNAMENTAL DEL MUSEO AMANTES DE SUMPA EN SANTA ELENA</t>
  </si>
  <si>
    <t>ING. LEOPOLDO LARREA</t>
  </si>
  <si>
    <t>PROVISIÓN E INSTALACIÓN DEL SISTEMA DE VOCEO Y MÚSICA AMBIENTAL Y DEL SISTEMA DE AUDIO Y VIDEO PARA LA SALA DE CONFERENCIAS DEL NUEVO MUSEO EN LA CIUDAD DE PORTOVIEJO</t>
  </si>
  <si>
    <t>ING. GUSTAVO GILCES</t>
  </si>
  <si>
    <t>PROVISIÓN DE DOS UNIDADES ACONDICIONADORA DE TIPO SPLIT DE CUTOS MARCA CARRIER DE 90.0000 BTU/HR PARA EL MUSEO  EN LA CIUDAD PORTOVIEJO</t>
  </si>
  <si>
    <t>ATAGESA</t>
  </si>
  <si>
    <t>PROVISIÓN E INSTALACIÓN DEL SISTEMA HIDRÁULICO SANITARIO Y DEFENSA CONTRA INCENDIO  DEL MUSEO EN LA CIUDAD DE PORTOVIEJO</t>
  </si>
  <si>
    <t>ING. ABELARDO FARIAS</t>
  </si>
  <si>
    <t>PROVISIÓN E INSTALACIÓN DEL SISTEMA DE AIRE ACONDICIONADO Y VENTILACIÓN MECÁNICA PARA EL AUDITORIO  EN LA CIUDAD DE MANTA</t>
  </si>
  <si>
    <t>FRIO CENTRO</t>
  </si>
  <si>
    <t>PROVISIÓN E INSTALACIÓN DEL SISTEMA DE ALTA Y BAJA TENSIÓN E ILUMINACIÓN DEL AUDITORIO EN LA CIUDAD DE MANTA</t>
  </si>
  <si>
    <t>COMPUCABLE</t>
  </si>
  <si>
    <t>PROVISIÓN E INSTALACIÓN DE ESPALDARES Y TAPIZADO DE BUTACAS PARA EL AUDITORIO EN LA CIUDAD DE MANTA</t>
  </si>
  <si>
    <t>REMODELACIÓN DEL SISTEMA HIDRÁULICO SANITARIO DEL NUEVO MUSEO EN LA CIUDAD DE MANTA</t>
  </si>
  <si>
    <t>ING. HECTOR CEDEÑO</t>
  </si>
  <si>
    <t>OBRAS CIVILES Y ESTRUCTURALES PARA LA AMPLIACIÓN DEL AUDITORIO DEL AUDITORIO EN LA CIUDAD DE MANTA</t>
  </si>
  <si>
    <t>ING. GALO HIDALGO</t>
  </si>
  <si>
    <t>ACTUALIZACIÓN DEL SISTEMA DE ENFRIAMIENTO DE AGUA, SISTEMA DE CONTROL Y MONITOREO INTELIGENTE, CHILLERS, BOMBAS Y MANEJADORAS DE AIRE DEL NUEVO MUSEO EN LA CIUDAD DE MANTA</t>
  </si>
  <si>
    <t>CENTURIOSA</t>
  </si>
  <si>
    <t>REMODELACIÓN ARQUITECTÓNICA DEL NUEVO EN LA CIUDAD DE MANTA</t>
  </si>
  <si>
    <t>ARQ. MERCEDES HIDALGO</t>
  </si>
  <si>
    <t>PROVISIÓN E INSTALACIÓN DEL SISTEMA ELÉCTRICO DEL NUEVO MUSEO EN LA CIUDAD DE MANTA</t>
  </si>
  <si>
    <t>MELACORP</t>
  </si>
  <si>
    <t>ACTA DE RECEPCIÓN PROVISIONAL</t>
  </si>
  <si>
    <t>ACTA DE RECEPCIÓN DEFINITIVA</t>
  </si>
  <si>
    <t>FISCALIZADORES</t>
  </si>
  <si>
    <t>Actas</t>
  </si>
  <si>
    <t>Fiscalizador Interno</t>
  </si>
  <si>
    <t>Fiscalizador externo</t>
  </si>
  <si>
    <t>Recepción Provisional</t>
  </si>
  <si>
    <t>Recepción Definitiva</t>
  </si>
  <si>
    <t>Promedio</t>
  </si>
  <si>
    <t xml:space="preserve">Entrega Recepción </t>
  </si>
  <si>
    <t>Frecuencia</t>
  </si>
  <si>
    <t>%</t>
  </si>
  <si>
    <t>Fiscalizadores Internos</t>
  </si>
  <si>
    <t>Fiscalizadores Externos</t>
  </si>
  <si>
    <t>Clase</t>
  </si>
  <si>
    <t>Tiempo que exceden en sucribirse las actas</t>
  </si>
  <si>
    <t>Tiempo promedio de suscripción</t>
  </si>
  <si>
    <t>Empresa(Equipos)</t>
  </si>
  <si>
    <t>Empresa (Mobiliarios)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</si>
</sst>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mm\-yy"/>
    <numFmt numFmtId="165" formatCode="0.000"/>
    <numFmt numFmtId="166" formatCode="0.000000"/>
    <numFmt numFmtId="167" formatCode="0.0000000"/>
    <numFmt numFmtId="168" formatCode="0.00000"/>
    <numFmt numFmtId="169" formatCode="0.0000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.00%"/>
    <numFmt numFmtId="176" formatCode="0;[Red]0"/>
    <numFmt numFmtId="177" formatCode="0.00000000"/>
  </numFmts>
  <fonts count="1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i/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2.5"/>
      <name val="Arial"/>
      <family val="0"/>
    </font>
    <font>
      <b/>
      <sz val="2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13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right" indent="2"/>
    </xf>
    <xf numFmtId="4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1" fillId="0" borderId="0" xfId="21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'DATOS 2005'!#REF!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2005'!#REF!</c:f>
              <c:strCache>
                <c:ptCount val="4"/>
              </c:strCache>
            </c:strRef>
          </c:cat>
          <c:val>
            <c:numRef>
              <c:f>'DATOS 2005'!#REF!</c:f>
              <c:numCache>
                <c:ptCount val="4"/>
              </c:numCache>
            </c:numRef>
          </c:val>
        </c:ser>
        <c:axId val="497480"/>
        <c:axId val="4477321"/>
      </c:barChart>
      <c:catAx>
        <c:axId val="49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Límite superior Tiempo demora del acta de recepción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 UNVIARIADO'!$G$41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 UNVIARIADO'!$E$42:$E$43</c:f>
              <c:strCache/>
            </c:strRef>
          </c:cat>
          <c:val>
            <c:numRef>
              <c:f>'ANAL UNVIARIADO'!$G$42:$G$43</c:f>
              <c:numCache/>
            </c:numRef>
          </c:val>
        </c:ser>
        <c:axId val="19559192"/>
        <c:axId val="41815001"/>
      </c:barChart>
      <c:catAx>
        <c:axId val="1955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Clase de Fiscalizador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5001"/>
        <c:crosses val="autoZero"/>
        <c:auto val="1"/>
        <c:lblOffset val="100"/>
        <c:noMultiLvlLbl val="0"/>
      </c:catAx>
      <c:valAx>
        <c:axId val="4181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 UNVIARIADO'!$D$46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 UNVIARIADO'!$B$47:$B$50</c:f>
              <c:strCache/>
            </c:strRef>
          </c:cat>
          <c:val>
            <c:numRef>
              <c:f>'ANAL UNVIARIADO'!$D$47:$D$50</c:f>
              <c:numCache/>
            </c:numRef>
          </c:val>
        </c:ser>
        <c:axId val="40790690"/>
        <c:axId val="31571891"/>
      </c:barChart>
      <c:catAx>
        <c:axId val="4079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Clase de obra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71891"/>
        <c:crosses val="autoZero"/>
        <c:auto val="1"/>
        <c:lblOffset val="100"/>
        <c:noMultiLvlLbl val="0"/>
      </c:catAx>
      <c:valAx>
        <c:axId val="3157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90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 UNIVARIADO'!$D$3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 UNIVARIADO'!$B$4:$B$5</c:f>
              <c:strCache/>
            </c:strRef>
          </c:cat>
          <c:val>
            <c:numRef>
              <c:f>'ANA UNIVARIADO'!$D$4:$D$5</c:f>
              <c:numCache/>
            </c:numRef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Modalidad del Contrato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86349"/>
        <c:crosses val="autoZero"/>
        <c:auto val="1"/>
        <c:lblOffset val="100"/>
        <c:noMultiLvlLbl val="0"/>
      </c:catAx>
      <c:valAx>
        <c:axId val="71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1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39"/>
          <c:w val="0.933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'ANA UNIVARIADO'!$C$30:$D$32</c:f>
              <c:multiLvlStrCache/>
            </c:multiLvlStrRef>
          </c:cat>
          <c:val>
            <c:numRef>
              <c:f>'ANA UNIVARIADO'!$H$30:$H$32</c:f>
              <c:numCache/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adjudicados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23367"/>
        <c:crosses val="autoZero"/>
        <c:auto val="1"/>
        <c:lblOffset val="100"/>
        <c:noMultiLvlLbl val="0"/>
      </c:catAx>
      <c:valAx>
        <c:axId val="45223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 UNIVARIADO'!$D$64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 UNIVARIADO'!$B$65:$B$68</c:f>
              <c:strCache/>
            </c:strRef>
          </c:cat>
          <c:val>
            <c:numRef>
              <c:f>'ANA UNIVARIADO'!$D$65:$D$68</c:f>
              <c:numCache/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Intervalo Tiempo demora en suscripción de contrato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14081"/>
        <c:crosses val="autoZero"/>
        <c:auto val="1"/>
        <c:lblOffset val="100"/>
        <c:noMultiLvlLbl val="0"/>
      </c:cat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'ANA UNIVARIADO'!$E$53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'ANA UNIVARIADO'!$E$54:$E$58</c:f>
              <c:numCache/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Tiempo de entrega de garantías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'DATOS 2005'!#REF!</c:f>
              <c:strCache>
                <c:ptCount val="1"/>
                <c:pt idx="0">
                  <c:v>Frecuencia Relativa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2005'!#REF!</c:f>
              <c:strCach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strCache>
            </c:strRef>
          </c:cat>
          <c:val>
            <c:numRef>
              <c:f>'DATOS 2005'!#REF!</c:f>
              <c:numCache>
                <c:ptCount val="5"/>
                <c:pt idx="0">
                  <c:v>0.5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0.08333333333333333</c:v>
                </c:pt>
                <c:pt idx="4">
                  <c:v>0.08333333333333333</c:v>
                </c:pt>
              </c:numCache>
            </c:numRef>
          </c:val>
        </c:ser>
        <c:axId val="40295890"/>
        <c:axId val="27118691"/>
      </c:barChart>
      <c:catAx>
        <c:axId val="4029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Límite superior tiempo demora acta de recpción provisional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'DATOS 2005'!#REF!</c:f>
              <c:strCache>
                <c:ptCount val="1"/>
                <c:pt idx="0">
                  <c:v>Frecuencia Relativa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2005'!#REF!</c:f>
              <c:strCache>
                <c:ptCount val="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</c:strCache>
            </c:strRef>
          </c:cat>
          <c:val>
            <c:numRef>
              <c:f>'DATOS 2005'!#REF!</c:f>
              <c:numCache>
                <c:ptCount val="3"/>
                <c:pt idx="0">
                  <c:v>0.8333333333333334</c:v>
                </c:pt>
                <c:pt idx="1">
                  <c:v>0</c:v>
                </c:pt>
                <c:pt idx="2">
                  <c:v>0.16666666666666666</c:v>
                </c:pt>
              </c:numCache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Límite superior tiempo demora acta de recepción definitiva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actas!$B$4</c:f>
              <c:strCache>
                <c:ptCount val="1"/>
                <c:pt idx="0">
                  <c:v>Intervalo de Tiempo demora del Acta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actas!$C$5:$C$8</c:f>
              <c:numCache/>
            </c:numRef>
          </c:cat>
          <c:val>
            <c:numRef>
              <c:f>actas!$C$5:$C$8</c:f>
              <c:numCache/>
            </c:numRef>
          </c:val>
        </c:ser>
        <c:axId val="39519814"/>
        <c:axId val="20134007"/>
      </c:barChart>
      <c:catAx>
        <c:axId val="3951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Límite superior Tiempo demora del acta de recepción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1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actas!$B$31</c:f>
              <c:strCache>
                <c:ptCount val="1"/>
                <c:pt idx="0">
                  <c:v>Intervalo de Tiempo demora del Acta Provisional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actas!$C$32:$C$36</c:f>
              <c:numCache/>
            </c:numRef>
          </c:cat>
          <c:val>
            <c:numRef>
              <c:f>actas!$C$32:$C$36</c:f>
              <c:numCache/>
            </c:numRef>
          </c:val>
        </c:ser>
        <c:axId val="46988336"/>
        <c:axId val="20241841"/>
      </c:bar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Límite superior tiempo demora acta de recpción provisional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auto val="1"/>
        <c:lblOffset val="100"/>
        <c:noMultiLvlLbl val="0"/>
      </c:cat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actas!$B$60</c:f>
              <c:strCache>
                <c:ptCount val="1"/>
                <c:pt idx="0">
                  <c:v>Intervalo de Tiempo demora del Acta Definitiva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actas!$C$61:$C$63</c:f>
              <c:numCache/>
            </c:numRef>
          </c:cat>
          <c:val>
            <c:numRef>
              <c:f>actas!$C$61:$C$63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Límite superior tiempo demora acta de recepción definitiva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auto val="1"/>
        <c:lblOffset val="100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actas!$D$98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actas!$B$99:$B$100</c:f>
              <c:strCache/>
            </c:strRef>
          </c:cat>
          <c:val>
            <c:numRef>
              <c:f>actas!$D$99:$D$100</c:f>
              <c:numCache/>
            </c:numRef>
          </c:val>
          <c:shape val="box"/>
        </c:ser>
        <c:overlap val="100"/>
        <c:gapWidth val="100"/>
        <c:shape val="box"/>
        <c:axId val="59460964"/>
        <c:axId val="65386629"/>
      </c:bar3DChart>
      <c:catAx>
        <c:axId val="59460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60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C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actas!$B$88:$B$90</c:f>
              <c:strCache/>
            </c:strRef>
          </c:cat>
          <c:val>
            <c:numRef>
              <c:f>actas!$F$88:$F$90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 UNVIARIADO'!$G$24</c:f>
              <c:strCache>
                <c:ptCount val="1"/>
                <c:pt idx="0">
                  <c:v>Frecuencia Relativa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 UNVIARIADO'!$E$25:$E$28</c:f>
              <c:strCache/>
            </c:strRef>
          </c:cat>
          <c:val>
            <c:numRef>
              <c:f>'ANAL UNVIARIADO'!$G$25:$G$28</c:f>
              <c:numCache/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Clase de Contratista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8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6</xdr:col>
      <xdr:colOff>552450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6700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6</xdr:col>
      <xdr:colOff>552450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95250</xdr:rowOff>
    </xdr:from>
    <xdr:to>
      <xdr:col>4</xdr:col>
      <xdr:colOff>552450</xdr:colOff>
      <xdr:row>26</xdr:row>
      <xdr:rowOff>66675</xdr:rowOff>
    </xdr:to>
    <xdr:graphicFrame>
      <xdr:nvGraphicFramePr>
        <xdr:cNvPr id="1" name="Chart 9"/>
        <xdr:cNvGraphicFramePr/>
      </xdr:nvGraphicFramePr>
      <xdr:xfrm>
        <a:off x="266700" y="1876425"/>
        <a:ext cx="44196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39</xdr:row>
      <xdr:rowOff>161925</xdr:rowOff>
    </xdr:from>
    <xdr:to>
      <xdr:col>4</xdr:col>
      <xdr:colOff>666750</xdr:colOff>
      <xdr:row>54</xdr:row>
      <xdr:rowOff>85725</xdr:rowOff>
    </xdr:to>
    <xdr:graphicFrame>
      <xdr:nvGraphicFramePr>
        <xdr:cNvPr id="2" name="Chart 10"/>
        <xdr:cNvGraphicFramePr/>
      </xdr:nvGraphicFramePr>
      <xdr:xfrm>
        <a:off x="381000" y="7096125"/>
        <a:ext cx="44196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65</xdr:row>
      <xdr:rowOff>152400</xdr:rowOff>
    </xdr:from>
    <xdr:to>
      <xdr:col>4</xdr:col>
      <xdr:colOff>552450</xdr:colOff>
      <xdr:row>81</xdr:row>
      <xdr:rowOff>123825</xdr:rowOff>
    </xdr:to>
    <xdr:graphicFrame>
      <xdr:nvGraphicFramePr>
        <xdr:cNvPr id="3" name="Chart 11"/>
        <xdr:cNvGraphicFramePr/>
      </xdr:nvGraphicFramePr>
      <xdr:xfrm>
        <a:off x="266700" y="11906250"/>
        <a:ext cx="44196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103</xdr:row>
      <xdr:rowOff>19050</xdr:rowOff>
    </xdr:from>
    <xdr:to>
      <xdr:col>5</xdr:col>
      <xdr:colOff>704850</xdr:colOff>
      <xdr:row>118</xdr:row>
      <xdr:rowOff>85725</xdr:rowOff>
    </xdr:to>
    <xdr:graphicFrame>
      <xdr:nvGraphicFramePr>
        <xdr:cNvPr id="4" name="Chart 12"/>
        <xdr:cNvGraphicFramePr/>
      </xdr:nvGraphicFramePr>
      <xdr:xfrm>
        <a:off x="352425" y="19383375"/>
        <a:ext cx="52673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533400</xdr:colOff>
      <xdr:row>122</xdr:row>
      <xdr:rowOff>47625</xdr:rowOff>
    </xdr:from>
    <xdr:to>
      <xdr:col>5</xdr:col>
      <xdr:colOff>342900</xdr:colOff>
      <xdr:row>135</xdr:row>
      <xdr:rowOff>104775</xdr:rowOff>
    </xdr:to>
    <xdr:graphicFrame>
      <xdr:nvGraphicFramePr>
        <xdr:cNvPr id="5" name="Chart 14"/>
        <xdr:cNvGraphicFramePr/>
      </xdr:nvGraphicFramePr>
      <xdr:xfrm>
        <a:off x="533400" y="22488525"/>
        <a:ext cx="47244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22</xdr:row>
      <xdr:rowOff>95250</xdr:rowOff>
    </xdr:from>
    <xdr:to>
      <xdr:col>12</xdr:col>
      <xdr:colOff>85725</xdr:colOff>
      <xdr:row>32</xdr:row>
      <xdr:rowOff>171450</xdr:rowOff>
    </xdr:to>
    <xdr:graphicFrame>
      <xdr:nvGraphicFramePr>
        <xdr:cNvPr id="1" name="Chart 2"/>
        <xdr:cNvGraphicFramePr/>
      </xdr:nvGraphicFramePr>
      <xdr:xfrm>
        <a:off x="6991350" y="8543925"/>
        <a:ext cx="43719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39</xdr:row>
      <xdr:rowOff>0</xdr:rowOff>
    </xdr:from>
    <xdr:to>
      <xdr:col>12</xdr:col>
      <xdr:colOff>409575</xdr:colOff>
      <xdr:row>48</xdr:row>
      <xdr:rowOff>57150</xdr:rowOff>
    </xdr:to>
    <xdr:graphicFrame>
      <xdr:nvGraphicFramePr>
        <xdr:cNvPr id="2" name="Chart 3"/>
        <xdr:cNvGraphicFramePr/>
      </xdr:nvGraphicFramePr>
      <xdr:xfrm>
        <a:off x="7067550" y="12011025"/>
        <a:ext cx="46196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52</xdr:row>
      <xdr:rowOff>133350</xdr:rowOff>
    </xdr:from>
    <xdr:to>
      <xdr:col>5</xdr:col>
      <xdr:colOff>19050</xdr:colOff>
      <xdr:row>68</xdr:row>
      <xdr:rowOff>133350</xdr:rowOff>
    </xdr:to>
    <xdr:graphicFrame>
      <xdr:nvGraphicFramePr>
        <xdr:cNvPr id="3" name="Chart 4"/>
        <xdr:cNvGraphicFramePr/>
      </xdr:nvGraphicFramePr>
      <xdr:xfrm>
        <a:off x="428625" y="15039975"/>
        <a:ext cx="45910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123825</xdr:rowOff>
    </xdr:from>
    <xdr:to>
      <xdr:col>5</xdr:col>
      <xdr:colOff>57150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52425" y="1743075"/>
        <a:ext cx="39909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34</xdr:row>
      <xdr:rowOff>142875</xdr:rowOff>
    </xdr:from>
    <xdr:to>
      <xdr:col>9</xdr:col>
      <xdr:colOff>9525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581025" y="6134100"/>
        <a:ext cx="63817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70</xdr:row>
      <xdr:rowOff>9525</xdr:rowOff>
    </xdr:from>
    <xdr:to>
      <xdr:col>6</xdr:col>
      <xdr:colOff>695325</xdr:colOff>
      <xdr:row>85</xdr:row>
      <xdr:rowOff>114300</xdr:rowOff>
    </xdr:to>
    <xdr:graphicFrame>
      <xdr:nvGraphicFramePr>
        <xdr:cNvPr id="3" name="Chart 5"/>
        <xdr:cNvGraphicFramePr/>
      </xdr:nvGraphicFramePr>
      <xdr:xfrm>
        <a:off x="342900" y="12801600"/>
        <a:ext cx="50196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257175</xdr:colOff>
      <xdr:row>52</xdr:row>
      <xdr:rowOff>123825</xdr:rowOff>
    </xdr:from>
    <xdr:to>
      <xdr:col>11</xdr:col>
      <xdr:colOff>85725</xdr:colOff>
      <xdr:row>63</xdr:row>
      <xdr:rowOff>323850</xdr:rowOff>
    </xdr:to>
    <xdr:graphicFrame>
      <xdr:nvGraphicFramePr>
        <xdr:cNvPr id="4" name="Chart 6"/>
        <xdr:cNvGraphicFramePr/>
      </xdr:nvGraphicFramePr>
      <xdr:xfrm>
        <a:off x="4543425" y="9029700"/>
        <a:ext cx="40195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workbookViewId="0" topLeftCell="A1">
      <selection activeCell="G5" sqref="G5"/>
    </sheetView>
  </sheetViews>
  <sheetFormatPr defaultColWidth="11.421875" defaultRowHeight="12.75"/>
  <cols>
    <col min="1" max="2" width="11.421875" style="77" customWidth="1"/>
    <col min="3" max="3" width="33.57421875" style="77" customWidth="1"/>
    <col min="4" max="16384" width="11.421875" style="77" customWidth="1"/>
  </cols>
  <sheetData>
    <row r="3" spans="2:10" ht="12.75">
      <c r="B3" s="99" t="s">
        <v>125</v>
      </c>
      <c r="C3" s="99"/>
      <c r="D3" s="99"/>
      <c r="E3" s="99"/>
      <c r="F3" s="99"/>
      <c r="G3" s="99"/>
      <c r="H3" s="99"/>
      <c r="I3" s="99"/>
      <c r="J3" s="99"/>
    </row>
    <row r="4" spans="2:10" ht="48">
      <c r="B4" s="14" t="s">
        <v>1</v>
      </c>
      <c r="C4" s="14" t="s">
        <v>2</v>
      </c>
      <c r="D4" s="14" t="s">
        <v>3</v>
      </c>
      <c r="E4" s="15" t="s">
        <v>6</v>
      </c>
      <c r="F4" s="14" t="s">
        <v>7</v>
      </c>
      <c r="G4" s="15" t="s">
        <v>8</v>
      </c>
      <c r="H4" s="14" t="s">
        <v>9</v>
      </c>
      <c r="I4" s="14" t="s">
        <v>10</v>
      </c>
      <c r="J4" s="14" t="s">
        <v>126</v>
      </c>
    </row>
    <row r="5" spans="2:10" ht="91.5" customHeight="1">
      <c r="B5" s="19">
        <v>1</v>
      </c>
      <c r="C5" s="1" t="s">
        <v>127</v>
      </c>
      <c r="D5" s="2" t="s">
        <v>128</v>
      </c>
      <c r="E5" s="2">
        <v>62463.57</v>
      </c>
      <c r="F5" s="2" t="s">
        <v>129</v>
      </c>
      <c r="G5" s="3">
        <v>120</v>
      </c>
      <c r="H5" s="5">
        <v>38692</v>
      </c>
      <c r="I5" s="5">
        <v>38698</v>
      </c>
      <c r="J5" s="18">
        <f>+I5-H5</f>
        <v>6</v>
      </c>
    </row>
    <row r="6" spans="2:10" ht="88.5" customHeight="1">
      <c r="B6" s="88">
        <v>2</v>
      </c>
      <c r="C6" s="1" t="s">
        <v>130</v>
      </c>
      <c r="D6" s="5" t="s">
        <v>131</v>
      </c>
      <c r="E6" s="2">
        <v>24000</v>
      </c>
      <c r="F6" s="2" t="s">
        <v>129</v>
      </c>
      <c r="G6" s="89">
        <v>120</v>
      </c>
      <c r="H6" s="5">
        <v>38700</v>
      </c>
      <c r="I6" s="5">
        <v>38701</v>
      </c>
      <c r="J6" s="18">
        <f>+I6-H6</f>
        <v>1</v>
      </c>
    </row>
    <row r="7" spans="2:10" ht="36">
      <c r="B7" s="90">
        <v>3</v>
      </c>
      <c r="C7" s="1" t="s">
        <v>132</v>
      </c>
      <c r="D7" s="2" t="s">
        <v>133</v>
      </c>
      <c r="E7" s="2">
        <v>26864.83</v>
      </c>
      <c r="F7" s="2" t="s">
        <v>129</v>
      </c>
      <c r="G7" s="89">
        <v>60</v>
      </c>
      <c r="H7" s="5">
        <v>38701</v>
      </c>
      <c r="I7" s="5">
        <v>38708</v>
      </c>
      <c r="J7" s="18">
        <f aca="true" t="shared" si="0" ref="J7:J18">+I7-H7</f>
        <v>7</v>
      </c>
    </row>
    <row r="8" spans="2:10" ht="59.25" customHeight="1">
      <c r="B8" s="90">
        <v>4</v>
      </c>
      <c r="C8" s="1" t="s">
        <v>134</v>
      </c>
      <c r="D8" s="2" t="s">
        <v>135</v>
      </c>
      <c r="E8" s="2">
        <v>29660.01</v>
      </c>
      <c r="F8" s="2" t="s">
        <v>129</v>
      </c>
      <c r="G8" s="89">
        <v>60</v>
      </c>
      <c r="H8" s="5">
        <v>38701</v>
      </c>
      <c r="I8" s="5">
        <v>38708</v>
      </c>
      <c r="J8" s="18">
        <f t="shared" si="0"/>
        <v>7</v>
      </c>
    </row>
    <row r="9" spans="2:10" ht="60">
      <c r="B9" s="90">
        <v>5</v>
      </c>
      <c r="C9" s="1" t="s">
        <v>136</v>
      </c>
      <c r="D9" s="5" t="s">
        <v>137</v>
      </c>
      <c r="E9" s="2">
        <v>9971.46</v>
      </c>
      <c r="F9" s="2" t="s">
        <v>129</v>
      </c>
      <c r="G9" s="89">
        <v>70</v>
      </c>
      <c r="H9" s="5">
        <v>38702</v>
      </c>
      <c r="I9" s="5">
        <v>38702</v>
      </c>
      <c r="J9" s="18">
        <f t="shared" si="0"/>
        <v>0</v>
      </c>
    </row>
    <row r="10" spans="2:10" ht="76.5" customHeight="1">
      <c r="B10" s="90">
        <v>6</v>
      </c>
      <c r="C10" s="1" t="s">
        <v>138</v>
      </c>
      <c r="D10" s="2" t="s">
        <v>139</v>
      </c>
      <c r="E10" s="2">
        <v>22991.44</v>
      </c>
      <c r="F10" s="2" t="s">
        <v>129</v>
      </c>
      <c r="G10" s="89">
        <v>60</v>
      </c>
      <c r="H10" s="5">
        <v>38701</v>
      </c>
      <c r="I10" s="5">
        <v>38708</v>
      </c>
      <c r="J10" s="18">
        <f t="shared" si="0"/>
        <v>7</v>
      </c>
    </row>
    <row r="11" spans="2:10" ht="56.25" customHeight="1">
      <c r="B11" s="90">
        <v>7</v>
      </c>
      <c r="C11" s="1" t="s">
        <v>140</v>
      </c>
      <c r="D11" s="24" t="s">
        <v>141</v>
      </c>
      <c r="E11" s="2">
        <v>56309.61</v>
      </c>
      <c r="F11" s="2" t="s">
        <v>129</v>
      </c>
      <c r="G11" s="89">
        <v>100</v>
      </c>
      <c r="H11" s="5">
        <v>38708</v>
      </c>
      <c r="I11" s="5">
        <v>38713</v>
      </c>
      <c r="J11" s="18">
        <f t="shared" si="0"/>
        <v>5</v>
      </c>
    </row>
    <row r="12" spans="2:10" ht="47.25" customHeight="1">
      <c r="B12" s="90">
        <v>8</v>
      </c>
      <c r="C12" s="1" t="s">
        <v>142</v>
      </c>
      <c r="D12" s="24" t="s">
        <v>143</v>
      </c>
      <c r="E12" s="2">
        <v>51017.61</v>
      </c>
      <c r="F12" s="2" t="s">
        <v>129</v>
      </c>
      <c r="G12" s="89">
        <v>120</v>
      </c>
      <c r="H12" s="5">
        <v>38706</v>
      </c>
      <c r="I12" s="5">
        <v>38714</v>
      </c>
      <c r="J12" s="18">
        <f t="shared" si="0"/>
        <v>8</v>
      </c>
    </row>
    <row r="13" spans="2:10" ht="109.5" customHeight="1">
      <c r="B13" s="90">
        <v>9</v>
      </c>
      <c r="C13" s="1" t="s">
        <v>144</v>
      </c>
      <c r="D13" s="7" t="s">
        <v>30</v>
      </c>
      <c r="E13" s="2">
        <v>22026.96</v>
      </c>
      <c r="F13" s="2" t="s">
        <v>129</v>
      </c>
      <c r="G13" s="89">
        <v>60</v>
      </c>
      <c r="H13" s="5">
        <v>38712</v>
      </c>
      <c r="I13" s="5">
        <v>38712</v>
      </c>
      <c r="J13" s="18">
        <f t="shared" si="0"/>
        <v>0</v>
      </c>
    </row>
    <row r="14" spans="2:10" ht="41.25" customHeight="1">
      <c r="B14" s="90">
        <v>10</v>
      </c>
      <c r="C14" s="91" t="s">
        <v>145</v>
      </c>
      <c r="D14" s="7" t="s">
        <v>146</v>
      </c>
      <c r="E14" s="2">
        <v>31928.93</v>
      </c>
      <c r="F14" s="2" t="s">
        <v>129</v>
      </c>
      <c r="G14" s="89">
        <v>35</v>
      </c>
      <c r="H14" s="5">
        <v>38685</v>
      </c>
      <c r="I14" s="5">
        <v>38688</v>
      </c>
      <c r="J14" s="18">
        <f t="shared" si="0"/>
        <v>3</v>
      </c>
    </row>
    <row r="15" spans="2:10" ht="48">
      <c r="B15" s="90">
        <v>11</v>
      </c>
      <c r="C15" s="91" t="s">
        <v>147</v>
      </c>
      <c r="D15" s="7" t="s">
        <v>148</v>
      </c>
      <c r="E15" s="2">
        <v>72884.92</v>
      </c>
      <c r="F15" s="2" t="s">
        <v>14</v>
      </c>
      <c r="G15" s="89">
        <v>90</v>
      </c>
      <c r="H15" s="5">
        <v>38713</v>
      </c>
      <c r="I15" s="5">
        <v>38714</v>
      </c>
      <c r="J15" s="18">
        <f t="shared" si="0"/>
        <v>1</v>
      </c>
    </row>
    <row r="16" spans="2:10" ht="78" customHeight="1">
      <c r="B16" s="90">
        <v>12</v>
      </c>
      <c r="C16" s="91" t="s">
        <v>149</v>
      </c>
      <c r="D16" s="7" t="s">
        <v>150</v>
      </c>
      <c r="E16" s="2">
        <v>104969.83</v>
      </c>
      <c r="F16" s="2" t="s">
        <v>14</v>
      </c>
      <c r="G16" s="89">
        <v>120</v>
      </c>
      <c r="H16" s="5">
        <v>38713</v>
      </c>
      <c r="I16" s="5">
        <v>38714</v>
      </c>
      <c r="J16" s="18">
        <f t="shared" si="0"/>
        <v>1</v>
      </c>
    </row>
    <row r="17" spans="2:10" ht="37.5" customHeight="1">
      <c r="B17" s="90">
        <v>13</v>
      </c>
      <c r="C17" s="91" t="s">
        <v>151</v>
      </c>
      <c r="D17" s="7" t="s">
        <v>152</v>
      </c>
      <c r="E17" s="2">
        <v>141243.03</v>
      </c>
      <c r="F17" s="2" t="s">
        <v>14</v>
      </c>
      <c r="G17" s="89">
        <v>75</v>
      </c>
      <c r="H17" s="5">
        <v>38713</v>
      </c>
      <c r="I17" s="5">
        <v>38714</v>
      </c>
      <c r="J17" s="18">
        <f t="shared" si="0"/>
        <v>1</v>
      </c>
    </row>
    <row r="18" spans="2:10" ht="54" customHeight="1">
      <c r="B18" s="90">
        <v>14</v>
      </c>
      <c r="C18" s="91" t="s">
        <v>153</v>
      </c>
      <c r="D18" s="7" t="s">
        <v>154</v>
      </c>
      <c r="E18" s="2">
        <v>69895.02</v>
      </c>
      <c r="F18" s="2" t="s">
        <v>14</v>
      </c>
      <c r="G18" s="89">
        <v>90</v>
      </c>
      <c r="H18" s="5">
        <v>38713</v>
      </c>
      <c r="I18" s="5">
        <v>38714</v>
      </c>
      <c r="J18" s="18">
        <f t="shared" si="0"/>
        <v>1</v>
      </c>
    </row>
  </sheetData>
  <mergeCells count="1">
    <mergeCell ref="B3:J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1"/>
  <sheetViews>
    <sheetView workbookViewId="0" topLeftCell="A1">
      <selection activeCell="A122" sqref="A122"/>
    </sheetView>
  </sheetViews>
  <sheetFormatPr defaultColWidth="11.421875" defaultRowHeight="12.75"/>
  <cols>
    <col min="1" max="1" width="12.00390625" style="77" customWidth="1"/>
    <col min="2" max="2" width="19.7109375" style="77" customWidth="1"/>
    <col min="3" max="3" width="17.421875" style="77" customWidth="1"/>
    <col min="4" max="4" width="12.8515625" style="77" customWidth="1"/>
    <col min="5" max="5" width="11.7109375" style="77" customWidth="1"/>
    <col min="6" max="6" width="11.421875" style="77" customWidth="1"/>
    <col min="7" max="7" width="10.00390625" style="77" customWidth="1"/>
    <col min="8" max="8" width="1.28515625" style="77" customWidth="1"/>
    <col min="9" max="9" width="8.8515625" style="77" customWidth="1"/>
    <col min="10" max="16384" width="11.421875" style="77" customWidth="1"/>
  </cols>
  <sheetData>
    <row r="2" ht="12.75">
      <c r="B2" s="78" t="s">
        <v>122</v>
      </c>
    </row>
    <row r="4" spans="2:4" ht="25.5">
      <c r="B4" s="101" t="s">
        <v>121</v>
      </c>
      <c r="C4" s="101"/>
      <c r="D4" s="56" t="s">
        <v>77</v>
      </c>
    </row>
    <row r="5" spans="2:4" ht="12.75">
      <c r="B5" s="86">
        <v>0</v>
      </c>
      <c r="C5" s="85">
        <v>40</v>
      </c>
      <c r="D5" s="69">
        <v>1</v>
      </c>
    </row>
    <row r="6" spans="2:4" ht="12.75">
      <c r="B6" s="86">
        <v>41</v>
      </c>
      <c r="C6" s="85">
        <v>80</v>
      </c>
      <c r="D6" s="69">
        <v>1</v>
      </c>
    </row>
    <row r="7" spans="2:4" ht="12.75">
      <c r="B7" s="86">
        <v>81</v>
      </c>
      <c r="C7" s="85">
        <v>120</v>
      </c>
      <c r="D7" s="69">
        <v>2</v>
      </c>
    </row>
    <row r="8" spans="2:4" ht="12.75">
      <c r="B8" s="86">
        <v>121</v>
      </c>
      <c r="C8" s="85">
        <v>160</v>
      </c>
      <c r="D8" s="69">
        <v>1</v>
      </c>
    </row>
    <row r="9" spans="2:4" ht="12.75">
      <c r="B9" s="102" t="s">
        <v>79</v>
      </c>
      <c r="C9" s="102"/>
      <c r="D9" s="87">
        <f>SUM(D5:D8)</f>
        <v>5</v>
      </c>
    </row>
    <row r="10" spans="2:4" ht="12.75">
      <c r="B10" s="76"/>
      <c r="C10" s="76"/>
      <c r="D10" s="76"/>
    </row>
    <row r="12" spans="2:4" ht="12.75">
      <c r="B12" s="103"/>
      <c r="C12" s="103"/>
      <c r="D12" s="103"/>
    </row>
    <row r="13" spans="2:4" ht="12.75">
      <c r="B13" s="76"/>
      <c r="C13" s="76"/>
      <c r="D13" s="76"/>
    </row>
    <row r="14" spans="2:4" ht="12.75">
      <c r="B14" s="79"/>
      <c r="C14" s="79"/>
      <c r="D14" s="79"/>
    </row>
    <row r="15" spans="2:4" ht="12.75">
      <c r="B15" s="79"/>
      <c r="C15" s="79"/>
      <c r="D15" s="79"/>
    </row>
    <row r="16" spans="2:4" ht="12.75">
      <c r="B16" s="79"/>
      <c r="C16" s="79"/>
      <c r="D16" s="79"/>
    </row>
    <row r="18" spans="2:4" ht="12.75">
      <c r="B18" s="80"/>
      <c r="C18" s="80"/>
      <c r="D18" s="80"/>
    </row>
    <row r="19" spans="2:4" ht="12.75">
      <c r="B19" s="80"/>
      <c r="C19" s="80"/>
      <c r="D19" s="80"/>
    </row>
    <row r="20" spans="2:4" ht="12.75">
      <c r="B20" s="80"/>
      <c r="C20" s="80"/>
      <c r="D20" s="80"/>
    </row>
    <row r="23" spans="2:4" ht="12.75" customHeight="1">
      <c r="B23" s="103"/>
      <c r="C23" s="103"/>
      <c r="D23" s="103"/>
    </row>
    <row r="24" spans="2:4" ht="12.75">
      <c r="B24" s="81"/>
      <c r="C24" s="81"/>
      <c r="D24" s="81"/>
    </row>
    <row r="25" spans="2:4" ht="12.75">
      <c r="B25" s="76"/>
      <c r="C25" s="76"/>
      <c r="D25" s="76"/>
    </row>
    <row r="26" spans="2:4" ht="12.75">
      <c r="B26" s="76"/>
      <c r="C26" s="76"/>
      <c r="D26" s="76"/>
    </row>
    <row r="27" spans="2:4" ht="12.75">
      <c r="B27" s="76"/>
      <c r="C27" s="76"/>
      <c r="D27" s="76"/>
    </row>
    <row r="29" spans="2:4" ht="12.75">
      <c r="B29" s="105" t="s">
        <v>155</v>
      </c>
      <c r="C29" s="105"/>
      <c r="D29" s="105"/>
    </row>
    <row r="30" spans="2:4" ht="12.75">
      <c r="B30" s="81"/>
      <c r="C30" s="81"/>
      <c r="D30" s="81"/>
    </row>
    <row r="31" spans="2:4" ht="36.75" customHeight="1">
      <c r="B31" s="101" t="s">
        <v>123</v>
      </c>
      <c r="C31" s="101"/>
      <c r="D31" s="56" t="s">
        <v>77</v>
      </c>
    </row>
    <row r="32" spans="2:4" ht="24.75" customHeight="1">
      <c r="B32" s="63">
        <v>0</v>
      </c>
      <c r="C32" s="63">
        <v>100</v>
      </c>
      <c r="D32" s="63">
        <v>6</v>
      </c>
    </row>
    <row r="33" spans="2:4" ht="12.75">
      <c r="B33" s="63">
        <f>+C32+1</f>
        <v>101</v>
      </c>
      <c r="C33" s="63">
        <v>200</v>
      </c>
      <c r="D33" s="63">
        <v>2</v>
      </c>
    </row>
    <row r="34" spans="2:4" ht="12.75">
      <c r="B34" s="63">
        <f>+C33+1</f>
        <v>201</v>
      </c>
      <c r="C34" s="63">
        <v>300</v>
      </c>
      <c r="D34" s="63">
        <v>2</v>
      </c>
    </row>
    <row r="35" spans="2:4" ht="12.75">
      <c r="B35" s="63">
        <f>+C34+1</f>
        <v>301</v>
      </c>
      <c r="C35" s="63">
        <v>400</v>
      </c>
      <c r="D35" s="63">
        <v>1</v>
      </c>
    </row>
    <row r="36" spans="2:4" ht="12.75">
      <c r="B36" s="63">
        <f>+C35+1</f>
        <v>401</v>
      </c>
      <c r="C36" s="63">
        <v>500</v>
      </c>
      <c r="D36" s="63">
        <v>1</v>
      </c>
    </row>
    <row r="37" spans="2:4" ht="12.75">
      <c r="B37" s="104" t="s">
        <v>79</v>
      </c>
      <c r="C37" s="104"/>
      <c r="D37" s="66">
        <f>SUM(D32:D36)</f>
        <v>12</v>
      </c>
    </row>
    <row r="40" ht="29.25" customHeight="1"/>
    <row r="58" ht="12.75">
      <c r="B58" s="78" t="s">
        <v>156</v>
      </c>
    </row>
    <row r="60" spans="2:4" ht="44.25" customHeight="1">
      <c r="B60" s="101" t="s">
        <v>124</v>
      </c>
      <c r="C60" s="101"/>
      <c r="D60" s="56" t="s">
        <v>77</v>
      </c>
    </row>
    <row r="61" spans="2:4" ht="12.75">
      <c r="B61" s="63">
        <v>0</v>
      </c>
      <c r="C61" s="63">
        <v>100</v>
      </c>
      <c r="D61" s="63">
        <v>5</v>
      </c>
    </row>
    <row r="62" spans="2:4" ht="12.75">
      <c r="B62" s="63">
        <f>+C61+1</f>
        <v>101</v>
      </c>
      <c r="C62" s="63">
        <v>200</v>
      </c>
      <c r="D62" s="63">
        <v>0</v>
      </c>
    </row>
    <row r="63" spans="2:4" ht="12.75">
      <c r="B63" s="63">
        <f>+C62+1</f>
        <v>201</v>
      </c>
      <c r="C63" s="63">
        <v>300</v>
      </c>
      <c r="D63" s="63">
        <v>1</v>
      </c>
    </row>
    <row r="64" spans="2:4" ht="12.75">
      <c r="B64" s="104" t="s">
        <v>79</v>
      </c>
      <c r="C64" s="104"/>
      <c r="D64" s="66">
        <f>SUM(D61:D63)</f>
        <v>6</v>
      </c>
    </row>
    <row r="85" ht="12.75">
      <c r="B85" s="78" t="s">
        <v>157</v>
      </c>
    </row>
    <row r="87" spans="2:6" ht="76.5">
      <c r="B87" s="60" t="s">
        <v>158</v>
      </c>
      <c r="C87" s="68" t="s">
        <v>159</v>
      </c>
      <c r="D87" s="68" t="s">
        <v>160</v>
      </c>
      <c r="E87" s="68" t="s">
        <v>171</v>
      </c>
      <c r="F87" s="68" t="s">
        <v>170</v>
      </c>
    </row>
    <row r="88" spans="2:6" ht="12.75">
      <c r="B88" s="68" t="s">
        <v>164</v>
      </c>
      <c r="C88" s="93">
        <f>(133+112+4)/3</f>
        <v>83</v>
      </c>
      <c r="D88" s="93">
        <f>+(92+43)/2</f>
        <v>67.5</v>
      </c>
      <c r="E88" s="69">
        <v>77</v>
      </c>
      <c r="F88" s="69">
        <f>+E88-15</f>
        <v>62</v>
      </c>
    </row>
    <row r="89" spans="2:6" ht="25.5">
      <c r="B89" s="68" t="s">
        <v>161</v>
      </c>
      <c r="C89" s="93">
        <f>+(115+75+0+414)/4</f>
        <v>151</v>
      </c>
      <c r="D89" s="93">
        <f>+(45+26+0+120+319+253+0+258)/8</f>
        <v>127.625</v>
      </c>
      <c r="E89" s="69">
        <v>135</v>
      </c>
      <c r="F89" s="69">
        <f>+E89-15</f>
        <v>120</v>
      </c>
    </row>
    <row r="90" spans="2:6" ht="25.5">
      <c r="B90" s="68" t="s">
        <v>162</v>
      </c>
      <c r="C90" s="93">
        <f>+(0+0)/2</f>
        <v>0</v>
      </c>
      <c r="D90" s="93">
        <f>+(31+41+217+29)/4</f>
        <v>79.5</v>
      </c>
      <c r="E90" s="93">
        <v>53</v>
      </c>
      <c r="F90" s="69">
        <f>+E90-15</f>
        <v>38</v>
      </c>
    </row>
    <row r="91" spans="2:4" ht="12.75">
      <c r="B91" s="60" t="s">
        <v>98</v>
      </c>
      <c r="C91" s="94">
        <f>SUM(C88:C90)</f>
        <v>234</v>
      </c>
      <c r="D91" s="94">
        <f>SUM(D88:D90)</f>
        <v>274.625</v>
      </c>
    </row>
    <row r="92" spans="2:4" ht="12.75">
      <c r="B92" s="60" t="s">
        <v>163</v>
      </c>
      <c r="C92" s="60">
        <f>AVERAGE(C88:C90)</f>
        <v>78</v>
      </c>
      <c r="D92" s="94">
        <f>AVERAGE(D88:D90)</f>
        <v>91.54166666666667</v>
      </c>
    </row>
    <row r="97" spans="2:4" ht="12.75">
      <c r="B97"/>
      <c r="C97" s="100">
        <v>2006</v>
      </c>
      <c r="D97" s="100"/>
    </row>
    <row r="98" spans="2:4" ht="12.75">
      <c r="B98" s="97" t="s">
        <v>169</v>
      </c>
      <c r="C98" s="60" t="s">
        <v>165</v>
      </c>
      <c r="D98" s="60" t="s">
        <v>166</v>
      </c>
    </row>
    <row r="99" spans="2:4" ht="25.5">
      <c r="B99" s="92" t="s">
        <v>167</v>
      </c>
      <c r="C99" s="69">
        <v>7</v>
      </c>
      <c r="D99" s="95">
        <f>+C99/C101</f>
        <v>0.4117647058823529</v>
      </c>
    </row>
    <row r="100" spans="2:4" ht="25.5">
      <c r="B100" s="92" t="s">
        <v>168</v>
      </c>
      <c r="C100" s="69">
        <v>10</v>
      </c>
      <c r="D100" s="95">
        <f>+C100/C101</f>
        <v>0.5882352941176471</v>
      </c>
    </row>
    <row r="101" spans="2:4" ht="12.75">
      <c r="B101"/>
      <c r="C101" s="69">
        <f>SUM(C99:C100)</f>
        <v>17</v>
      </c>
      <c r="D101" s="96">
        <f>SUM(D99:D100)</f>
        <v>1</v>
      </c>
    </row>
  </sheetData>
  <mergeCells count="10">
    <mergeCell ref="C97:D97"/>
    <mergeCell ref="B4:C4"/>
    <mergeCell ref="B9:C9"/>
    <mergeCell ref="B23:D23"/>
    <mergeCell ref="B12:D12"/>
    <mergeCell ref="B64:C64"/>
    <mergeCell ref="B29:D29"/>
    <mergeCell ref="B31:C31"/>
    <mergeCell ref="B37:C37"/>
    <mergeCell ref="B60:C6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workbookViewId="0" topLeftCell="A42">
      <selection activeCell="E51" sqref="E51"/>
    </sheetView>
  </sheetViews>
  <sheetFormatPr defaultColWidth="11.421875" defaultRowHeight="12.75"/>
  <cols>
    <col min="1" max="1" width="6.00390625" style="8" customWidth="1"/>
    <col min="2" max="2" width="28.00390625" style="8" customWidth="1"/>
    <col min="3" max="3" width="12.57421875" style="8" customWidth="1"/>
    <col min="4" max="4" width="11.421875" style="8" customWidth="1"/>
    <col min="5" max="5" width="17.00390625" style="8" customWidth="1"/>
    <col min="6" max="6" width="13.140625" style="8" customWidth="1"/>
    <col min="7" max="7" width="15.140625" style="8" customWidth="1"/>
    <col min="8" max="8" width="15.28125" style="8" bestFit="1" customWidth="1"/>
    <col min="9" max="9" width="12.57421875" style="8" customWidth="1"/>
    <col min="10" max="10" width="14.00390625" style="8" customWidth="1"/>
    <col min="11" max="11" width="11.421875" style="8" customWidth="1"/>
    <col min="12" max="12" width="12.57421875" style="8" customWidth="1"/>
    <col min="13" max="13" width="12.28125" style="8" customWidth="1"/>
    <col min="14" max="16384" width="11.421875" style="8" customWidth="1"/>
  </cols>
  <sheetData>
    <row r="1" spans="2:14" ht="12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9"/>
    </row>
    <row r="2" spans="1:14" ht="12">
      <c r="A2" s="10"/>
      <c r="B2" s="10"/>
      <c r="C2" s="11"/>
      <c r="D2" s="11"/>
      <c r="E2" s="11"/>
      <c r="F2" s="11"/>
      <c r="G2" s="11"/>
      <c r="H2" s="11"/>
      <c r="I2" s="12"/>
      <c r="J2" s="13"/>
      <c r="K2" s="13"/>
      <c r="L2" s="13"/>
      <c r="M2" s="13"/>
      <c r="N2" s="13"/>
    </row>
    <row r="3" spans="1:20" ht="60">
      <c r="A3" s="14" t="s">
        <v>1</v>
      </c>
      <c r="B3" s="14" t="s">
        <v>2</v>
      </c>
      <c r="C3" s="14" t="s">
        <v>3</v>
      </c>
      <c r="D3" s="14" t="s">
        <v>4</v>
      </c>
      <c r="E3" s="14" t="s">
        <v>62</v>
      </c>
      <c r="F3" s="14" t="s">
        <v>5</v>
      </c>
      <c r="G3" s="15" t="s">
        <v>6</v>
      </c>
      <c r="H3" s="14" t="s">
        <v>7</v>
      </c>
      <c r="I3" s="16" t="s">
        <v>48</v>
      </c>
      <c r="J3" s="15" t="s">
        <v>8</v>
      </c>
      <c r="K3" s="15" t="s">
        <v>49</v>
      </c>
      <c r="L3" s="14" t="s">
        <v>9</v>
      </c>
      <c r="M3" s="14" t="s">
        <v>10</v>
      </c>
      <c r="N3" s="14" t="s">
        <v>11</v>
      </c>
      <c r="Q3" s="84"/>
      <c r="R3" s="84"/>
      <c r="S3" s="84"/>
      <c r="T3" s="84"/>
    </row>
    <row r="4" spans="1:20" ht="54" customHeight="1" hidden="1">
      <c r="A4" s="17">
        <v>1</v>
      </c>
      <c r="B4" s="1" t="s">
        <v>12</v>
      </c>
      <c r="C4" s="2" t="s">
        <v>13</v>
      </c>
      <c r="D4" s="3">
        <v>1</v>
      </c>
      <c r="E4" s="3" t="s">
        <v>63</v>
      </c>
      <c r="F4" s="2">
        <v>87306.49</v>
      </c>
      <c r="G4" s="2">
        <v>85585.6</v>
      </c>
      <c r="H4" s="37" t="s">
        <v>14</v>
      </c>
      <c r="I4" s="4">
        <v>1</v>
      </c>
      <c r="J4" s="3">
        <v>100</v>
      </c>
      <c r="K4" s="3">
        <v>3.0537970177499263</v>
      </c>
      <c r="L4" s="5">
        <v>38812</v>
      </c>
      <c r="M4" s="5">
        <v>38839</v>
      </c>
      <c r="N4" s="18">
        <f>+M4-L4</f>
        <v>27</v>
      </c>
      <c r="Q4" s="57"/>
      <c r="R4" s="82"/>
      <c r="S4" s="57"/>
      <c r="T4" s="83"/>
    </row>
    <row r="5" spans="1:20" ht="61.5" customHeight="1" hidden="1">
      <c r="A5" s="17">
        <v>2</v>
      </c>
      <c r="B5" s="6" t="s">
        <v>15</v>
      </c>
      <c r="C5" s="19" t="s">
        <v>16</v>
      </c>
      <c r="D5" s="3">
        <v>2</v>
      </c>
      <c r="E5" s="3" t="s">
        <v>64</v>
      </c>
      <c r="F5" s="2">
        <v>131021.29</v>
      </c>
      <c r="G5" s="2">
        <v>128523.93</v>
      </c>
      <c r="H5" s="37" t="str">
        <f aca="true" t="shared" si="0" ref="H5:H20">+IF(AND(G5&lt;13702.74),"COTIZACIONES",IF(AND(G5&gt;13702.75,G5&lt;85642.13),"SELECCIÓN DE OFERTAS",IF(AND(G5&gt;85642.14,G5&lt;171284.27),"CONCURSO PRIVADO DE PRECIOS",IF(AND(G5&gt;171284.28,G5&lt;342568.53),"CONCURSO PUBLICO DE PRECIOS",IF(G5&gt;342568.54,"LICITACIÓN")))))</f>
        <v>CONCURSO PRIVADO DE PRECIOS</v>
      </c>
      <c r="I5" s="4">
        <v>1</v>
      </c>
      <c r="J5" s="3">
        <v>75</v>
      </c>
      <c r="K5" s="3">
        <v>3.340337091535943</v>
      </c>
      <c r="L5" s="7">
        <v>38859</v>
      </c>
      <c r="M5" s="7">
        <v>38897</v>
      </c>
      <c r="N5" s="18">
        <f aca="true" t="shared" si="1" ref="N5:N20">+M5-L5</f>
        <v>38</v>
      </c>
      <c r="Q5" s="57"/>
      <c r="R5" s="82"/>
      <c r="S5" s="57"/>
      <c r="T5" s="83"/>
    </row>
    <row r="6" spans="1:20" ht="36.75" customHeight="1" hidden="1">
      <c r="A6" s="17">
        <v>3</v>
      </c>
      <c r="B6" s="6" t="s">
        <v>17</v>
      </c>
      <c r="C6" s="19" t="s">
        <v>18</v>
      </c>
      <c r="D6" s="3">
        <v>3</v>
      </c>
      <c r="E6" s="3" t="s">
        <v>65</v>
      </c>
      <c r="F6" s="2">
        <v>124710.41</v>
      </c>
      <c r="G6" s="2">
        <v>110875.91</v>
      </c>
      <c r="H6" s="37" t="str">
        <f t="shared" si="0"/>
        <v>CONCURSO PRIVADO DE PRECIOS</v>
      </c>
      <c r="I6" s="4">
        <v>1</v>
      </c>
      <c r="J6" s="3">
        <v>65</v>
      </c>
      <c r="K6" s="3">
        <v>3.070384059948892</v>
      </c>
      <c r="L6" s="7">
        <v>38938</v>
      </c>
      <c r="M6" s="7">
        <v>38954</v>
      </c>
      <c r="N6" s="18">
        <f t="shared" si="1"/>
        <v>16</v>
      </c>
      <c r="Q6" s="57"/>
      <c r="R6" s="82"/>
      <c r="S6" s="57"/>
      <c r="T6" s="83"/>
    </row>
    <row r="7" spans="1:20" ht="50.25" customHeight="1" hidden="1">
      <c r="A7" s="17">
        <v>4</v>
      </c>
      <c r="B7" s="20" t="s">
        <v>19</v>
      </c>
      <c r="C7" s="19" t="s">
        <v>20</v>
      </c>
      <c r="D7" s="3">
        <v>2</v>
      </c>
      <c r="E7" s="3" t="s">
        <v>66</v>
      </c>
      <c r="F7" s="2">
        <v>124050</v>
      </c>
      <c r="G7" s="2">
        <v>120153.44</v>
      </c>
      <c r="H7" s="37" t="str">
        <f t="shared" si="0"/>
        <v>CONCURSO PRIVADO DE PRECIOS</v>
      </c>
      <c r="I7" s="4">
        <v>1</v>
      </c>
      <c r="J7" s="3">
        <v>50</v>
      </c>
      <c r="K7" s="3">
        <v>0.8192972010359245</v>
      </c>
      <c r="L7" s="7">
        <v>39009</v>
      </c>
      <c r="M7" s="7">
        <v>39017</v>
      </c>
      <c r="N7" s="18">
        <f t="shared" si="1"/>
        <v>8</v>
      </c>
      <c r="Q7" s="57"/>
      <c r="R7" s="82"/>
      <c r="S7" s="57"/>
      <c r="T7" s="83"/>
    </row>
    <row r="8" spans="1:20" ht="39" customHeight="1" hidden="1">
      <c r="A8" s="17">
        <v>5</v>
      </c>
      <c r="B8" s="1" t="s">
        <v>21</v>
      </c>
      <c r="C8" s="2" t="s">
        <v>22</v>
      </c>
      <c r="D8" s="3">
        <v>3</v>
      </c>
      <c r="E8" s="3" t="s">
        <v>67</v>
      </c>
      <c r="F8" s="2">
        <v>40000</v>
      </c>
      <c r="G8" s="2">
        <v>35600</v>
      </c>
      <c r="H8" s="37" t="str">
        <f t="shared" si="0"/>
        <v>SELECCIÓN DE OFERTAS</v>
      </c>
      <c r="I8" s="4">
        <v>2</v>
      </c>
      <c r="J8" s="3">
        <v>180</v>
      </c>
      <c r="K8" s="3">
        <v>4.0403974840153545</v>
      </c>
      <c r="L8" s="5">
        <v>38793</v>
      </c>
      <c r="M8" s="5">
        <v>38819</v>
      </c>
      <c r="N8" s="18">
        <f t="shared" si="1"/>
        <v>26</v>
      </c>
      <c r="Q8" s="57"/>
      <c r="R8" s="82"/>
      <c r="S8" s="57"/>
      <c r="T8" s="83"/>
    </row>
    <row r="9" spans="1:20" ht="60" customHeight="1" hidden="1">
      <c r="A9" s="17">
        <v>6</v>
      </c>
      <c r="B9" s="1" t="s">
        <v>23</v>
      </c>
      <c r="C9" s="2" t="s">
        <v>24</v>
      </c>
      <c r="D9" s="3">
        <v>2</v>
      </c>
      <c r="E9" s="3" t="s">
        <v>68</v>
      </c>
      <c r="F9" s="2">
        <v>41378</v>
      </c>
      <c r="G9" s="2">
        <v>44982.4</v>
      </c>
      <c r="H9" s="37" t="str">
        <f t="shared" si="0"/>
        <v>SELECCIÓN DE OFERTAS</v>
      </c>
      <c r="I9" s="4">
        <v>2</v>
      </c>
      <c r="J9" s="3">
        <v>75</v>
      </c>
      <c r="K9" s="3">
        <v>3.611061872962079</v>
      </c>
      <c r="L9" s="5">
        <v>38897</v>
      </c>
      <c r="M9" s="7">
        <v>38931</v>
      </c>
      <c r="N9" s="18">
        <f t="shared" si="1"/>
        <v>34</v>
      </c>
      <c r="P9" s="98"/>
      <c r="Q9" s="57"/>
      <c r="R9" s="82"/>
      <c r="S9" s="57"/>
      <c r="T9" s="83"/>
    </row>
    <row r="10" spans="1:20" ht="58.5" customHeight="1" hidden="1">
      <c r="A10" s="17">
        <v>7</v>
      </c>
      <c r="B10" s="1" t="s">
        <v>25</v>
      </c>
      <c r="C10" s="2" t="s">
        <v>26</v>
      </c>
      <c r="D10" s="3">
        <v>1</v>
      </c>
      <c r="E10" s="3" t="s">
        <v>69</v>
      </c>
      <c r="F10" s="2">
        <v>21601.51</v>
      </c>
      <c r="G10" s="2">
        <v>24099.57</v>
      </c>
      <c r="H10" s="37" t="str">
        <f t="shared" si="0"/>
        <v>SELECCIÓN DE OFERTAS</v>
      </c>
      <c r="I10" s="4">
        <v>2</v>
      </c>
      <c r="J10" s="3">
        <v>45</v>
      </c>
      <c r="K10" s="3">
        <v>2.0608301988208533</v>
      </c>
      <c r="L10" s="5">
        <v>38898</v>
      </c>
      <c r="M10" s="5">
        <v>38911</v>
      </c>
      <c r="N10" s="18">
        <f t="shared" si="1"/>
        <v>13</v>
      </c>
      <c r="Q10" s="57"/>
      <c r="R10" s="82"/>
      <c r="S10" s="57"/>
      <c r="T10" s="83"/>
    </row>
    <row r="11" spans="1:20" ht="45" customHeight="1" hidden="1">
      <c r="A11" s="17">
        <v>8</v>
      </c>
      <c r="B11" s="1" t="s">
        <v>27</v>
      </c>
      <c r="C11" s="2" t="s">
        <v>28</v>
      </c>
      <c r="D11" s="3">
        <v>3</v>
      </c>
      <c r="E11" s="3" t="s">
        <v>70</v>
      </c>
      <c r="F11" s="2">
        <v>16000</v>
      </c>
      <c r="G11" s="2">
        <v>15465.31</v>
      </c>
      <c r="H11" s="37" t="str">
        <f t="shared" si="0"/>
        <v>SELECCIÓN DE OFERTAS</v>
      </c>
      <c r="I11" s="4">
        <v>2</v>
      </c>
      <c r="J11" s="3">
        <v>30</v>
      </c>
      <c r="K11" s="3">
        <v>0.6232277827164812</v>
      </c>
      <c r="L11" s="5">
        <v>38947</v>
      </c>
      <c r="M11" s="5">
        <v>38966</v>
      </c>
      <c r="N11" s="18">
        <f t="shared" si="1"/>
        <v>19</v>
      </c>
      <c r="Q11" s="57"/>
      <c r="R11" s="82"/>
      <c r="S11" s="57"/>
      <c r="T11" s="83"/>
    </row>
    <row r="12" spans="1:20" ht="53.25" customHeight="1">
      <c r="A12" s="17">
        <v>9</v>
      </c>
      <c r="B12" s="1" t="s">
        <v>29</v>
      </c>
      <c r="C12" s="2" t="s">
        <v>30</v>
      </c>
      <c r="D12" s="3">
        <v>4</v>
      </c>
      <c r="E12" s="3" t="s">
        <v>66</v>
      </c>
      <c r="F12" s="2">
        <v>22181</v>
      </c>
      <c r="G12" s="2">
        <v>19588.3</v>
      </c>
      <c r="H12" s="37" t="str">
        <f t="shared" si="0"/>
        <v>SELECCIÓN DE OFERTAS</v>
      </c>
      <c r="I12" s="4">
        <v>2</v>
      </c>
      <c r="J12" s="3">
        <v>15</v>
      </c>
      <c r="K12" s="3">
        <v>2.2333241164876494</v>
      </c>
      <c r="L12" s="5">
        <v>38968</v>
      </c>
      <c r="M12" s="5">
        <v>38980</v>
      </c>
      <c r="N12" s="18">
        <f t="shared" si="1"/>
        <v>12</v>
      </c>
      <c r="Q12" s="57"/>
      <c r="R12" s="82"/>
      <c r="S12" s="57"/>
      <c r="T12" s="83"/>
    </row>
    <row r="13" spans="1:20" ht="57.75" customHeight="1">
      <c r="A13" s="17">
        <v>10</v>
      </c>
      <c r="B13" s="20" t="s">
        <v>31</v>
      </c>
      <c r="C13" s="21" t="s">
        <v>32</v>
      </c>
      <c r="D13" s="22">
        <v>3</v>
      </c>
      <c r="E13" s="22" t="s">
        <v>71</v>
      </c>
      <c r="F13" s="2">
        <v>80198.25</v>
      </c>
      <c r="G13" s="23">
        <v>79746.05</v>
      </c>
      <c r="H13" s="37" t="str">
        <f t="shared" si="0"/>
        <v>SELECCIÓN DE OFERTAS</v>
      </c>
      <c r="I13" s="4">
        <v>2</v>
      </c>
      <c r="J13" s="3">
        <v>70</v>
      </c>
      <c r="K13" s="3">
        <v>2.8947332438821904</v>
      </c>
      <c r="L13" s="24">
        <v>39000</v>
      </c>
      <c r="M13" s="24">
        <v>39008</v>
      </c>
      <c r="N13" s="18">
        <f t="shared" si="1"/>
        <v>8</v>
      </c>
      <c r="Q13" s="57"/>
      <c r="R13" s="82"/>
      <c r="S13" s="57"/>
      <c r="T13" s="83"/>
    </row>
    <row r="14" spans="1:20" ht="48" customHeight="1">
      <c r="A14" s="17">
        <v>11</v>
      </c>
      <c r="B14" s="20" t="s">
        <v>33</v>
      </c>
      <c r="C14" s="19" t="s">
        <v>34</v>
      </c>
      <c r="D14" s="3">
        <v>4</v>
      </c>
      <c r="E14" s="3" t="s">
        <v>72</v>
      </c>
      <c r="F14" s="2">
        <v>40613.24</v>
      </c>
      <c r="G14" s="23">
        <v>29462.1</v>
      </c>
      <c r="H14" s="37" t="str">
        <f t="shared" si="0"/>
        <v>SELECCIÓN DE OFERTAS</v>
      </c>
      <c r="I14" s="4">
        <v>2</v>
      </c>
      <c r="J14" s="3">
        <v>20</v>
      </c>
      <c r="K14" s="3">
        <v>3.6360390392800923</v>
      </c>
      <c r="L14" s="24">
        <v>39014</v>
      </c>
      <c r="M14" s="24">
        <v>39036</v>
      </c>
      <c r="N14" s="18">
        <f t="shared" si="1"/>
        <v>22</v>
      </c>
      <c r="Q14" s="57"/>
      <c r="R14" s="82"/>
      <c r="S14" s="57"/>
      <c r="T14" s="83"/>
    </row>
    <row r="15" spans="1:20" ht="51" customHeight="1">
      <c r="A15" s="17">
        <v>12</v>
      </c>
      <c r="B15" s="6" t="s">
        <v>35</v>
      </c>
      <c r="C15" s="19" t="s">
        <v>36</v>
      </c>
      <c r="D15" s="3">
        <v>3</v>
      </c>
      <c r="E15" s="3" t="s">
        <v>73</v>
      </c>
      <c r="F15" s="2">
        <v>17190.79</v>
      </c>
      <c r="G15" s="2">
        <v>15646.73</v>
      </c>
      <c r="H15" s="37" t="str">
        <f t="shared" si="0"/>
        <v>SELECCIÓN DE OFERTAS</v>
      </c>
      <c r="I15" s="4">
        <v>2</v>
      </c>
      <c r="J15" s="3">
        <v>90</v>
      </c>
      <c r="K15" s="3">
        <v>0.645318207877863</v>
      </c>
      <c r="L15" s="7">
        <v>38839</v>
      </c>
      <c r="M15" s="7">
        <v>38866</v>
      </c>
      <c r="N15" s="18">
        <f t="shared" si="1"/>
        <v>27</v>
      </c>
      <c r="Q15" s="57"/>
      <c r="R15" s="82"/>
      <c r="S15" s="57"/>
      <c r="T15" s="83"/>
    </row>
    <row r="16" spans="1:20" ht="60.75" customHeight="1">
      <c r="A16" s="17">
        <v>13</v>
      </c>
      <c r="B16" s="20" t="s">
        <v>37</v>
      </c>
      <c r="C16" s="25" t="s">
        <v>38</v>
      </c>
      <c r="D16" s="26">
        <v>3</v>
      </c>
      <c r="E16" s="3" t="s">
        <v>65</v>
      </c>
      <c r="F16" s="2">
        <v>21887.25</v>
      </c>
      <c r="G16" s="2">
        <v>20942.43</v>
      </c>
      <c r="H16" s="37" t="str">
        <f t="shared" si="0"/>
        <v>SELECCIÓN DE OFERTAS</v>
      </c>
      <c r="I16" s="4">
        <v>2</v>
      </c>
      <c r="J16" s="3">
        <v>60</v>
      </c>
      <c r="K16" s="3">
        <v>3.388230062996316</v>
      </c>
      <c r="L16" s="7">
        <v>39001</v>
      </c>
      <c r="M16" s="7">
        <v>39009</v>
      </c>
      <c r="N16" s="18">
        <f t="shared" si="1"/>
        <v>8</v>
      </c>
      <c r="Q16" s="57"/>
      <c r="R16" s="82"/>
      <c r="S16" s="57"/>
      <c r="T16" s="83"/>
    </row>
    <row r="17" spans="1:20" ht="70.5" customHeight="1">
      <c r="A17" s="17">
        <v>14</v>
      </c>
      <c r="B17" s="20" t="s">
        <v>39</v>
      </c>
      <c r="C17" s="21" t="s">
        <v>40</v>
      </c>
      <c r="D17" s="22">
        <v>4</v>
      </c>
      <c r="E17" s="22" t="s">
        <v>66</v>
      </c>
      <c r="F17" s="2">
        <v>78124.77</v>
      </c>
      <c r="G17" s="2">
        <v>56813.51</v>
      </c>
      <c r="H17" s="37" t="str">
        <f t="shared" si="0"/>
        <v>SELECCIÓN DE OFERTAS</v>
      </c>
      <c r="I17" s="4">
        <v>2</v>
      </c>
      <c r="J17" s="3">
        <v>20</v>
      </c>
      <c r="K17" s="3">
        <v>1</v>
      </c>
      <c r="L17" s="7">
        <v>39009</v>
      </c>
      <c r="M17" s="7">
        <v>39020</v>
      </c>
      <c r="N17" s="18">
        <f t="shared" si="1"/>
        <v>11</v>
      </c>
      <c r="Q17" s="57"/>
      <c r="R17" s="82"/>
      <c r="S17" s="57"/>
      <c r="T17" s="83"/>
    </row>
    <row r="18" spans="1:20" ht="60.75" customHeight="1">
      <c r="A18" s="17">
        <v>15</v>
      </c>
      <c r="B18" s="20" t="s">
        <v>41</v>
      </c>
      <c r="C18" s="21" t="s">
        <v>42</v>
      </c>
      <c r="D18" s="22">
        <v>2</v>
      </c>
      <c r="E18" s="22" t="s">
        <v>67</v>
      </c>
      <c r="F18" s="2">
        <v>44941.98</v>
      </c>
      <c r="G18" s="2">
        <v>43052.06</v>
      </c>
      <c r="H18" s="37" t="str">
        <f t="shared" si="0"/>
        <v>SELECCIÓN DE OFERTAS</v>
      </c>
      <c r="I18" s="4">
        <v>2</v>
      </c>
      <c r="J18" s="3">
        <v>55</v>
      </c>
      <c r="K18" s="3">
        <v>4.580568796955067</v>
      </c>
      <c r="L18" s="7">
        <v>39002</v>
      </c>
      <c r="M18" s="7">
        <v>39006</v>
      </c>
      <c r="N18" s="18">
        <f t="shared" si="1"/>
        <v>4</v>
      </c>
      <c r="Q18" s="57"/>
      <c r="R18" s="82"/>
      <c r="S18" s="57"/>
      <c r="T18" s="83"/>
    </row>
    <row r="19" spans="1:20" ht="86.25" customHeight="1">
      <c r="A19" s="17">
        <v>16</v>
      </c>
      <c r="B19" s="20" t="s">
        <v>43</v>
      </c>
      <c r="C19" s="21" t="s">
        <v>44</v>
      </c>
      <c r="D19" s="22">
        <v>3</v>
      </c>
      <c r="E19" s="22" t="s">
        <v>74</v>
      </c>
      <c r="F19" s="2">
        <v>64573.92</v>
      </c>
      <c r="G19" s="2">
        <v>76762.53</v>
      </c>
      <c r="H19" s="37" t="str">
        <f t="shared" si="0"/>
        <v>SELECCIÓN DE OFERTAS</v>
      </c>
      <c r="I19" s="4">
        <v>2</v>
      </c>
      <c r="J19" s="3">
        <v>55</v>
      </c>
      <c r="K19" s="3">
        <v>1.7872825147486848</v>
      </c>
      <c r="L19" s="7">
        <v>39017</v>
      </c>
      <c r="M19" s="7">
        <v>39027</v>
      </c>
      <c r="N19" s="18">
        <f t="shared" si="1"/>
        <v>10</v>
      </c>
      <c r="Q19" s="57"/>
      <c r="R19" s="82"/>
      <c r="S19" s="57"/>
      <c r="T19" s="83"/>
    </row>
    <row r="20" spans="1:20" ht="57" customHeight="1">
      <c r="A20" s="17">
        <v>17</v>
      </c>
      <c r="B20" s="20" t="s">
        <v>45</v>
      </c>
      <c r="C20" s="2" t="s">
        <v>46</v>
      </c>
      <c r="D20" s="3">
        <v>1</v>
      </c>
      <c r="E20" s="3" t="s">
        <v>75</v>
      </c>
      <c r="F20" s="2">
        <v>16959.1</v>
      </c>
      <c r="G20" s="2">
        <v>15403.9</v>
      </c>
      <c r="H20" s="37" t="str">
        <f t="shared" si="0"/>
        <v>SELECCIÓN DE OFERTAS</v>
      </c>
      <c r="I20" s="4">
        <v>2</v>
      </c>
      <c r="J20" s="3">
        <v>40</v>
      </c>
      <c r="K20" s="3">
        <v>3.1358741841451288</v>
      </c>
      <c r="L20" s="7">
        <v>38996</v>
      </c>
      <c r="M20" s="7">
        <v>39008</v>
      </c>
      <c r="N20" s="18">
        <f t="shared" si="1"/>
        <v>12</v>
      </c>
      <c r="Q20" s="57"/>
      <c r="R20" s="82"/>
      <c r="S20" s="57"/>
      <c r="T20" s="83"/>
    </row>
    <row r="21" spans="1:14" ht="24">
      <c r="A21" s="27"/>
      <c r="B21" s="28"/>
      <c r="C21" s="29"/>
      <c r="D21" s="29"/>
      <c r="E21" s="29"/>
      <c r="F21" s="29"/>
      <c r="G21" s="29"/>
      <c r="H21" s="30"/>
      <c r="I21" s="31"/>
      <c r="J21" s="32"/>
      <c r="K21" s="36"/>
      <c r="L21" s="33"/>
      <c r="M21" s="34" t="s">
        <v>47</v>
      </c>
      <c r="N21" s="35">
        <f>AVERAGE(N4:N20)</f>
        <v>17.352941176470587</v>
      </c>
    </row>
    <row r="24" spans="2:7" ht="25.5">
      <c r="B24" s="38" t="s">
        <v>50</v>
      </c>
      <c r="C24" s="38" t="s">
        <v>51</v>
      </c>
      <c r="E24" s="38" t="s">
        <v>76</v>
      </c>
      <c r="F24" s="38" t="s">
        <v>77</v>
      </c>
      <c r="G24" s="38" t="s">
        <v>78</v>
      </c>
    </row>
    <row r="25" spans="2:7" ht="12.75">
      <c r="B25" s="39" t="s">
        <v>52</v>
      </c>
      <c r="C25" s="39">
        <v>1</v>
      </c>
      <c r="E25" s="39" t="s">
        <v>52</v>
      </c>
      <c r="F25" s="51">
        <v>3</v>
      </c>
      <c r="G25" s="52">
        <f>+F25/$F$29</f>
        <v>0.17647058823529413</v>
      </c>
    </row>
    <row r="26" spans="2:7" ht="12.75">
      <c r="B26" s="39" t="s">
        <v>53</v>
      </c>
      <c r="C26" s="39">
        <v>2</v>
      </c>
      <c r="E26" s="39" t="s">
        <v>53</v>
      </c>
      <c r="F26" s="51">
        <v>4</v>
      </c>
      <c r="G26" s="52">
        <f>+F26/$F$29</f>
        <v>0.23529411764705882</v>
      </c>
    </row>
    <row r="27" spans="2:7" ht="12.75">
      <c r="B27" s="39" t="s">
        <v>172</v>
      </c>
      <c r="C27" s="39">
        <v>3</v>
      </c>
      <c r="E27" s="39" t="s">
        <v>172</v>
      </c>
      <c r="F27" s="51">
        <v>7</v>
      </c>
      <c r="G27" s="52">
        <f>+F27/$F$29</f>
        <v>0.4117647058823529</v>
      </c>
    </row>
    <row r="28" spans="2:7" ht="25.5">
      <c r="B28" s="39" t="s">
        <v>173</v>
      </c>
      <c r="C28" s="39">
        <v>4</v>
      </c>
      <c r="E28" s="39" t="s">
        <v>173</v>
      </c>
      <c r="F28" s="51">
        <v>3</v>
      </c>
      <c r="G28" s="52">
        <f>+F28/$F$29</f>
        <v>0.17647058823529413</v>
      </c>
    </row>
    <row r="29" spans="5:7" ht="12.75">
      <c r="E29" s="46" t="s">
        <v>79</v>
      </c>
      <c r="F29" s="49">
        <f>SUM(F25:F28)</f>
        <v>17</v>
      </c>
      <c r="G29" s="50">
        <f>SUM(G25:G28)</f>
        <v>1</v>
      </c>
    </row>
    <row r="30" spans="2:3" ht="12.75">
      <c r="B30" s="38" t="s">
        <v>54</v>
      </c>
      <c r="C30" s="38" t="s">
        <v>51</v>
      </c>
    </row>
    <row r="31" spans="2:6" ht="12.75">
      <c r="B31" s="39" t="s">
        <v>55</v>
      </c>
      <c r="C31" s="39">
        <v>1</v>
      </c>
      <c r="F31" s="8">
        <f>0.412*100</f>
        <v>41.199999999999996</v>
      </c>
    </row>
    <row r="32" spans="2:3" ht="25.5">
      <c r="B32" s="39" t="s">
        <v>56</v>
      </c>
      <c r="C32" s="39">
        <v>2</v>
      </c>
    </row>
    <row r="33" spans="2:3" ht="25.5">
      <c r="B33" s="39" t="s">
        <v>57</v>
      </c>
      <c r="C33" s="39">
        <v>3</v>
      </c>
    </row>
    <row r="34" spans="2:3" ht="25.5">
      <c r="B34" s="39" t="s">
        <v>58</v>
      </c>
      <c r="C34" s="39">
        <v>4</v>
      </c>
    </row>
    <row r="36" spans="2:3" ht="12.75">
      <c r="B36" s="38" t="s">
        <v>59</v>
      </c>
      <c r="C36" s="38" t="s">
        <v>51</v>
      </c>
    </row>
    <row r="37" spans="2:3" ht="12.75">
      <c r="B37" s="39" t="s">
        <v>60</v>
      </c>
      <c r="C37" s="39">
        <v>1</v>
      </c>
    </row>
    <row r="38" spans="2:3" ht="12.75">
      <c r="B38" s="39" t="s">
        <v>61</v>
      </c>
      <c r="C38" s="39">
        <v>2</v>
      </c>
    </row>
    <row r="41" spans="5:7" ht="25.5">
      <c r="E41" s="38" t="s">
        <v>80</v>
      </c>
      <c r="F41" s="38" t="s">
        <v>77</v>
      </c>
      <c r="G41" s="38" t="s">
        <v>78</v>
      </c>
    </row>
    <row r="42" spans="5:7" ht="12.75">
      <c r="E42" s="40" t="s">
        <v>82</v>
      </c>
      <c r="F42" s="41">
        <v>7</v>
      </c>
      <c r="G42" s="42">
        <f>+F42/F44</f>
        <v>0.4117647058823529</v>
      </c>
    </row>
    <row r="43" spans="5:7" ht="12.75">
      <c r="E43" s="43" t="s">
        <v>81</v>
      </c>
      <c r="F43" s="44">
        <v>10</v>
      </c>
      <c r="G43" s="45">
        <f>+F43/F44</f>
        <v>0.5882352941176471</v>
      </c>
    </row>
    <row r="44" spans="5:7" ht="12.75">
      <c r="E44" s="46" t="s">
        <v>79</v>
      </c>
      <c r="F44" s="47">
        <f>SUM(F42:F43)</f>
        <v>17</v>
      </c>
      <c r="G44" s="48">
        <f>SUM(G42:G43)</f>
        <v>1</v>
      </c>
    </row>
    <row r="46" spans="2:4" ht="25.5">
      <c r="B46" s="53" t="s">
        <v>83</v>
      </c>
      <c r="C46" s="54" t="s">
        <v>77</v>
      </c>
      <c r="D46" s="54" t="s">
        <v>78</v>
      </c>
    </row>
    <row r="47" spans="1:4" ht="12.75">
      <c r="A47" s="8">
        <v>1</v>
      </c>
      <c r="B47" s="39" t="s">
        <v>55</v>
      </c>
      <c r="C47" s="51">
        <v>4</v>
      </c>
      <c r="D47" s="52">
        <f>+C47/$C$51</f>
        <v>0.23529411764705882</v>
      </c>
    </row>
    <row r="48" spans="1:4" ht="25.5">
      <c r="A48" s="8">
        <v>2</v>
      </c>
      <c r="B48" s="39" t="s">
        <v>56</v>
      </c>
      <c r="C48" s="51">
        <v>8</v>
      </c>
      <c r="D48" s="52">
        <f>+C48/$C$51</f>
        <v>0.47058823529411764</v>
      </c>
    </row>
    <row r="49" spans="1:4" ht="25.5">
      <c r="A49" s="8">
        <v>3</v>
      </c>
      <c r="B49" s="39" t="s">
        <v>57</v>
      </c>
      <c r="C49" s="51">
        <v>2</v>
      </c>
      <c r="D49" s="52">
        <f>+C49/$C$51</f>
        <v>0.11764705882352941</v>
      </c>
    </row>
    <row r="50" spans="1:4" ht="25.5">
      <c r="A50" s="8">
        <v>4</v>
      </c>
      <c r="B50" s="39" t="s">
        <v>58</v>
      </c>
      <c r="C50" s="51">
        <v>3</v>
      </c>
      <c r="D50" s="52">
        <f>+C50/$C$51</f>
        <v>0.17647058823529413</v>
      </c>
    </row>
    <row r="51" spans="2:4" ht="12.75">
      <c r="B51" s="55" t="s">
        <v>79</v>
      </c>
      <c r="C51" s="49">
        <f>SUM(C47:C50)</f>
        <v>17</v>
      </c>
      <c r="D51" s="50">
        <f>SUM(D47:D50)</f>
        <v>1</v>
      </c>
    </row>
    <row r="52" ht="12">
      <c r="J52" s="8" t="s">
        <v>114</v>
      </c>
    </row>
    <row r="53" ht="12.75" thickBot="1">
      <c r="G53" s="8" t="s">
        <v>115</v>
      </c>
    </row>
    <row r="54" spans="7:11" ht="12.75">
      <c r="G54" s="59" t="s">
        <v>87</v>
      </c>
      <c r="H54" s="59"/>
      <c r="J54" s="59" t="s">
        <v>87</v>
      </c>
      <c r="K54" s="59"/>
    </row>
    <row r="55" spans="7:11" ht="12.75">
      <c r="G55" s="57"/>
      <c r="H55" s="57"/>
      <c r="J55" s="65" t="s">
        <v>79</v>
      </c>
      <c r="K55" s="65">
        <v>295</v>
      </c>
    </row>
    <row r="56" spans="7:11" ht="12.75">
      <c r="G56" s="71" t="s">
        <v>88</v>
      </c>
      <c r="H56" s="75">
        <v>54276.69235294119</v>
      </c>
      <c r="J56" s="71" t="s">
        <v>88</v>
      </c>
      <c r="K56" s="70">
        <v>17.352941176470587</v>
      </c>
    </row>
    <row r="57" spans="7:11" ht="12.75" hidden="1">
      <c r="G57" s="71" t="s">
        <v>89</v>
      </c>
      <c r="H57" s="75">
        <v>9414.596888958857</v>
      </c>
      <c r="J57" s="71"/>
      <c r="K57" s="70"/>
    </row>
    <row r="58" spans="7:11" ht="12.75">
      <c r="G58" s="71" t="s">
        <v>90</v>
      </c>
      <c r="H58" s="75">
        <v>43052.06</v>
      </c>
      <c r="J58" s="71" t="s">
        <v>90</v>
      </c>
      <c r="K58" s="70">
        <v>13</v>
      </c>
    </row>
    <row r="59" spans="7:11" ht="12.75" hidden="1">
      <c r="G59" s="71" t="s">
        <v>91</v>
      </c>
      <c r="H59" s="75" t="e">
        <v>#N/A</v>
      </c>
      <c r="J59" s="71" t="s">
        <v>91</v>
      </c>
      <c r="K59" s="70">
        <v>8</v>
      </c>
    </row>
    <row r="60" spans="7:11" ht="25.5">
      <c r="G60" s="73" t="s">
        <v>92</v>
      </c>
      <c r="H60" s="75">
        <v>38817.37739578879</v>
      </c>
      <c r="J60" s="73" t="s">
        <v>92</v>
      </c>
      <c r="K60" s="70">
        <v>10.005880623854331</v>
      </c>
    </row>
    <row r="61" spans="7:11" ht="12.75" hidden="1">
      <c r="G61" s="71" t="s">
        <v>113</v>
      </c>
      <c r="H61" s="75">
        <v>1506788787.8870945</v>
      </c>
      <c r="J61" s="73" t="s">
        <v>113</v>
      </c>
      <c r="K61" s="70">
        <v>100.11764705882354</v>
      </c>
    </row>
    <row r="62" spans="7:11" ht="12.75" hidden="1">
      <c r="G62" s="71" t="s">
        <v>93</v>
      </c>
      <c r="H62" s="75">
        <v>-0.771557490506888</v>
      </c>
      <c r="J62" s="71"/>
      <c r="K62" s="70"/>
    </row>
    <row r="63" spans="7:11" ht="12.75" hidden="1">
      <c r="G63" s="71" t="s">
        <v>94</v>
      </c>
      <c r="H63" s="75">
        <v>0.7629280792661716</v>
      </c>
      <c r="J63" s="73"/>
      <c r="K63" s="70"/>
    </row>
    <row r="64" spans="7:11" ht="12.75">
      <c r="G64" s="71" t="s">
        <v>95</v>
      </c>
      <c r="H64" s="75">
        <v>113120.03</v>
      </c>
      <c r="J64" s="71" t="s">
        <v>95</v>
      </c>
      <c r="K64" s="70">
        <v>34</v>
      </c>
    </row>
    <row r="65" spans="7:11" ht="12.75">
      <c r="G65" s="71" t="s">
        <v>96</v>
      </c>
      <c r="H65" s="75">
        <v>15403.9</v>
      </c>
      <c r="J65" s="71" t="s">
        <v>96</v>
      </c>
      <c r="K65" s="70">
        <v>4</v>
      </c>
    </row>
    <row r="66" spans="7:11" ht="12.75">
      <c r="G66" s="71" t="s">
        <v>97</v>
      </c>
      <c r="H66" s="75">
        <v>128523.93</v>
      </c>
      <c r="J66" s="71" t="s">
        <v>97</v>
      </c>
      <c r="K66" s="70">
        <v>38</v>
      </c>
    </row>
    <row r="67" spans="7:11" ht="12.75">
      <c r="G67" s="71" t="s">
        <v>98</v>
      </c>
      <c r="H67" s="75">
        <v>922703.77</v>
      </c>
      <c r="J67" s="57"/>
      <c r="K67" s="72"/>
    </row>
    <row r="68" spans="7:11" ht="13.5" hidden="1" thickBot="1">
      <c r="G68" s="58" t="s">
        <v>99</v>
      </c>
      <c r="H68" s="58">
        <v>17</v>
      </c>
      <c r="J68" s="58"/>
      <c r="K68" s="58"/>
    </row>
    <row r="77" ht="12">
      <c r="J77" s="8">
        <f>100.12/9.34</f>
        <v>10.71948608137045</v>
      </c>
    </row>
  </sheetData>
  <mergeCells count="1">
    <mergeCell ref="B1:M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9"/>
  <sheetViews>
    <sheetView workbookViewId="0" topLeftCell="A49">
      <selection activeCell="E67" sqref="E67"/>
    </sheetView>
  </sheetViews>
  <sheetFormatPr defaultColWidth="11.421875" defaultRowHeight="12.75"/>
  <cols>
    <col min="1" max="1" width="12.421875" style="0" customWidth="1"/>
    <col min="2" max="2" width="18.140625" style="0" customWidth="1"/>
    <col min="4" max="4" width="11.28125" style="0" customWidth="1"/>
    <col min="5" max="5" width="11.00390625" style="0" customWidth="1"/>
    <col min="6" max="6" width="5.7109375" style="0" customWidth="1"/>
  </cols>
  <sheetData>
    <row r="3" spans="2:4" ht="25.5">
      <c r="B3" s="53" t="s">
        <v>84</v>
      </c>
      <c r="C3" s="56" t="s">
        <v>77</v>
      </c>
      <c r="D3" s="56" t="s">
        <v>78</v>
      </c>
    </row>
    <row r="4" spans="2:4" ht="12.75">
      <c r="B4" s="107" t="s">
        <v>86</v>
      </c>
      <c r="C4" s="51">
        <v>13</v>
      </c>
      <c r="D4" s="52">
        <f>+C4/C6</f>
        <v>0.7647058823529411</v>
      </c>
    </row>
    <row r="5" spans="2:4" ht="25.5">
      <c r="B5" s="107" t="s">
        <v>85</v>
      </c>
      <c r="C5" s="51">
        <v>4</v>
      </c>
      <c r="D5" s="52">
        <f>+C5/C6</f>
        <v>0.23529411764705882</v>
      </c>
    </row>
    <row r="6" spans="2:4" ht="12.75">
      <c r="B6" s="46" t="s">
        <v>79</v>
      </c>
      <c r="C6" s="49">
        <f>SUM(C4:C5)</f>
        <v>17</v>
      </c>
      <c r="D6" s="50">
        <f>SUM(D4:D5)</f>
        <v>1</v>
      </c>
    </row>
    <row r="28" spans="2:8" ht="25.5">
      <c r="B28" s="100" t="s">
        <v>100</v>
      </c>
      <c r="C28" s="100"/>
      <c r="D28" s="100"/>
      <c r="E28" s="100"/>
      <c r="F28" s="100"/>
      <c r="G28" s="68" t="s">
        <v>77</v>
      </c>
      <c r="H28" s="68" t="s">
        <v>78</v>
      </c>
    </row>
    <row r="29" spans="2:8" ht="12.75">
      <c r="B29" s="61" t="s">
        <v>101</v>
      </c>
      <c r="C29" s="62" t="s">
        <v>102</v>
      </c>
      <c r="D29" s="63" t="s">
        <v>103</v>
      </c>
      <c r="E29" s="62" t="s">
        <v>104</v>
      </c>
      <c r="F29" s="61" t="s">
        <v>105</v>
      </c>
      <c r="G29" s="63">
        <v>0</v>
      </c>
      <c r="H29" s="64">
        <f>+G29/G33</f>
        <v>0</v>
      </c>
    </row>
    <row r="30" spans="2:8" ht="12.75">
      <c r="B30" s="61" t="s">
        <v>101</v>
      </c>
      <c r="C30" s="62" t="s">
        <v>106</v>
      </c>
      <c r="D30" s="63" t="s">
        <v>103</v>
      </c>
      <c r="E30" s="62" t="s">
        <v>107</v>
      </c>
      <c r="F30" s="61" t="s">
        <v>105</v>
      </c>
      <c r="G30" s="63">
        <v>8</v>
      </c>
      <c r="H30" s="64">
        <f>+G30/G33</f>
        <v>0.47058823529411764</v>
      </c>
    </row>
    <row r="31" spans="2:8" ht="12.75">
      <c r="B31" s="61" t="s">
        <v>101</v>
      </c>
      <c r="C31" s="62" t="s">
        <v>108</v>
      </c>
      <c r="D31" s="63" t="s">
        <v>103</v>
      </c>
      <c r="E31" s="62" t="s">
        <v>109</v>
      </c>
      <c r="F31" s="61" t="s">
        <v>105</v>
      </c>
      <c r="G31" s="63">
        <v>6</v>
      </c>
      <c r="H31" s="64">
        <f>+G31/G33</f>
        <v>0.35294117647058826</v>
      </c>
    </row>
    <row r="32" spans="2:8" ht="12.75">
      <c r="B32" s="61" t="s">
        <v>101</v>
      </c>
      <c r="C32" s="62" t="s">
        <v>110</v>
      </c>
      <c r="D32" s="63" t="s">
        <v>103</v>
      </c>
      <c r="E32" s="62" t="s">
        <v>111</v>
      </c>
      <c r="F32" s="61" t="s">
        <v>105</v>
      </c>
      <c r="G32" s="63">
        <v>3</v>
      </c>
      <c r="H32" s="64">
        <f>+G32/G33</f>
        <v>0.17647058823529413</v>
      </c>
    </row>
    <row r="33" spans="2:8" ht="12.75">
      <c r="B33" s="102" t="s">
        <v>79</v>
      </c>
      <c r="C33" s="102"/>
      <c r="D33" s="102"/>
      <c r="E33" s="102"/>
      <c r="F33" s="102"/>
      <c r="G33" s="66">
        <f>SUM(G29:G32)</f>
        <v>17</v>
      </c>
      <c r="H33" s="67">
        <f>SUM(H29:H32)</f>
        <v>1</v>
      </c>
    </row>
    <row r="53" spans="3:5" ht="38.25">
      <c r="C53" s="56" t="s">
        <v>112</v>
      </c>
      <c r="D53" s="56" t="s">
        <v>77</v>
      </c>
      <c r="E53" s="56" t="s">
        <v>78</v>
      </c>
    </row>
    <row r="54" spans="3:5" ht="12.75">
      <c r="C54" s="69">
        <v>1</v>
      </c>
      <c r="D54" s="69">
        <v>4</v>
      </c>
      <c r="E54" s="64">
        <f>+D54/$D$59</f>
        <v>0.23529411764705882</v>
      </c>
    </row>
    <row r="55" spans="3:5" ht="12.75">
      <c r="C55" s="69">
        <v>2</v>
      </c>
      <c r="D55" s="69">
        <v>3</v>
      </c>
      <c r="E55" s="64">
        <f>+D55/$D$59</f>
        <v>0.17647058823529413</v>
      </c>
    </row>
    <row r="56" spans="3:5" ht="12.75">
      <c r="C56" s="69">
        <v>3</v>
      </c>
      <c r="D56" s="69">
        <v>6</v>
      </c>
      <c r="E56" s="64">
        <f>+D56/$D$59</f>
        <v>0.35294117647058826</v>
      </c>
    </row>
    <row r="57" spans="3:5" ht="12.75">
      <c r="C57" s="69">
        <v>4</v>
      </c>
      <c r="D57" s="69">
        <v>3</v>
      </c>
      <c r="E57" s="64">
        <f>+D57/$D$59</f>
        <v>0.17647058823529413</v>
      </c>
    </row>
    <row r="58" spans="3:5" ht="12.75">
      <c r="C58" s="69">
        <v>5</v>
      </c>
      <c r="D58" s="69">
        <v>1</v>
      </c>
      <c r="E58" s="64">
        <f>+D58/$D$59</f>
        <v>0.058823529411764705</v>
      </c>
    </row>
    <row r="59" spans="3:5" ht="12.75">
      <c r="C59" s="60" t="s">
        <v>79</v>
      </c>
      <c r="D59" s="69">
        <f>SUM(D54:D58)</f>
        <v>17</v>
      </c>
      <c r="E59" s="52">
        <f>SUM(E54:E58)</f>
        <v>1</v>
      </c>
    </row>
    <row r="64" spans="2:4" ht="63.75">
      <c r="B64" s="56" t="s">
        <v>116</v>
      </c>
      <c r="C64" s="56" t="s">
        <v>77</v>
      </c>
      <c r="D64" s="56" t="s">
        <v>78</v>
      </c>
    </row>
    <row r="65" spans="2:4" ht="12.75">
      <c r="B65" s="69" t="s">
        <v>117</v>
      </c>
      <c r="C65" s="69">
        <v>5</v>
      </c>
      <c r="D65" s="74">
        <f>+C65/$C$69</f>
        <v>0.29411764705882354</v>
      </c>
    </row>
    <row r="66" spans="2:4" ht="12.75">
      <c r="B66" s="69" t="s">
        <v>118</v>
      </c>
      <c r="C66" s="69">
        <v>6</v>
      </c>
      <c r="D66" s="74">
        <f>+C66/$C$69</f>
        <v>0.35294117647058826</v>
      </c>
    </row>
    <row r="67" spans="2:4" ht="12.75">
      <c r="B67" s="69" t="s">
        <v>119</v>
      </c>
      <c r="C67" s="69">
        <v>4</v>
      </c>
      <c r="D67" s="74">
        <f>+C67/$C$69</f>
        <v>0.23529411764705882</v>
      </c>
    </row>
    <row r="68" spans="2:4" ht="12.75">
      <c r="B68" s="69" t="s">
        <v>120</v>
      </c>
      <c r="C68" s="69">
        <v>2</v>
      </c>
      <c r="D68" s="74">
        <f>+C68/$C$69</f>
        <v>0.11764705882352941</v>
      </c>
    </row>
    <row r="69" spans="2:4" ht="12.75">
      <c r="B69" s="69" t="s">
        <v>79</v>
      </c>
      <c r="C69" s="69">
        <f>SUM(C65:C68)</f>
        <v>17</v>
      </c>
      <c r="D69" s="74">
        <f>SUM(D65:D68)</f>
        <v>1</v>
      </c>
    </row>
  </sheetData>
  <mergeCells count="2">
    <mergeCell ref="B28:F28"/>
    <mergeCell ref="B33:F3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constructora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 hidalgo</dc:creator>
  <cp:keywords/>
  <dc:description/>
  <cp:lastModifiedBy>galo hidalgo</cp:lastModifiedBy>
  <cp:lastPrinted>2007-10-12T17:56:34Z</cp:lastPrinted>
  <dcterms:created xsi:type="dcterms:W3CDTF">2007-10-12T17:38:09Z</dcterms:created>
  <dcterms:modified xsi:type="dcterms:W3CDTF">2007-12-09T20:46:59Z</dcterms:modified>
  <cp:category/>
  <cp:version/>
  <cp:contentType/>
  <cp:contentStatus/>
</cp:coreProperties>
</file>