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8130"/>
  </bookViews>
  <sheets>
    <sheet name="1.1" sheetId="4" r:id="rId1"/>
    <sheet name="1.2" sheetId="5" r:id="rId2"/>
    <sheet name="1.3" sheetId="6" r:id="rId3"/>
    <sheet name="1.4" sheetId="7" r:id="rId4"/>
    <sheet name="3.1" sheetId="2" r:id="rId5"/>
    <sheet name="3.2" sheetId="8" r:id="rId6"/>
    <sheet name="3.3" sheetId="9" r:id="rId7"/>
    <sheet name="4.1" sheetId="10" r:id="rId8"/>
    <sheet name="4.2" sheetId="11" r:id="rId9"/>
    <sheet name="4.3" sheetId="12" r:id="rId10"/>
    <sheet name="4.4" sheetId="13" r:id="rId11"/>
    <sheet name="5.1" sheetId="3" r:id="rId12"/>
    <sheet name="5.2" sheetId="14" r:id="rId13"/>
    <sheet name="5.3" sheetId="15" r:id="rId14"/>
  </sheets>
  <externalReferences>
    <externalReference r:id="rId15"/>
  </externalReferences>
  <definedNames>
    <definedName name="_xlnm.Print_Area" localSheetId="0">'1.1'!$A$1:$L$45</definedName>
    <definedName name="_xlnm.Print_Area" localSheetId="3">'1.4'!$A$1:$K$27</definedName>
    <definedName name="_xlnm.Print_Area" localSheetId="4">'3.1'!$A$1:$H$59</definedName>
    <definedName name="_xlnm.Print_Area" localSheetId="5">'3.2'!$A$1:$H$113</definedName>
    <definedName name="_xlnm.Print_Area" localSheetId="6">'3.3'!$A$1:$H$177</definedName>
    <definedName name="_xlnm.Print_Area" localSheetId="7">'4.1'!$A$1:$N$44</definedName>
    <definedName name="_xlnm.Print_Area" localSheetId="8">'4.2'!$A$1:$M$34</definedName>
    <definedName name="_xlnm.Print_Area" localSheetId="9">'4.3'!$A$1:$M$37</definedName>
    <definedName name="_xlnm.Print_Area" localSheetId="10">'4.4'!$A$1:$BJ$150</definedName>
    <definedName name="_xlnm.Print_Titles" localSheetId="10">'4.4'!$1:$3</definedName>
  </definedNames>
  <calcPr calcId="125725" fullCalcOnLoad="1"/>
</workbook>
</file>

<file path=xl/calcChain.xml><?xml version="1.0" encoding="utf-8"?>
<calcChain xmlns="http://schemas.openxmlformats.org/spreadsheetml/2006/main">
  <c r="K23" i="15"/>
  <c r="K21" i="14"/>
  <c r="I24" i="3"/>
  <c r="BR15" i="13"/>
  <c r="BR6"/>
  <c r="G33" i="12"/>
  <c r="G31" i="11"/>
  <c r="I23" i="12"/>
  <c r="I18"/>
  <c r="I16"/>
  <c r="I17"/>
  <c r="H8"/>
  <c r="I12"/>
  <c r="B8"/>
  <c r="I26" i="11"/>
  <c r="I24"/>
  <c r="I22"/>
  <c r="I20"/>
  <c r="I21"/>
  <c r="H8"/>
  <c r="I18"/>
  <c r="I17"/>
  <c r="I15"/>
  <c r="I12"/>
  <c r="K8"/>
  <c r="B8"/>
  <c r="I34" i="10"/>
  <c r="I33"/>
  <c r="I31"/>
  <c r="P26"/>
  <c r="I24"/>
  <c r="I21"/>
  <c r="I20"/>
  <c r="I22"/>
  <c r="S17"/>
  <c r="I16"/>
  <c r="I12"/>
  <c r="G41"/>
  <c r="K8"/>
  <c r="C8"/>
  <c r="B8"/>
  <c r="H143" i="9"/>
  <c r="H142"/>
  <c r="B143"/>
  <c r="B145"/>
  <c r="B146"/>
  <c r="H141"/>
  <c r="H140"/>
  <c r="C139"/>
  <c r="C138"/>
  <c r="K137"/>
  <c r="J137"/>
  <c r="I137"/>
  <c r="F137"/>
  <c r="K128"/>
  <c r="G128"/>
  <c r="K127"/>
  <c r="G127"/>
  <c r="K126"/>
  <c r="G126"/>
  <c r="K125"/>
  <c r="G125"/>
  <c r="H92"/>
  <c r="B92"/>
  <c r="M91"/>
  <c r="H91"/>
  <c r="H90"/>
  <c r="J84"/>
  <c r="H89"/>
  <c r="C88"/>
  <c r="C87"/>
  <c r="K84"/>
  <c r="H93"/>
  <c r="H94"/>
  <c r="H95"/>
  <c r="H96"/>
  <c r="I84"/>
  <c r="F83"/>
  <c r="L77"/>
  <c r="G77"/>
  <c r="L76"/>
  <c r="G76"/>
  <c r="L75"/>
  <c r="G75"/>
  <c r="L74"/>
  <c r="G74"/>
  <c r="H41"/>
  <c r="B41"/>
  <c r="H40"/>
  <c r="I30"/>
  <c r="H39"/>
  <c r="H38"/>
  <c r="C37"/>
  <c r="L36"/>
  <c r="L37"/>
  <c r="L38"/>
  <c r="C36"/>
  <c r="C35"/>
  <c r="F35"/>
  <c r="C34"/>
  <c r="C33"/>
  <c r="C32"/>
  <c r="J30"/>
  <c r="H30"/>
  <c r="N27"/>
  <c r="N26"/>
  <c r="N25"/>
  <c r="N24"/>
  <c r="H21"/>
  <c r="F16"/>
  <c r="L15"/>
  <c r="F15"/>
  <c r="L14"/>
  <c r="F14"/>
  <c r="L13"/>
  <c r="F13"/>
  <c r="F12"/>
  <c r="F11"/>
  <c r="F10"/>
  <c r="F9"/>
  <c r="J8"/>
  <c r="K8"/>
  <c r="I8"/>
  <c r="F8"/>
  <c r="J7"/>
  <c r="K7"/>
  <c r="I7"/>
  <c r="L7"/>
  <c r="F7"/>
  <c r="J6"/>
  <c r="K6"/>
  <c r="I6"/>
  <c r="L6"/>
  <c r="F6"/>
  <c r="J5"/>
  <c r="K5"/>
  <c r="I5"/>
  <c r="L5"/>
  <c r="F5"/>
  <c r="J4"/>
  <c r="K4"/>
  <c r="F4"/>
  <c r="I4"/>
  <c r="L4"/>
  <c r="J3"/>
  <c r="K3"/>
  <c r="I3"/>
  <c r="F3"/>
  <c r="B39" i="2"/>
  <c r="H144" i="8"/>
  <c r="H145"/>
  <c r="H146"/>
  <c r="H147"/>
  <c r="H148"/>
  <c r="H143"/>
  <c r="B143"/>
  <c r="B145"/>
  <c r="B146"/>
  <c r="B147"/>
  <c r="I165"/>
  <c r="I166"/>
  <c r="I168"/>
  <c r="J168"/>
  <c r="H142"/>
  <c r="H141"/>
  <c r="C139"/>
  <c r="C138"/>
  <c r="K137"/>
  <c r="J137"/>
  <c r="I137"/>
  <c r="F137"/>
  <c r="K128"/>
  <c r="G128"/>
  <c r="K127"/>
  <c r="G127"/>
  <c r="K126"/>
  <c r="G126"/>
  <c r="K125"/>
  <c r="G125"/>
  <c r="H92"/>
  <c r="B92"/>
  <c r="B94"/>
  <c r="B95"/>
  <c r="B96"/>
  <c r="C101"/>
  <c r="C102"/>
  <c r="C104"/>
  <c r="D104"/>
  <c r="M91"/>
  <c r="H91"/>
  <c r="H90"/>
  <c r="H89"/>
  <c r="C88"/>
  <c r="C87"/>
  <c r="K84"/>
  <c r="H93"/>
  <c r="H94"/>
  <c r="H95"/>
  <c r="H96"/>
  <c r="J84"/>
  <c r="I84"/>
  <c r="F83"/>
  <c r="L77"/>
  <c r="G77"/>
  <c r="L76"/>
  <c r="G76"/>
  <c r="L75"/>
  <c r="G75"/>
  <c r="L74"/>
  <c r="G74"/>
  <c r="H41"/>
  <c r="B41"/>
  <c r="B43"/>
  <c r="B44"/>
  <c r="B45"/>
  <c r="C50"/>
  <c r="C51"/>
  <c r="C53"/>
  <c r="D53"/>
  <c r="H40"/>
  <c r="H39"/>
  <c r="H38"/>
  <c r="C37"/>
  <c r="L36"/>
  <c r="L37"/>
  <c r="L38"/>
  <c r="C36"/>
  <c r="C35"/>
  <c r="F35"/>
  <c r="C34"/>
  <c r="C33"/>
  <c r="C32"/>
  <c r="J30"/>
  <c r="H42"/>
  <c r="H43"/>
  <c r="H44"/>
  <c r="H45"/>
  <c r="H46"/>
  <c r="I30"/>
  <c r="H30"/>
  <c r="N27"/>
  <c r="N26"/>
  <c r="N25"/>
  <c r="N24"/>
  <c r="H21"/>
  <c r="F16"/>
  <c r="L15"/>
  <c r="F15"/>
  <c r="L14"/>
  <c r="F14"/>
  <c r="L13"/>
  <c r="F13"/>
  <c r="F12"/>
  <c r="F11"/>
  <c r="F10"/>
  <c r="F9"/>
  <c r="J8"/>
  <c r="K8"/>
  <c r="I8"/>
  <c r="F8"/>
  <c r="J7"/>
  <c r="K7"/>
  <c r="I7"/>
  <c r="L7"/>
  <c r="F7"/>
  <c r="J6"/>
  <c r="K6"/>
  <c r="I6"/>
  <c r="L6"/>
  <c r="F6"/>
  <c r="J5"/>
  <c r="K5"/>
  <c r="I5"/>
  <c r="L5"/>
  <c r="F5"/>
  <c r="J4"/>
  <c r="K4"/>
  <c r="F4"/>
  <c r="I4"/>
  <c r="L4"/>
  <c r="J3"/>
  <c r="K3"/>
  <c r="F3"/>
  <c r="I3"/>
  <c r="L36" i="2"/>
  <c r="H38"/>
  <c r="H144"/>
  <c r="H143"/>
  <c r="B143"/>
  <c r="H142"/>
  <c r="H141"/>
  <c r="I137"/>
  <c r="C139"/>
  <c r="C138"/>
  <c r="K137"/>
  <c r="J137"/>
  <c r="F137"/>
  <c r="K128"/>
  <c r="G128"/>
  <c r="K127"/>
  <c r="G127"/>
  <c r="K126"/>
  <c r="G126"/>
  <c r="K125"/>
  <c r="G125"/>
  <c r="H92"/>
  <c r="B92"/>
  <c r="B94"/>
  <c r="B95"/>
  <c r="B96"/>
  <c r="I110"/>
  <c r="I111"/>
  <c r="I113"/>
  <c r="J113"/>
  <c r="M91"/>
  <c r="H91"/>
  <c r="H90"/>
  <c r="H89"/>
  <c r="C88"/>
  <c r="C87"/>
  <c r="K84"/>
  <c r="H93"/>
  <c r="H94"/>
  <c r="H95"/>
  <c r="H96"/>
  <c r="J84"/>
  <c r="I84"/>
  <c r="F83"/>
  <c r="L77"/>
  <c r="G77"/>
  <c r="L76"/>
  <c r="G76"/>
  <c r="L75"/>
  <c r="G75"/>
  <c r="L74"/>
  <c r="G74"/>
  <c r="H41"/>
  <c r="B41"/>
  <c r="B43"/>
  <c r="B44"/>
  <c r="B45"/>
  <c r="C50"/>
  <c r="C51"/>
  <c r="C53"/>
  <c r="D53"/>
  <c r="H40"/>
  <c r="H39"/>
  <c r="C37"/>
  <c r="L37"/>
  <c r="L38"/>
  <c r="C36"/>
  <c r="C35"/>
  <c r="F35"/>
  <c r="C34"/>
  <c r="C33"/>
  <c r="C32"/>
  <c r="J30"/>
  <c r="I30"/>
  <c r="H30"/>
  <c r="N27"/>
  <c r="N26"/>
  <c r="N25"/>
  <c r="N24"/>
  <c r="H21"/>
  <c r="F16"/>
  <c r="L15"/>
  <c r="F15"/>
  <c r="L14"/>
  <c r="F14"/>
  <c r="L13"/>
  <c r="F13"/>
  <c r="F12"/>
  <c r="F11"/>
  <c r="F10"/>
  <c r="F9"/>
  <c r="J8"/>
  <c r="K8"/>
  <c r="I8"/>
  <c r="F8"/>
  <c r="J7"/>
  <c r="K7"/>
  <c r="I7"/>
  <c r="L7"/>
  <c r="F7"/>
  <c r="J6"/>
  <c r="K6"/>
  <c r="I6"/>
  <c r="L6"/>
  <c r="F6"/>
  <c r="J5"/>
  <c r="K5"/>
  <c r="I5"/>
  <c r="L5"/>
  <c r="F5"/>
  <c r="J4"/>
  <c r="K4"/>
  <c r="F4"/>
  <c r="I4"/>
  <c r="L4"/>
  <c r="J3"/>
  <c r="K3"/>
  <c r="F3"/>
  <c r="I3"/>
  <c r="H42" i="9"/>
  <c r="H43"/>
  <c r="H44"/>
  <c r="H45"/>
  <c r="H46"/>
  <c r="H144"/>
  <c r="H145"/>
  <c r="H146"/>
  <c r="H147"/>
  <c r="O33"/>
  <c r="H47"/>
  <c r="H48"/>
  <c r="H49"/>
  <c r="B39"/>
  <c r="H97"/>
  <c r="H98"/>
  <c r="H99"/>
  <c r="H100"/>
  <c r="H101"/>
  <c r="H102"/>
  <c r="B91"/>
  <c r="C100"/>
  <c r="B90"/>
  <c r="H149" i="8"/>
  <c r="H150"/>
  <c r="H151"/>
  <c r="H152"/>
  <c r="H153"/>
  <c r="H154"/>
  <c r="B142"/>
  <c r="B141"/>
  <c r="O33"/>
  <c r="H47"/>
  <c r="H48"/>
  <c r="H49"/>
  <c r="B39"/>
  <c r="H145" i="2"/>
  <c r="H146"/>
  <c r="H147"/>
  <c r="H148"/>
  <c r="H42"/>
  <c r="H43"/>
  <c r="H44"/>
  <c r="H45"/>
  <c r="H46"/>
  <c r="H149"/>
  <c r="H150"/>
  <c r="H151"/>
  <c r="H152"/>
  <c r="H153"/>
  <c r="H154"/>
  <c r="B142"/>
  <c r="B141"/>
  <c r="H97"/>
  <c r="H98"/>
  <c r="H99"/>
  <c r="H100"/>
  <c r="H101"/>
  <c r="H102"/>
  <c r="B91"/>
  <c r="B90"/>
  <c r="H50" i="9"/>
  <c r="H51"/>
  <c r="B40"/>
  <c r="R34"/>
  <c r="B94"/>
  <c r="B95"/>
  <c r="B96"/>
  <c r="C101"/>
  <c r="C102"/>
  <c r="C104"/>
  <c r="D104"/>
  <c r="I164" i="2"/>
  <c r="H50" i="8"/>
  <c r="H51"/>
  <c r="B40"/>
  <c r="R34"/>
  <c r="I164"/>
  <c r="O33" i="2"/>
  <c r="H47"/>
  <c r="H48"/>
  <c r="H49"/>
  <c r="B145"/>
  <c r="B146"/>
  <c r="B147"/>
  <c r="I165"/>
  <c r="I166"/>
  <c r="I168"/>
  <c r="J168"/>
  <c r="I109"/>
  <c r="H50"/>
  <c r="H51"/>
  <c r="B40"/>
  <c r="R34"/>
  <c r="C49" i="9"/>
  <c r="B43"/>
  <c r="B44"/>
  <c r="B45"/>
  <c r="C50"/>
  <c r="C51"/>
  <c r="C53"/>
  <c r="D53"/>
  <c r="C49" i="8"/>
  <c r="C49" i="2"/>
  <c r="C14" i="7"/>
  <c r="C13"/>
  <c r="J10"/>
  <c r="C23"/>
  <c r="E23"/>
  <c r="J6"/>
  <c r="J7"/>
  <c r="C7"/>
  <c r="C6"/>
  <c r="C5"/>
  <c r="E9"/>
  <c r="E6"/>
  <c r="C15"/>
  <c r="O15"/>
  <c r="J11"/>
  <c r="I16" i="6"/>
  <c r="I17"/>
  <c r="H8"/>
  <c r="G36"/>
  <c r="C8"/>
  <c r="B8"/>
  <c r="N26" i="5"/>
  <c r="N24"/>
  <c r="N22"/>
  <c r="I20"/>
  <c r="I21"/>
  <c r="H8"/>
  <c r="N18"/>
  <c r="I17"/>
  <c r="N15"/>
  <c r="N12"/>
  <c r="G31"/>
  <c r="K8"/>
  <c r="C8"/>
  <c r="B8"/>
  <c r="G42" i="4"/>
  <c r="I35"/>
  <c r="I32"/>
  <c r="I34"/>
  <c r="I21"/>
  <c r="K8"/>
  <c r="I20"/>
  <c r="I22"/>
  <c r="P9"/>
  <c r="C8"/>
  <c r="M8" i="6"/>
  <c r="G34"/>
  <c r="G38"/>
  <c r="B8" i="4"/>
  <c r="G33" i="5"/>
  <c r="M8"/>
  <c r="G29"/>
  <c r="I23" i="4"/>
  <c r="G44"/>
  <c r="G40"/>
  <c r="H8"/>
  <c r="P11"/>
  <c r="P7"/>
  <c r="C8" i="12"/>
  <c r="G35"/>
  <c r="G31"/>
  <c r="C8" i="11"/>
  <c r="G33"/>
  <c r="G29"/>
  <c r="I23" i="10"/>
  <c r="H8"/>
  <c r="G43"/>
  <c r="J4" i="7"/>
  <c r="C18"/>
  <c r="G25"/>
  <c r="E7"/>
  <c r="S8" i="12"/>
  <c r="S9" i="11"/>
  <c r="G39" i="10"/>
  <c r="H148" i="9"/>
  <c r="H149"/>
  <c r="H150"/>
  <c r="H151"/>
  <c r="H152"/>
  <c r="H153"/>
  <c r="B142"/>
  <c r="B141"/>
  <c r="H97" i="8"/>
  <c r="H98"/>
  <c r="H99"/>
  <c r="H100"/>
  <c r="H101"/>
  <c r="H102"/>
  <c r="B91"/>
  <c r="B90"/>
  <c r="F23" i="7"/>
  <c r="M10"/>
  <c r="N10"/>
  <c r="M22"/>
  <c r="M19"/>
  <c r="E13"/>
  <c r="G27"/>
  <c r="H23"/>
  <c r="J23"/>
  <c r="C151" i="9"/>
  <c r="C100" i="8"/>
  <c r="C20" i="7"/>
  <c r="E15"/>
  <c r="E16"/>
  <c r="C19"/>
  <c r="G26"/>
  <c r="N8"/>
  <c r="E5"/>
  <c r="C107" i="9"/>
  <c r="C110"/>
  <c r="C56" i="2"/>
  <c r="C59"/>
  <c r="C59" i="8"/>
  <c r="C56"/>
  <c r="I171"/>
  <c r="I174"/>
  <c r="C59" i="9"/>
  <c r="C56"/>
  <c r="I171" i="2"/>
  <c r="I174"/>
  <c r="I116"/>
  <c r="I119"/>
  <c r="C107" i="8"/>
  <c r="C110"/>
  <c r="B147" i="9"/>
  <c r="C152"/>
  <c r="C153"/>
  <c r="C155"/>
  <c r="D155"/>
  <c r="C161"/>
  <c r="C158"/>
</calcChain>
</file>

<file path=xl/sharedStrings.xml><?xml version="1.0" encoding="utf-8"?>
<sst xmlns="http://schemas.openxmlformats.org/spreadsheetml/2006/main" count="940" uniqueCount="268">
  <si>
    <t>Diagrama de flujo de proceso de BIZCOCHERÍA</t>
  </si>
  <si>
    <t>Operación: Elaboración de bizcochos.</t>
  </si>
  <si>
    <t>Pag. 1 de 1</t>
  </si>
  <si>
    <t>Situación Actual</t>
  </si>
  <si>
    <t>X</t>
  </si>
  <si>
    <t>Rediseño</t>
  </si>
  <si>
    <t>Resumen-Bizcochería</t>
  </si>
  <si>
    <t>Operación</t>
  </si>
  <si>
    <t>Transporte</t>
  </si>
  <si>
    <t>Almacenaje</t>
  </si>
  <si>
    <t>Demora</t>
  </si>
  <si>
    <t>Inspección</t>
  </si>
  <si>
    <t>% Tiempo de Transporte/Tiempo Total del Proceso</t>
  </si>
  <si>
    <t>Tiempo Utilizado</t>
  </si>
  <si>
    <t>Distancia Total recorrida por el producto (m)</t>
  </si>
  <si>
    <t>Evento</t>
  </si>
  <si>
    <t>Simbolo de evento</t>
  </si>
  <si>
    <t>Tpo. (Min)</t>
  </si>
  <si>
    <t>Dist. 
(m)</t>
  </si>
  <si>
    <t>Observaciones</t>
  </si>
  <si>
    <t>Tiempo Total (min)</t>
  </si>
  <si>
    <t>Ubicar materia prima para proceso de bizcochos.</t>
  </si>
  <si>
    <t>Existen bodegas externas a la planta</t>
  </si>
  <si>
    <t>Pesar huevos y azúcar, ponerlos en tazon de batidora.</t>
  </si>
  <si>
    <t>Pesar harina</t>
  </si>
  <si>
    <t>Ubicar tazón en batidora y batir</t>
  </si>
  <si>
    <t>Llevar coches con moldes desde área de desmolde a llenado</t>
  </si>
  <si>
    <t>Poner papel en la base de los moldes</t>
  </si>
  <si>
    <t>cartón</t>
  </si>
  <si>
    <t>Agregar harina a mezcla, mientra continúa batiendo</t>
  </si>
  <si>
    <t>unidades</t>
  </si>
  <si>
    <t>Detener batidora, sacar tazón, vaciar mezcla en llenadora</t>
  </si>
  <si>
    <t>cajas/diarias</t>
  </si>
  <si>
    <t xml:space="preserve">Ubicar molde para llenado, llenar molde, distribuir masa en molde, poner molde en lata </t>
  </si>
  <si>
    <t>Pesar moldes (5 en cada batido)</t>
  </si>
  <si>
    <t>Esperar a que la lata se llene (15 moldes más), ubicar lata en carrito.</t>
  </si>
  <si>
    <t>Esperar el coche se llene (5 latas más).</t>
  </si>
  <si>
    <t>Llevar carrito a horno.</t>
  </si>
  <si>
    <t>Esperar a que horno esté libre.</t>
  </si>
  <si>
    <t>Ingresar carrito a horno.</t>
  </si>
  <si>
    <t>Hornear.</t>
  </si>
  <si>
    <t>Retirar carrito de horno.</t>
  </si>
  <si>
    <t>Llevar coche a área de desmolde.</t>
  </si>
  <si>
    <t>Bajar latas de coche, ubicarlas en mesas de desmolde.</t>
  </si>
  <si>
    <t>Desmoldar, ubicar bizcocho en latas de bizcochos, limpiar molde, poner molde en lata. (192 moldes)</t>
  </si>
  <si>
    <t>Esperar a que se llene una lata de 10 bizcochos, ubicar lata en coche de bizcochos.</t>
  </si>
  <si>
    <t xml:space="preserve">Ubicar latas con bizcochos en coche, ubicar latas con moldes  vacios en coche </t>
  </si>
  <si>
    <t>Esperar a que llene un coche de 400 bizcochos.</t>
  </si>
  <si>
    <t>Trasladar coche a área de enfriamiento y empaque</t>
  </si>
  <si>
    <t>Pasan por la recepción</t>
  </si>
  <si>
    <t>Esperar a que los bizcochos se enfrien.</t>
  </si>
  <si>
    <t>Armar paquete de 15 bizcochos</t>
  </si>
  <si>
    <t>Llenar un cartón ( 6 paquetes)</t>
  </si>
  <si>
    <t>Diagrama de flujo de proceso de Panadería</t>
  </si>
  <si>
    <t>Operación: Elaboración de pan.</t>
  </si>
  <si>
    <t>Método Actual</t>
  </si>
  <si>
    <t>Resúmen</t>
  </si>
  <si>
    <t>Ingresar materia prima para el proceso de panes.</t>
  </si>
  <si>
    <t>Cambiar ubicación de bodegas de materia prima.</t>
  </si>
  <si>
    <t>Pesar harina, manteca, sal, azúcar, levadura y huevos y colocar en amasadora.</t>
  </si>
  <si>
    <t>Amasar (Proceso semiautomático)</t>
  </si>
  <si>
    <t>Kg/batch</t>
  </si>
  <si>
    <t>Trasladar masa a área de división.</t>
  </si>
  <si>
    <t>Dividir masa de acuerdo al tamaño del pan.</t>
  </si>
  <si>
    <t>Pesar masa dividida. (6 veces)</t>
  </si>
  <si>
    <t>Trasladar porciones a área de formado y llenado de latas.</t>
  </si>
  <si>
    <t>Formar pan de acuerdo a orden de producción, ubicar en latas.</t>
  </si>
  <si>
    <t>Esperar a que se llene una lata (34 panes), ubicar latas en coche.</t>
  </si>
  <si>
    <t>Esperar a que se llene un coche.</t>
  </si>
  <si>
    <t>Trasladar coche a cámara de leudo.</t>
  </si>
  <si>
    <t>Camara de leudo debe estar cerca de proceso de formado.</t>
  </si>
  <si>
    <t>Dejar coche en cámara para fermentación.</t>
  </si>
  <si>
    <t>Retirar coche de cámara de fermentación, llevar a horno de pan.</t>
  </si>
  <si>
    <t>Área de horneo de pan debe estar cerca de área de leudo.</t>
  </si>
  <si>
    <t>Retirar coche de horno y trasladar a empaque de pan.</t>
  </si>
  <si>
    <t>Empacar al granel.</t>
  </si>
  <si>
    <t>Operación: Elaboración de pasteles</t>
  </si>
  <si>
    <t>Ubicar ingredientes para proceso de pastelería.</t>
  </si>
  <si>
    <t>Pesar huevos, harina, azúcar, escencias, ponerlos en tazon de batidora.</t>
  </si>
  <si>
    <t>Colocar tazon en batidora y batir</t>
  </si>
  <si>
    <t>tortas x  batch</t>
  </si>
  <si>
    <t>Llenar molde de acuerdo a la  medida y ubicar en lata</t>
  </si>
  <si>
    <t>tortas x día</t>
  </si>
  <si>
    <t>Esperar hasta llenar lata.</t>
  </si>
  <si>
    <t>Ubicar lata en coche y esperar a que se complete un coche.</t>
  </si>
  <si>
    <t>Llevar coche a horno.</t>
  </si>
  <si>
    <t>Ingresar coche a horno.</t>
  </si>
  <si>
    <t>Desmoldar, ubicar pastel en lata (2).</t>
  </si>
  <si>
    <t>Ubicar latas con pasteles en coche, ubicar latas con moldes  vacios en área de lavado.</t>
  </si>
  <si>
    <t>Trasladar pasteles a cámaras de enfriamiento</t>
  </si>
  <si>
    <t>Trasladar pasteles a área de pastelería. (Decorado)</t>
  </si>
  <si>
    <t>Preparar relleno y masa de decorado. (Cocina)</t>
  </si>
  <si>
    <t>Trasladar decorado a línea</t>
  </si>
  <si>
    <t>Decorar pastel</t>
  </si>
  <si>
    <t>Empacar pastel</t>
  </si>
  <si>
    <t>Diagrama de flujo de proceso de Pastelería</t>
  </si>
  <si>
    <t>Justificación del Proyecto</t>
  </si>
  <si>
    <t>Línea</t>
  </si>
  <si>
    <t>Ventas 2008</t>
  </si>
  <si>
    <t>% Ventas</t>
  </si>
  <si>
    <t>Bizcochos</t>
  </si>
  <si>
    <t>Panadería</t>
  </si>
  <si>
    <t>Costo 2008</t>
  </si>
  <si>
    <t>Pastelería</t>
  </si>
  <si>
    <t>Ventas totales</t>
  </si>
  <si>
    <t>Sueldo base</t>
  </si>
  <si>
    <t>Horas mensuales</t>
  </si>
  <si>
    <t>Supervisor</t>
  </si>
  <si>
    <t>Días al año</t>
  </si>
  <si>
    <t>Personal Bizcochería</t>
  </si>
  <si>
    <t>sobretiempo anual unitario (horas)</t>
  </si>
  <si>
    <t>Sobretiempo
 total (horas hombre)</t>
  </si>
  <si>
    <t>Costo Sobretiempo anual</t>
  </si>
  <si>
    <t>Costo del producto 2008</t>
  </si>
  <si>
    <t>% Sobretiempo sobre costo del producto</t>
  </si>
  <si>
    <t>Costos Totales 2008</t>
  </si>
  <si>
    <t>Costo Mano de Obra</t>
  </si>
  <si>
    <t>Costo Sobre tiempo</t>
  </si>
  <si>
    <t>% Costo Mano de Obra/
Costos Totales</t>
  </si>
  <si>
    <t>% Costo Sobretiempo/
Costo de Mano de Obra</t>
  </si>
  <si>
    <t>% Sobretiempo/
Ventas Totales</t>
  </si>
  <si>
    <t>Hora sobretiempo al año</t>
  </si>
  <si>
    <t>Empleados</t>
  </si>
  <si>
    <t>Sobretiempo</t>
  </si>
  <si>
    <t>Sueldo anual</t>
  </si>
  <si>
    <t>Horas de Trabajo diario</t>
  </si>
  <si>
    <t>Horas de Sobretiempo diario</t>
  </si>
  <si>
    <t>Total</t>
  </si>
  <si>
    <t>Valor Hora/Hombre (USD/hora)</t>
  </si>
  <si>
    <t>Subtotal</t>
  </si>
  <si>
    <t>Tipos de Productos</t>
  </si>
  <si>
    <t>Demanda</t>
  </si>
  <si>
    <t>Discos</t>
  </si>
  <si>
    <t>Cajas</t>
  </si>
  <si>
    <t>Bizcocho Vainilla Capricho</t>
  </si>
  <si>
    <t>S1</t>
  </si>
  <si>
    <t>S2</t>
  </si>
  <si>
    <t>Bizcocho Vainilla Festival</t>
  </si>
  <si>
    <t>S3</t>
  </si>
  <si>
    <t>Bizcocho Corazón Vainilla</t>
  </si>
  <si>
    <t>S4</t>
  </si>
  <si>
    <t>S5</t>
  </si>
  <si>
    <t>S6</t>
  </si>
  <si>
    <t>Catón</t>
  </si>
  <si>
    <t>Fundas</t>
  </si>
  <si>
    <t>Unds</t>
  </si>
  <si>
    <t>UndsxPallets</t>
  </si>
  <si>
    <t>Capricho</t>
  </si>
  <si>
    <t>Festival</t>
  </si>
  <si>
    <t>Corazón</t>
  </si>
  <si>
    <t>año</t>
  </si>
  <si>
    <t>CAPRICHO</t>
  </si>
  <si>
    <t>Unidades</t>
  </si>
  <si>
    <t>FESTIVAL</t>
  </si>
  <si>
    <t>CORAZON</t>
  </si>
  <si>
    <t>Total Cajas</t>
  </si>
  <si>
    <t>Total Unds</t>
  </si>
  <si>
    <t>HOMBRES</t>
  </si>
  <si>
    <t>HORAS</t>
  </si>
  <si>
    <t>Hs/hombre</t>
  </si>
  <si>
    <t>Unds h/hombre</t>
  </si>
  <si>
    <t>Proyección</t>
  </si>
  <si>
    <t>extencion</t>
  </si>
  <si>
    <t>Mercado</t>
  </si>
  <si>
    <t>base</t>
  </si>
  <si>
    <t>Años</t>
  </si>
  <si>
    <t>Demanda (Unds)</t>
  </si>
  <si>
    <t>Oferta</t>
  </si>
  <si>
    <t>Media</t>
  </si>
  <si>
    <t>Batidos x día</t>
  </si>
  <si>
    <t>Desviación</t>
  </si>
  <si>
    <t>Año</t>
  </si>
  <si>
    <t>Batidos x semana</t>
  </si>
  <si>
    <t>Batidos x año</t>
  </si>
  <si>
    <t>Mercado cubierto</t>
  </si>
  <si>
    <t>Posible extensión</t>
  </si>
  <si>
    <t>Costo Maquinaria</t>
  </si>
  <si>
    <t>PVP</t>
  </si>
  <si>
    <t>Costo Maq. Unidad</t>
  </si>
  <si>
    <t>Costo cubierto</t>
  </si>
  <si>
    <t>Costo exceso</t>
  </si>
  <si>
    <t>CALCULO CAPACIDAD</t>
  </si>
  <si>
    <t>VARIABLE</t>
  </si>
  <si>
    <t>FORMULA</t>
  </si>
  <si>
    <t>VALOR</t>
  </si>
  <si>
    <t>Costo Corto</t>
  </si>
  <si>
    <t>(PE - MI) x PVP</t>
  </si>
  <si>
    <t>Costo Largo</t>
  </si>
  <si>
    <t>CME</t>
  </si>
  <si>
    <t>P</t>
  </si>
  <si>
    <t>(CC/(CC+CL))</t>
  </si>
  <si>
    <t>z</t>
  </si>
  <si>
    <t>Prueba Logica</t>
  </si>
  <si>
    <t>z &gt;= P</t>
  </si>
  <si>
    <t>1.Calculo Extensión</t>
  </si>
  <si>
    <t>Capacidad</t>
  </si>
  <si>
    <t>MEDIA + Z x DES</t>
  </si>
  <si>
    <t>2.Calculo Original</t>
  </si>
  <si>
    <t>Mercado Insatisfecho</t>
  </si>
  <si>
    <t>Producción anual línea Panadería</t>
  </si>
  <si>
    <t>Despachos</t>
  </si>
  <si>
    <t>Demanda (Kg)</t>
  </si>
  <si>
    <t>Panaderia</t>
  </si>
  <si>
    <t>Producción anual línea Pastelería</t>
  </si>
  <si>
    <t>Costo $</t>
  </si>
  <si>
    <t>Bizcochería</t>
  </si>
  <si>
    <t>Cálculo de la Capacidad de la Planta - Línea Bizcochería</t>
  </si>
  <si>
    <t>Cálculo de la Capacidad de la Planta - Línea Panadería</t>
  </si>
  <si>
    <t>Cálculo de la Capacidad de la Planta - Línea Pastelería</t>
  </si>
  <si>
    <t>m/min</t>
  </si>
  <si>
    <t>hora</t>
  </si>
  <si>
    <t>cajas/hora</t>
  </si>
  <si>
    <t>Diagrama de flujo de proceso de PASTELERÍA</t>
  </si>
  <si>
    <t>Colocar bizocochos en cámara de enfriamiento</t>
  </si>
  <si>
    <t xml:space="preserve">Diagrama de flujo de proceso de BIZCOCHERÍA </t>
  </si>
  <si>
    <t>Vel</t>
  </si>
  <si>
    <t>Vel.</t>
  </si>
  <si>
    <t>Diagrama de flujo de proceso de PASTELERIA</t>
  </si>
  <si>
    <t>PROGRAMA DE PRODUCCIÓN: LÍNEA BIZCOCHERÍA</t>
  </si>
  <si>
    <t>min</t>
  </si>
  <si>
    <t>latas x coche</t>
  </si>
  <si>
    <t>bizcochos x lata</t>
  </si>
  <si>
    <t>Batch</t>
  </si>
  <si>
    <t>unds</t>
  </si>
  <si>
    <t>Pesaje</t>
  </si>
  <si>
    <t>Llenado</t>
  </si>
  <si>
    <t>Desmolde</t>
  </si>
  <si>
    <t>Empaque</t>
  </si>
  <si>
    <t>Batido</t>
  </si>
  <si>
    <t>Horneo</t>
  </si>
  <si>
    <t>Enfriamiento</t>
  </si>
  <si>
    <t>Almuerzo</t>
  </si>
  <si>
    <t>Tiempo total del ciclo</t>
  </si>
  <si>
    <t>Prep. Y Limpieza</t>
  </si>
  <si>
    <t>Línea Bizcochería</t>
  </si>
  <si>
    <t>Areas</t>
  </si>
  <si>
    <t>1.- Bodega de Huevos</t>
  </si>
  <si>
    <t>2.- Bodega de Secos</t>
  </si>
  <si>
    <t>3.- Producción Bizochería</t>
  </si>
  <si>
    <t>4.- Horneo</t>
  </si>
  <si>
    <t>5.- Desmolde</t>
  </si>
  <si>
    <t>6.- Empaque</t>
  </si>
  <si>
    <t>7.- Almacenamiento</t>
  </si>
  <si>
    <t>8.- Despacho</t>
  </si>
  <si>
    <t>Recorrido</t>
  </si>
  <si>
    <t>Distancia</t>
  </si>
  <si>
    <t>1 -3</t>
  </si>
  <si>
    <t>2 -3</t>
  </si>
  <si>
    <t>3 - 4</t>
  </si>
  <si>
    <t>4 - 5</t>
  </si>
  <si>
    <t>5 - 6</t>
  </si>
  <si>
    <t>6 - 7</t>
  </si>
  <si>
    <t>7 -8</t>
  </si>
  <si>
    <t>Distancia total recorrida</t>
  </si>
  <si>
    <t>Línea Panadería</t>
  </si>
  <si>
    <t>3.- Producción Panadería</t>
  </si>
  <si>
    <t>4.- Leudo</t>
  </si>
  <si>
    <t>5.- Horneo</t>
  </si>
  <si>
    <t>7.- Despacho</t>
  </si>
  <si>
    <t>Línea Pastelería</t>
  </si>
  <si>
    <t>3.- Bodega de Refrigerados</t>
  </si>
  <si>
    <t>4.- Batido y Armado</t>
  </si>
  <si>
    <t>6.- Cocina</t>
  </si>
  <si>
    <t>1 -4</t>
  </si>
  <si>
    <t>2 -4</t>
  </si>
  <si>
    <t>5 - 4</t>
  </si>
  <si>
    <t>6-4</t>
  </si>
  <si>
    <t>4 -7</t>
  </si>
</sst>
</file>

<file path=xl/styles.xml><?xml version="1.0" encoding="utf-8"?>
<styleSheet xmlns="http://schemas.openxmlformats.org/spreadsheetml/2006/main">
  <numFmts count="6">
    <numFmt numFmtId="170" formatCode="_(&quot;$&quot;\ * #,##0.00_);_(&quot;$&quot;\ * \(#,##0.00\);_(&quot;$&quot;\ * &quot;-&quot;??_);_(@_)"/>
    <numFmt numFmtId="171" formatCode="_(* #,##0.00_);_(* \(#,##0.00\);_(* &quot;-&quot;??_);_(@_)"/>
    <numFmt numFmtId="172" formatCode="0.000"/>
    <numFmt numFmtId="178" formatCode="0.0"/>
    <numFmt numFmtId="179" formatCode="_(* #,##0_);_(* \(#,##0\);_(* &quot;-&quot;??_);_(@_)"/>
    <numFmt numFmtId="180" formatCode="_(* #,##0.00000_);_(* \(#,##0.00000\);_(* &quot;-&quot;??_);_(@_)"/>
  </numFmts>
  <fonts count="3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8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"/>
      <family val="2"/>
    </font>
    <font>
      <sz val="7"/>
      <color theme="1"/>
      <name val="Arial Narrow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gradientFill degree="45">
        <stop position="0">
          <color theme="0"/>
        </stop>
        <stop position="1">
          <color theme="0" tint="-0.25098422193060094"/>
        </stop>
      </gradientFill>
    </fill>
    <fill>
      <gradientFill degree="45">
        <stop position="0">
          <color theme="0"/>
        </stop>
        <stop position="1">
          <color rgb="FFFFFF66"/>
        </stop>
      </gradientFill>
    </fill>
    <fill>
      <gradientFill degree="45">
        <stop position="0">
          <color theme="0"/>
        </stop>
        <stop position="1">
          <color rgb="FFFE4848"/>
        </stop>
      </gradientFill>
    </fill>
    <fill>
      <gradientFill degree="45">
        <stop position="0">
          <color theme="0"/>
        </stop>
        <stop position="1">
          <color theme="4"/>
        </stop>
      </gradientFill>
    </fill>
    <fill>
      <gradientFill degree="45">
        <stop position="0">
          <color theme="0"/>
        </stop>
        <stop position="1">
          <color rgb="FFFFC000"/>
        </stop>
      </gradientFill>
    </fill>
    <fill>
      <gradientFill degree="45">
        <stop position="0">
          <color theme="0"/>
        </stop>
        <stop position="1">
          <color rgb="FF7030A0"/>
        </stop>
      </gradientFill>
    </fill>
    <fill>
      <gradientFill degree="45">
        <stop position="0">
          <color theme="0"/>
        </stop>
        <stop position="1">
          <color rgb="FFFFFF00"/>
        </stop>
      </gradientFill>
    </fill>
    <fill>
      <gradientFill degree="45">
        <stop position="0">
          <color theme="0"/>
        </stop>
        <stop position="1">
          <color rgb="FF00B050"/>
        </stop>
      </gradientFill>
    </fill>
    <fill>
      <gradientFill degree="45">
        <stop position="0">
          <color theme="0"/>
        </stop>
        <stop position="1">
          <color rgb="FFFF0000"/>
        </stop>
      </gradient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71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7">
    <xf numFmtId="0" fontId="0" fillId="0" borderId="0" xfId="0"/>
    <xf numFmtId="0" fontId="2" fillId="0" borderId="0" xfId="0" applyFont="1"/>
    <xf numFmtId="0" fontId="13" fillId="0" borderId="0" xfId="0" applyFont="1"/>
    <xf numFmtId="2" fontId="0" fillId="0" borderId="0" xfId="0" applyNumberFormat="1"/>
    <xf numFmtId="0" fontId="13" fillId="0" borderId="0" xfId="0" applyFont="1" applyAlignment="1">
      <alignment horizontal="right"/>
    </xf>
    <xf numFmtId="0" fontId="13" fillId="0" borderId="1" xfId="0" applyFont="1" applyBorder="1" applyAlignment="1">
      <alignment horizontal="center"/>
    </xf>
    <xf numFmtId="15" fontId="13" fillId="0" borderId="0" xfId="0" applyNumberFormat="1" applyFont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/>
    <xf numFmtId="2" fontId="13" fillId="0" borderId="5" xfId="0" applyNumberFormat="1" applyFont="1" applyBorder="1"/>
    <xf numFmtId="2" fontId="13" fillId="0" borderId="0" xfId="0" applyNumberFormat="1" applyFont="1"/>
    <xf numFmtId="0" fontId="3" fillId="0" borderId="6" xfId="0" applyFont="1" applyBorder="1" applyAlignment="1"/>
    <xf numFmtId="0" fontId="13" fillId="0" borderId="1" xfId="0" applyFont="1" applyFill="1" applyBorder="1" applyAlignment="1">
      <alignment horizontal="center"/>
    </xf>
    <xf numFmtId="2" fontId="13" fillId="0" borderId="7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/>
    </xf>
    <xf numFmtId="2" fontId="14" fillId="0" borderId="7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3" fillId="0" borderId="1" xfId="0" applyFont="1" applyFill="1" applyBorder="1"/>
    <xf numFmtId="0" fontId="14" fillId="0" borderId="1" xfId="0" applyFont="1" applyFill="1" applyBorder="1"/>
    <xf numFmtId="0" fontId="13" fillId="0" borderId="6" xfId="0" applyFont="1" applyFill="1" applyBorder="1"/>
    <xf numFmtId="2" fontId="13" fillId="0" borderId="8" xfId="0" applyNumberFormat="1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0" fillId="0" borderId="0" xfId="0" applyBorder="1"/>
    <xf numFmtId="0" fontId="8" fillId="0" borderId="0" xfId="0" applyFont="1"/>
    <xf numFmtId="9" fontId="4" fillId="0" borderId="0" xfId="3" applyFont="1"/>
    <xf numFmtId="0" fontId="13" fillId="0" borderId="9" xfId="0" applyFont="1" applyBorder="1" applyAlignment="1"/>
    <xf numFmtId="0" fontId="8" fillId="0" borderId="10" xfId="0" applyFont="1" applyBorder="1" applyAlignment="1"/>
    <xf numFmtId="0" fontId="0" fillId="2" borderId="0" xfId="0" applyFill="1"/>
    <xf numFmtId="0" fontId="0" fillId="0" borderId="1" xfId="0" applyBorder="1" applyAlignment="1">
      <alignment horizontal="center"/>
    </xf>
    <xf numFmtId="1" fontId="13" fillId="0" borderId="7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6" xfId="0" applyBorder="1"/>
    <xf numFmtId="0" fontId="0" fillId="0" borderId="0" xfId="0" applyBorder="1" applyAlignment="1">
      <alignment horizontal="center"/>
    </xf>
    <xf numFmtId="0" fontId="15" fillId="0" borderId="0" xfId="0" applyFont="1"/>
    <xf numFmtId="15" fontId="13" fillId="0" borderId="0" xfId="0" applyNumberFormat="1" applyFont="1" applyAlignment="1">
      <alignment horizontal="left"/>
    </xf>
    <xf numFmtId="0" fontId="8" fillId="0" borderId="6" xfId="0" applyFont="1" applyBorder="1" applyAlignment="1"/>
    <xf numFmtId="0" fontId="13" fillId="0" borderId="11" xfId="0" applyFont="1" applyBorder="1" applyAlignment="1">
      <alignment horizontal="center"/>
    </xf>
    <xf numFmtId="2" fontId="13" fillId="0" borderId="7" xfId="0" applyNumberFormat="1" applyFont="1" applyBorder="1" applyAlignment="1">
      <alignment horizontal="center" vertical="center"/>
    </xf>
    <xf numFmtId="2" fontId="13" fillId="0" borderId="1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/>
    <xf numFmtId="2" fontId="13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16" fillId="0" borderId="2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0" fillId="0" borderId="13" xfId="0" applyBorder="1"/>
    <xf numFmtId="9" fontId="9" fillId="0" borderId="14" xfId="4" applyNumberFormat="1" applyFont="1" applyBorder="1"/>
    <xf numFmtId="0" fontId="0" fillId="0" borderId="15" xfId="0" applyBorder="1"/>
    <xf numFmtId="9" fontId="9" fillId="0" borderId="16" xfId="4" applyNumberFormat="1" applyFont="1" applyBorder="1"/>
    <xf numFmtId="10" fontId="9" fillId="0" borderId="0" xfId="4" applyNumberFormat="1" applyFont="1"/>
    <xf numFmtId="0" fontId="12" fillId="0" borderId="0" xfId="0" applyFont="1" applyFill="1" applyBorder="1" applyAlignment="1">
      <alignment horizontal="right"/>
    </xf>
    <xf numFmtId="170" fontId="9" fillId="0" borderId="17" xfId="2" applyFont="1" applyBorder="1"/>
    <xf numFmtId="10" fontId="9" fillId="2" borderId="0" xfId="4" applyNumberFormat="1" applyFont="1" applyFill="1"/>
    <xf numFmtId="0" fontId="0" fillId="0" borderId="4" xfId="0" applyBorder="1"/>
    <xf numFmtId="0" fontId="0" fillId="0" borderId="5" xfId="0" applyBorder="1"/>
    <xf numFmtId="10" fontId="0" fillId="0" borderId="0" xfId="0" applyNumberFormat="1"/>
    <xf numFmtId="0" fontId="17" fillId="0" borderId="2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170" fontId="0" fillId="0" borderId="1" xfId="0" applyNumberFormat="1" applyBorder="1"/>
    <xf numFmtId="0" fontId="12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10" fontId="9" fillId="0" borderId="0" xfId="4" applyNumberFormat="1" applyFont="1" applyBorder="1"/>
    <xf numFmtId="10" fontId="18" fillId="0" borderId="18" xfId="4" applyNumberFormat="1" applyFont="1" applyBorder="1"/>
    <xf numFmtId="10" fontId="18" fillId="0" borderId="14" xfId="4" applyNumberFormat="1" applyFont="1" applyBorder="1"/>
    <xf numFmtId="10" fontId="18" fillId="0" borderId="16" xfId="4" applyNumberFormat="1" applyFont="1" applyBorder="1"/>
    <xf numFmtId="0" fontId="0" fillId="0" borderId="0" xfId="0" applyFill="1"/>
    <xf numFmtId="14" fontId="0" fillId="0" borderId="0" xfId="0" applyNumberFormat="1"/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172" fontId="0" fillId="0" borderId="1" xfId="0" applyNumberFormat="1" applyBorder="1"/>
    <xf numFmtId="0" fontId="21" fillId="2" borderId="2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179" fontId="22" fillId="0" borderId="20" xfId="0" applyNumberFormat="1" applyFont="1" applyFill="1" applyBorder="1"/>
    <xf numFmtId="0" fontId="0" fillId="0" borderId="13" xfId="0" applyBorder="1" applyAlignment="1">
      <alignment horizontal="center"/>
    </xf>
    <xf numFmtId="179" fontId="22" fillId="0" borderId="14" xfId="0" applyNumberFormat="1" applyFont="1" applyFill="1" applyBorder="1"/>
    <xf numFmtId="9" fontId="9" fillId="0" borderId="0" xfId="4" applyFont="1"/>
    <xf numFmtId="0" fontId="0" fillId="0" borderId="0" xfId="0" applyFill="1" applyBorder="1"/>
    <xf numFmtId="179" fontId="9" fillId="0" borderId="0" xfId="1" applyNumberFormat="1" applyFont="1" applyFill="1" applyBorder="1"/>
    <xf numFmtId="1" fontId="0" fillId="0" borderId="0" xfId="0" applyNumberFormat="1"/>
    <xf numFmtId="0" fontId="0" fillId="0" borderId="15" xfId="0" applyBorder="1" applyAlignment="1">
      <alignment horizontal="center"/>
    </xf>
    <xf numFmtId="179" fontId="22" fillId="0" borderId="16" xfId="0" applyNumberFormat="1" applyFont="1" applyFill="1" applyBorder="1"/>
    <xf numFmtId="0" fontId="22" fillId="2" borderId="21" xfId="0" applyFont="1" applyFill="1" applyBorder="1" applyAlignment="1">
      <alignment horizontal="center"/>
    </xf>
    <xf numFmtId="0" fontId="22" fillId="2" borderId="22" xfId="0" applyFont="1" applyFill="1" applyBorder="1" applyAlignment="1">
      <alignment horizontal="center"/>
    </xf>
    <xf numFmtId="0" fontId="0" fillId="2" borderId="23" xfId="0" applyFill="1" applyBorder="1"/>
    <xf numFmtId="0" fontId="0" fillId="3" borderId="24" xfId="0" applyFont="1" applyFill="1" applyBorder="1" applyAlignment="1">
      <alignment horizontal="center"/>
    </xf>
    <xf numFmtId="0" fontId="23" fillId="0" borderId="23" xfId="0" applyFont="1" applyBorder="1"/>
    <xf numFmtId="179" fontId="24" fillId="0" borderId="18" xfId="0" applyNumberFormat="1" applyFont="1" applyBorder="1" applyAlignment="1"/>
    <xf numFmtId="0" fontId="0" fillId="2" borderId="13" xfId="0" applyFill="1" applyBorder="1"/>
    <xf numFmtId="0" fontId="0" fillId="3" borderId="25" xfId="0" applyFont="1" applyFill="1" applyBorder="1" applyAlignment="1">
      <alignment horizontal="center"/>
    </xf>
    <xf numFmtId="0" fontId="23" fillId="0" borderId="13" xfId="0" applyFont="1" applyBorder="1"/>
    <xf numFmtId="179" fontId="24" fillId="0" borderId="14" xfId="0" applyNumberFormat="1" applyFont="1" applyBorder="1" applyAlignment="1"/>
    <xf numFmtId="171" fontId="0" fillId="0" borderId="0" xfId="0" applyNumberFormat="1"/>
    <xf numFmtId="179" fontId="0" fillId="0" borderId="0" xfId="0" applyNumberFormat="1"/>
    <xf numFmtId="2" fontId="24" fillId="0" borderId="14" xfId="0" applyNumberFormat="1" applyFont="1" applyBorder="1"/>
    <xf numFmtId="0" fontId="0" fillId="0" borderId="25" xfId="0" applyFont="1" applyBorder="1" applyAlignment="1">
      <alignment horizontal="center"/>
    </xf>
    <xf numFmtId="1" fontId="0" fillId="0" borderId="14" xfId="0" applyNumberFormat="1" applyFont="1" applyBorder="1" applyAlignment="1">
      <alignment horizontal="center"/>
    </xf>
    <xf numFmtId="1" fontId="0" fillId="0" borderId="25" xfId="0" applyNumberFormat="1" applyFont="1" applyBorder="1" applyAlignment="1">
      <alignment horizontal="center"/>
    </xf>
    <xf numFmtId="0" fontId="23" fillId="0" borderId="15" xfId="0" applyFont="1" applyBorder="1"/>
    <xf numFmtId="179" fontId="24" fillId="0" borderId="16" xfId="0" applyNumberFormat="1" applyFont="1" applyBorder="1" applyAlignment="1"/>
    <xf numFmtId="0" fontId="0" fillId="4" borderId="25" xfId="0" applyFont="1" applyFill="1" applyBorder="1" applyAlignment="1">
      <alignment horizontal="center"/>
    </xf>
    <xf numFmtId="1" fontId="0" fillId="4" borderId="14" xfId="0" applyNumberFormat="1" applyFont="1" applyFill="1" applyBorder="1" applyAlignment="1">
      <alignment horizontal="center"/>
    </xf>
    <xf numFmtId="1" fontId="0" fillId="0" borderId="14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4" borderId="26" xfId="0" applyFont="1" applyFill="1" applyBorder="1" applyAlignment="1">
      <alignment horizontal="center"/>
    </xf>
    <xf numFmtId="1" fontId="0" fillId="4" borderId="16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24" fillId="0" borderId="1" xfId="0" applyFont="1" applyBorder="1"/>
    <xf numFmtId="179" fontId="24" fillId="0" borderId="1" xfId="1" applyNumberFormat="1" applyFont="1" applyBorder="1"/>
    <xf numFmtId="180" fontId="24" fillId="0" borderId="1" xfId="1" applyNumberFormat="1" applyFont="1" applyBorder="1"/>
    <xf numFmtId="171" fontId="24" fillId="0" borderId="1" xfId="1" applyNumberFormat="1" applyFont="1" applyBorder="1"/>
    <xf numFmtId="179" fontId="11" fillId="5" borderId="1" xfId="0" applyNumberFormat="1" applyFont="1" applyFill="1" applyBorder="1"/>
    <xf numFmtId="0" fontId="11" fillId="0" borderId="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10" fontId="9" fillId="0" borderId="0" xfId="4" applyNumberFormat="1" applyFont="1"/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0" fontId="12" fillId="0" borderId="0" xfId="0" applyFont="1" applyFill="1" applyBorder="1" applyAlignment="1"/>
    <xf numFmtId="0" fontId="0" fillId="0" borderId="0" xfId="0" applyFill="1" applyBorder="1" applyAlignment="1"/>
    <xf numFmtId="2" fontId="0" fillId="3" borderId="18" xfId="0" applyNumberFormat="1" applyFont="1" applyFill="1" applyBorder="1" applyAlignment="1">
      <alignment horizontal="center"/>
    </xf>
    <xf numFmtId="2" fontId="22" fillId="3" borderId="14" xfId="0" applyNumberFormat="1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2" fontId="0" fillId="4" borderId="14" xfId="0" applyNumberFormat="1" applyFont="1" applyFill="1" applyBorder="1" applyAlignment="1">
      <alignment horizontal="center"/>
    </xf>
    <xf numFmtId="2" fontId="0" fillId="0" borderId="14" xfId="0" applyNumberFormat="1" applyFont="1" applyFill="1" applyBorder="1" applyAlignment="1">
      <alignment horizontal="center"/>
    </xf>
    <xf numFmtId="2" fontId="0" fillId="4" borderId="16" xfId="0" applyNumberFormat="1" applyFont="1" applyFill="1" applyBorder="1" applyAlignment="1">
      <alignment horizontal="center"/>
    </xf>
    <xf numFmtId="179" fontId="0" fillId="0" borderId="0" xfId="0" applyNumberFormat="1" applyFill="1" applyBorder="1"/>
    <xf numFmtId="0" fontId="19" fillId="0" borderId="0" xfId="0" applyFont="1" applyFill="1" applyBorder="1" applyAlignment="1">
      <alignment horizontal="center"/>
    </xf>
    <xf numFmtId="1" fontId="0" fillId="3" borderId="18" xfId="0" applyNumberFormat="1" applyFont="1" applyFill="1" applyBorder="1" applyAlignment="1">
      <alignment horizontal="center"/>
    </xf>
    <xf numFmtId="1" fontId="22" fillId="3" borderId="14" xfId="0" applyNumberFormat="1" applyFont="1" applyFill="1" applyBorder="1" applyAlignment="1">
      <alignment horizontal="center"/>
    </xf>
    <xf numFmtId="0" fontId="24" fillId="0" borderId="19" xfId="0" applyFont="1" applyBorder="1"/>
    <xf numFmtId="0" fontId="24" fillId="0" borderId="20" xfId="0" applyFont="1" applyBorder="1"/>
    <xf numFmtId="0" fontId="24" fillId="0" borderId="13" xfId="0" applyFont="1" applyBorder="1"/>
    <xf numFmtId="0" fontId="24" fillId="0" borderId="14" xfId="0" applyFont="1" applyBorder="1"/>
    <xf numFmtId="0" fontId="24" fillId="0" borderId="15" xfId="0" applyFont="1" applyBorder="1"/>
    <xf numFmtId="0" fontId="24" fillId="0" borderId="16" xfId="0" applyFont="1" applyBorder="1"/>
    <xf numFmtId="1" fontId="11" fillId="5" borderId="1" xfId="0" applyNumberFormat="1" applyFont="1" applyFill="1" applyBorder="1" applyAlignment="1">
      <alignment horizontal="center"/>
    </xf>
    <xf numFmtId="179" fontId="0" fillId="3" borderId="18" xfId="0" applyNumberFormat="1" applyFont="1" applyFill="1" applyBorder="1" applyAlignment="1">
      <alignment horizontal="center"/>
    </xf>
    <xf numFmtId="179" fontId="22" fillId="3" borderId="14" xfId="0" applyNumberFormat="1" applyFont="1" applyFill="1" applyBorder="1" applyAlignment="1">
      <alignment horizontal="center"/>
    </xf>
    <xf numFmtId="179" fontId="0" fillId="0" borderId="14" xfId="0" applyNumberFormat="1" applyFont="1" applyBorder="1" applyAlignment="1">
      <alignment horizontal="center"/>
    </xf>
    <xf numFmtId="179" fontId="0" fillId="4" borderId="14" xfId="0" applyNumberFormat="1" applyFont="1" applyFill="1" applyBorder="1" applyAlignment="1">
      <alignment horizontal="center"/>
    </xf>
    <xf numFmtId="179" fontId="0" fillId="0" borderId="14" xfId="0" applyNumberFormat="1" applyFont="1" applyFill="1" applyBorder="1" applyAlignment="1">
      <alignment horizontal="center"/>
    </xf>
    <xf numFmtId="179" fontId="0" fillId="4" borderId="16" xfId="0" applyNumberFormat="1" applyFont="1" applyFill="1" applyBorder="1" applyAlignment="1">
      <alignment horizontal="center"/>
    </xf>
    <xf numFmtId="0" fontId="10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10" fillId="0" borderId="1" xfId="0" applyFont="1" applyFill="1" applyBorder="1"/>
    <xf numFmtId="0" fontId="10" fillId="2" borderId="1" xfId="0" applyFont="1" applyFill="1" applyBorder="1"/>
    <xf numFmtId="1" fontId="10" fillId="0" borderId="1" xfId="0" applyNumberFormat="1" applyFont="1" applyBorder="1"/>
    <xf numFmtId="172" fontId="10" fillId="0" borderId="1" xfId="0" applyNumberFormat="1" applyFont="1" applyBorder="1"/>
    <xf numFmtId="179" fontId="22" fillId="0" borderId="27" xfId="0" applyNumberFormat="1" applyFont="1" applyFill="1" applyBorder="1"/>
    <xf numFmtId="179" fontId="22" fillId="0" borderId="7" xfId="0" applyNumberFormat="1" applyFont="1" applyFill="1" applyBorder="1"/>
    <xf numFmtId="179" fontId="22" fillId="0" borderId="8" xfId="0" applyNumberFormat="1" applyFont="1" applyFill="1" applyBorder="1"/>
    <xf numFmtId="0" fontId="11" fillId="0" borderId="0" xfId="0" applyFont="1" applyBorder="1" applyAlignment="1">
      <alignment horizontal="center"/>
    </xf>
    <xf numFmtId="0" fontId="10" fillId="0" borderId="0" xfId="0" applyFont="1" applyBorder="1"/>
    <xf numFmtId="1" fontId="10" fillId="0" borderId="0" xfId="0" applyNumberFormat="1" applyFont="1" applyBorder="1"/>
    <xf numFmtId="0" fontId="26" fillId="0" borderId="1" xfId="0" applyFont="1" applyBorder="1"/>
    <xf numFmtId="0" fontId="27" fillId="0" borderId="23" xfId="0" applyFont="1" applyBorder="1"/>
    <xf numFmtId="179" fontId="26" fillId="0" borderId="18" xfId="0" applyNumberFormat="1" applyFont="1" applyBorder="1" applyAlignment="1"/>
    <xf numFmtId="0" fontId="28" fillId="0" borderId="0" xfId="0" applyFont="1" applyBorder="1"/>
    <xf numFmtId="0" fontId="27" fillId="0" borderId="13" xfId="0" applyFont="1" applyBorder="1"/>
    <xf numFmtId="179" fontId="26" fillId="0" borderId="14" xfId="0" applyNumberFormat="1" applyFont="1" applyBorder="1" applyAlignment="1"/>
    <xf numFmtId="179" fontId="28" fillId="0" borderId="0" xfId="0" applyNumberFormat="1" applyFont="1" applyBorder="1"/>
    <xf numFmtId="2" fontId="26" fillId="0" borderId="14" xfId="0" applyNumberFormat="1" applyFont="1" applyBorder="1"/>
    <xf numFmtId="0" fontId="18" fillId="0" borderId="0" xfId="0" applyFont="1"/>
    <xf numFmtId="0" fontId="27" fillId="0" borderId="15" xfId="0" applyFont="1" applyBorder="1"/>
    <xf numFmtId="179" fontId="26" fillId="0" borderId="16" xfId="0" applyNumberFormat="1" applyFont="1" applyBorder="1" applyAlignment="1"/>
    <xf numFmtId="0" fontId="21" fillId="0" borderId="28" xfId="0" applyFont="1" applyBorder="1" applyAlignment="1">
      <alignment horizontal="left"/>
    </xf>
    <xf numFmtId="0" fontId="21" fillId="0" borderId="28" xfId="0" applyFont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179" fontId="26" fillId="0" borderId="1" xfId="1" applyNumberFormat="1" applyFont="1" applyBorder="1"/>
    <xf numFmtId="180" fontId="26" fillId="0" borderId="1" xfId="1" applyNumberFormat="1" applyFont="1" applyBorder="1"/>
    <xf numFmtId="171" fontId="26" fillId="0" borderId="1" xfId="1" applyNumberFormat="1" applyFont="1" applyBorder="1"/>
    <xf numFmtId="0" fontId="26" fillId="0" borderId="0" xfId="0" applyFont="1"/>
    <xf numFmtId="0" fontId="27" fillId="0" borderId="0" xfId="0" applyFont="1" applyAlignment="1">
      <alignment horizontal="center"/>
    </xf>
    <xf numFmtId="179" fontId="27" fillId="2" borderId="1" xfId="0" applyNumberFormat="1" applyFont="1" applyFill="1" applyBorder="1"/>
    <xf numFmtId="9" fontId="10" fillId="0" borderId="0" xfId="4" applyFont="1" applyFill="1"/>
    <xf numFmtId="0" fontId="10" fillId="0" borderId="0" xfId="4" applyNumberFormat="1" applyFont="1" applyFill="1"/>
    <xf numFmtId="0" fontId="10" fillId="0" borderId="0" xfId="0" applyFont="1" applyFill="1" applyBorder="1"/>
    <xf numFmtId="0" fontId="11" fillId="0" borderId="0" xfId="0" applyFont="1" applyFill="1" applyBorder="1" applyAlignment="1"/>
    <xf numFmtId="0" fontId="10" fillId="0" borderId="0" xfId="0" applyFont="1" applyFill="1" applyBorder="1" applyAlignment="1"/>
    <xf numFmtId="179" fontId="10" fillId="0" borderId="0" xfId="1" applyNumberFormat="1" applyFont="1" applyFill="1" applyBorder="1"/>
    <xf numFmtId="0" fontId="12" fillId="2" borderId="29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0" fillId="0" borderId="0" xfId="0" applyFont="1" applyFill="1"/>
    <xf numFmtId="1" fontId="10" fillId="0" borderId="0" xfId="0" applyNumberFormat="1" applyFont="1" applyFill="1"/>
    <xf numFmtId="10" fontId="9" fillId="4" borderId="0" xfId="5" applyNumberFormat="1" applyFont="1" applyFill="1"/>
    <xf numFmtId="9" fontId="9" fillId="0" borderId="0" xfId="5" applyFont="1"/>
    <xf numFmtId="2" fontId="13" fillId="0" borderId="30" xfId="0" applyNumberFormat="1" applyFont="1" applyFill="1" applyBorder="1" applyAlignment="1">
      <alignment horizontal="center"/>
    </xf>
    <xf numFmtId="0" fontId="0" fillId="0" borderId="0" xfId="0" applyAlignment="1">
      <alignment vertical="center" wrapText="1"/>
    </xf>
    <xf numFmtId="178" fontId="0" fillId="0" borderId="0" xfId="0" applyNumberFormat="1"/>
    <xf numFmtId="0" fontId="13" fillId="0" borderId="0" xfId="0" applyFont="1" applyFill="1" applyBorder="1" applyAlignment="1"/>
    <xf numFmtId="0" fontId="3" fillId="0" borderId="0" xfId="0" applyFont="1" applyBorder="1"/>
    <xf numFmtId="9" fontId="1" fillId="0" borderId="0" xfId="5" applyFont="1"/>
    <xf numFmtId="1" fontId="0" fillId="0" borderId="0" xfId="0" applyNumberFormat="1" applyBorder="1"/>
    <xf numFmtId="9" fontId="9" fillId="4" borderId="0" xfId="5" applyFont="1" applyFill="1"/>
    <xf numFmtId="0" fontId="29" fillId="0" borderId="0" xfId="0" applyFont="1"/>
    <xf numFmtId="0" fontId="30" fillId="0" borderId="0" xfId="0" applyFont="1" applyAlignment="1">
      <alignment horizontal="center" vertical="center"/>
    </xf>
    <xf numFmtId="0" fontId="29" fillId="0" borderId="0" xfId="0" applyFont="1" applyFill="1"/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1" fillId="0" borderId="1" xfId="0" applyFont="1" applyBorder="1"/>
    <xf numFmtId="0" fontId="31" fillId="7" borderId="1" xfId="0" applyFont="1" applyFill="1" applyBorder="1"/>
    <xf numFmtId="0" fontId="31" fillId="0" borderId="0" xfId="0" applyFont="1"/>
    <xf numFmtId="0" fontId="29" fillId="3" borderId="11" xfId="0" applyFont="1" applyFill="1" applyBorder="1"/>
    <xf numFmtId="0" fontId="29" fillId="3" borderId="0" xfId="0" applyFont="1" applyFill="1" applyBorder="1"/>
    <xf numFmtId="0" fontId="29" fillId="3" borderId="30" xfId="0" applyFont="1" applyFill="1" applyBorder="1"/>
    <xf numFmtId="0" fontId="29" fillId="3" borderId="10" xfId="0" applyFont="1" applyFill="1" applyBorder="1"/>
    <xf numFmtId="0" fontId="29" fillId="0" borderId="31" xfId="0" applyFont="1" applyBorder="1"/>
    <xf numFmtId="0" fontId="29" fillId="0" borderId="32" xfId="0" applyFont="1" applyBorder="1"/>
    <xf numFmtId="0" fontId="29" fillId="7" borderId="32" xfId="0" applyFont="1" applyFill="1" applyBorder="1"/>
    <xf numFmtId="0" fontId="29" fillId="0" borderId="27" xfId="0" applyFont="1" applyBorder="1"/>
    <xf numFmtId="0" fontId="29" fillId="0" borderId="11" xfId="0" applyFont="1" applyBorder="1"/>
    <xf numFmtId="0" fontId="29" fillId="0" borderId="10" xfId="0" applyFont="1" applyFill="1" applyBorder="1" applyAlignment="1">
      <alignment vertical="center"/>
    </xf>
    <xf numFmtId="0" fontId="29" fillId="0" borderId="32" xfId="0" applyFont="1" applyBorder="1" applyAlignment="1">
      <alignment vertical="center"/>
    </xf>
    <xf numFmtId="0" fontId="29" fillId="0" borderId="0" xfId="0" applyFont="1" applyFill="1" applyAlignment="1">
      <alignment vertical="center"/>
    </xf>
    <xf numFmtId="0" fontId="29" fillId="0" borderId="32" xfId="0" applyFont="1" applyFill="1" applyBorder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32" xfId="0" applyFont="1" applyFill="1" applyBorder="1"/>
    <xf numFmtId="0" fontId="29" fillId="8" borderId="32" xfId="0" applyFont="1" applyFill="1" applyBorder="1"/>
    <xf numFmtId="0" fontId="29" fillId="0" borderId="32" xfId="0" applyFont="1" applyFill="1" applyBorder="1" applyAlignment="1">
      <alignment horizontal="center" vertical="center"/>
    </xf>
    <xf numFmtId="0" fontId="29" fillId="7" borderId="32" xfId="0" applyFont="1" applyFill="1" applyBorder="1" applyAlignment="1">
      <alignment horizontal="center" vertical="center"/>
    </xf>
    <xf numFmtId="0" fontId="29" fillId="3" borderId="32" xfId="0" applyFont="1" applyFill="1" applyBorder="1"/>
    <xf numFmtId="0" fontId="29" fillId="3" borderId="0" xfId="0" applyFont="1" applyFill="1"/>
    <xf numFmtId="0" fontId="29" fillId="3" borderId="28" xfId="0" applyFont="1" applyFill="1" applyBorder="1"/>
    <xf numFmtId="0" fontId="30" fillId="0" borderId="0" xfId="0" applyFont="1" applyAlignment="1">
      <alignment vertical="center"/>
    </xf>
    <xf numFmtId="0" fontId="29" fillId="0" borderId="0" xfId="0" applyFont="1" applyAlignment="1">
      <alignment horizontal="left"/>
    </xf>
    <xf numFmtId="0" fontId="29" fillId="0" borderId="0" xfId="0" applyFont="1" applyFill="1" applyAlignment="1">
      <alignment horizontal="left"/>
    </xf>
    <xf numFmtId="0" fontId="29" fillId="7" borderId="0" xfId="0" applyFont="1" applyFill="1"/>
    <xf numFmtId="16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0" fillId="0" borderId="19" xfId="0" quotePrefix="1" applyBorder="1"/>
    <xf numFmtId="0" fontId="0" fillId="0" borderId="20" xfId="0" applyBorder="1"/>
    <xf numFmtId="0" fontId="0" fillId="0" borderId="13" xfId="0" quotePrefix="1" applyBorder="1"/>
    <xf numFmtId="0" fontId="0" fillId="0" borderId="14" xfId="0" applyBorder="1"/>
    <xf numFmtId="0" fontId="0" fillId="0" borderId="15" xfId="0" quotePrefix="1" applyBorder="1"/>
    <xf numFmtId="0" fontId="0" fillId="0" borderId="16" xfId="0" applyBorder="1"/>
    <xf numFmtId="0" fontId="19" fillId="0" borderId="0" xfId="0" applyFont="1" applyBorder="1" applyAlignment="1">
      <alignment horizontal="center" wrapText="1"/>
    </xf>
    <xf numFmtId="0" fontId="3" fillId="9" borderId="3" xfId="0" applyFont="1" applyFill="1" applyBorder="1" applyAlignment="1">
      <alignment horizontal="center"/>
    </xf>
    <xf numFmtId="2" fontId="13" fillId="9" borderId="5" xfId="0" applyNumberFormat="1" applyFont="1" applyFill="1" applyBorder="1" applyAlignment="1">
      <alignment horizontal="center"/>
    </xf>
    <xf numFmtId="0" fontId="13" fillId="9" borderId="33" xfId="0" applyFont="1" applyFill="1" applyBorder="1" applyAlignment="1">
      <alignment horizontal="center"/>
    </xf>
    <xf numFmtId="2" fontId="13" fillId="9" borderId="34" xfId="0" applyNumberFormat="1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2" fontId="7" fillId="9" borderId="7" xfId="0" applyNumberFormat="1" applyFont="1" applyFill="1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2" fontId="13" fillId="9" borderId="7" xfId="0" applyNumberFormat="1" applyFont="1" applyFill="1" applyBorder="1" applyAlignment="1">
      <alignment horizontal="center"/>
    </xf>
    <xf numFmtId="0" fontId="13" fillId="9" borderId="1" xfId="0" applyFont="1" applyFill="1" applyBorder="1"/>
    <xf numFmtId="0" fontId="0" fillId="9" borderId="33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13" fillId="9" borderId="11" xfId="0" applyFont="1" applyFill="1" applyBorder="1" applyAlignment="1">
      <alignment horizontal="center"/>
    </xf>
    <xf numFmtId="2" fontId="13" fillId="9" borderId="27" xfId="0" applyNumberFormat="1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2" fontId="13" fillId="9" borderId="7" xfId="0" applyNumberFormat="1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2" fontId="13" fillId="9" borderId="1" xfId="0" applyNumberFormat="1" applyFont="1" applyFill="1" applyBorder="1" applyAlignment="1">
      <alignment horizontal="center" vertical="center"/>
    </xf>
    <xf numFmtId="0" fontId="0" fillId="9" borderId="19" xfId="0" applyFill="1" applyBorder="1"/>
    <xf numFmtId="9" fontId="9" fillId="9" borderId="20" xfId="4" applyNumberFormat="1" applyFont="1" applyFill="1" applyBorder="1"/>
    <xf numFmtId="0" fontId="0" fillId="0" borderId="23" xfId="0" applyFill="1" applyBorder="1"/>
    <xf numFmtId="0" fontId="0" fillId="0" borderId="13" xfId="0" applyFill="1" applyBorder="1"/>
    <xf numFmtId="0" fontId="0" fillId="0" borderId="15" xfId="0" applyFill="1" applyBorder="1"/>
    <xf numFmtId="179" fontId="27" fillId="10" borderId="1" xfId="0" applyNumberFormat="1" applyFont="1" applyFill="1" applyBorder="1"/>
    <xf numFmtId="0" fontId="27" fillId="10" borderId="1" xfId="0" applyFont="1" applyFill="1" applyBorder="1" applyAlignment="1">
      <alignment horizontal="center"/>
    </xf>
    <xf numFmtId="0" fontId="21" fillId="10" borderId="2" xfId="0" applyFont="1" applyFill="1" applyBorder="1" applyAlignment="1">
      <alignment horizontal="center"/>
    </xf>
    <xf numFmtId="0" fontId="21" fillId="10" borderId="12" xfId="0" applyFont="1" applyFill="1" applyBorder="1" applyAlignment="1">
      <alignment horizontal="center"/>
    </xf>
    <xf numFmtId="0" fontId="22" fillId="10" borderId="21" xfId="0" applyFont="1" applyFill="1" applyBorder="1" applyAlignment="1">
      <alignment horizontal="center"/>
    </xf>
    <xf numFmtId="0" fontId="22" fillId="10" borderId="22" xfId="0" applyFont="1" applyFill="1" applyBorder="1" applyAlignment="1">
      <alignment horizontal="center"/>
    </xf>
    <xf numFmtId="0" fontId="0" fillId="11" borderId="25" xfId="0" applyFont="1" applyFill="1" applyBorder="1" applyAlignment="1">
      <alignment horizontal="center"/>
    </xf>
    <xf numFmtId="179" fontId="0" fillId="11" borderId="14" xfId="0" applyNumberFormat="1" applyFont="1" applyFill="1" applyBorder="1" applyAlignment="1">
      <alignment horizontal="center"/>
    </xf>
    <xf numFmtId="0" fontId="0" fillId="11" borderId="26" xfId="0" applyFont="1" applyFill="1" applyBorder="1" applyAlignment="1">
      <alignment horizontal="center"/>
    </xf>
    <xf numFmtId="179" fontId="0" fillId="11" borderId="16" xfId="0" applyNumberFormat="1" applyFont="1" applyFill="1" applyBorder="1" applyAlignment="1">
      <alignment horizontal="center"/>
    </xf>
    <xf numFmtId="0" fontId="0" fillId="9" borderId="24" xfId="0" applyFont="1" applyFill="1" applyBorder="1" applyAlignment="1">
      <alignment horizontal="center"/>
    </xf>
    <xf numFmtId="179" fontId="0" fillId="9" borderId="18" xfId="0" applyNumberFormat="1" applyFont="1" applyFill="1" applyBorder="1" applyAlignment="1">
      <alignment horizontal="center"/>
    </xf>
    <xf numFmtId="0" fontId="0" fillId="9" borderId="25" xfId="0" applyFont="1" applyFill="1" applyBorder="1" applyAlignment="1">
      <alignment horizontal="center"/>
    </xf>
    <xf numFmtId="179" fontId="22" fillId="9" borderId="14" xfId="0" applyNumberFormat="1" applyFont="1" applyFill="1" applyBorder="1" applyAlignment="1">
      <alignment horizontal="center"/>
    </xf>
    <xf numFmtId="179" fontId="27" fillId="10" borderId="1" xfId="0" applyNumberFormat="1" applyFont="1" applyFill="1" applyBorder="1" applyAlignment="1">
      <alignment horizontal="center" vertical="center"/>
    </xf>
    <xf numFmtId="2" fontId="13" fillId="9" borderId="27" xfId="0" applyNumberFormat="1" applyFont="1" applyFill="1" applyBorder="1" applyAlignment="1">
      <alignment horizontal="center"/>
    </xf>
    <xf numFmtId="0" fontId="33" fillId="0" borderId="0" xfId="0" applyFont="1"/>
    <xf numFmtId="2" fontId="33" fillId="0" borderId="0" xfId="0" applyNumberFormat="1" applyFont="1"/>
    <xf numFmtId="0" fontId="33" fillId="9" borderId="35" xfId="0" applyFont="1" applyFill="1" applyBorder="1" applyAlignment="1">
      <alignment vertical="center" wrapText="1"/>
    </xf>
    <xf numFmtId="2" fontId="33" fillId="0" borderId="0" xfId="0" applyNumberFormat="1" applyFont="1" applyFill="1"/>
    <xf numFmtId="0" fontId="33" fillId="0" borderId="0" xfId="0" applyFont="1" applyBorder="1"/>
    <xf numFmtId="172" fontId="33" fillId="9" borderId="35" xfId="0" applyNumberFormat="1" applyFont="1" applyFill="1" applyBorder="1" applyAlignment="1">
      <alignment vertical="center" wrapText="1"/>
    </xf>
    <xf numFmtId="172" fontId="0" fillId="0" borderId="0" xfId="0" applyNumberFormat="1"/>
    <xf numFmtId="0" fontId="29" fillId="12" borderId="1" xfId="0" applyFont="1" applyFill="1" applyBorder="1" applyAlignment="1">
      <alignment horizontal="center" vertical="center"/>
    </xf>
    <xf numFmtId="0" fontId="29" fillId="7" borderId="32" xfId="0" applyFont="1" applyFill="1" applyBorder="1" applyAlignment="1">
      <alignment vertical="center"/>
    </xf>
    <xf numFmtId="0" fontId="29" fillId="7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3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10" fontId="9" fillId="0" borderId="1" xfId="3" applyNumberFormat="1" applyFont="1" applyBorder="1" applyAlignment="1">
      <alignment horizontal="center" vertical="center"/>
    </xf>
    <xf numFmtId="2" fontId="13" fillId="0" borderId="48" xfId="0" applyNumberFormat="1" applyFont="1" applyBorder="1" applyAlignment="1">
      <alignment horizontal="center"/>
    </xf>
    <xf numFmtId="2" fontId="13" fillId="0" borderId="39" xfId="0" applyNumberFormat="1" applyFont="1" applyBorder="1" applyAlignment="1">
      <alignment horizontal="center"/>
    </xf>
    <xf numFmtId="2" fontId="13" fillId="0" borderId="5" xfId="0" applyNumberFormat="1" applyFont="1" applyFill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2" fontId="13" fillId="0" borderId="50" xfId="0" applyNumberFormat="1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13" fillId="9" borderId="23" xfId="0" applyFont="1" applyFill="1" applyBorder="1" applyAlignment="1">
      <alignment vertical="center" wrapText="1"/>
    </xf>
    <xf numFmtId="0" fontId="13" fillId="9" borderId="33" xfId="0" applyFont="1" applyFill="1" applyBorder="1" applyAlignment="1">
      <alignment vertical="center" wrapText="1"/>
    </xf>
    <xf numFmtId="0" fontId="15" fillId="9" borderId="33" xfId="0" applyFont="1" applyFill="1" applyBorder="1" applyAlignment="1">
      <alignment horizontal="left" vertical="center" wrapText="1"/>
    </xf>
    <xf numFmtId="0" fontId="15" fillId="9" borderId="18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7" fillId="9" borderId="13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vertical="center" wrapText="1"/>
    </xf>
    <xf numFmtId="0" fontId="15" fillId="9" borderId="1" xfId="0" applyFont="1" applyFill="1" applyBorder="1" applyAlignment="1">
      <alignment horizontal="left" vertical="center" wrapText="1"/>
    </xf>
    <xf numFmtId="0" fontId="15" fillId="9" borderId="14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7" fillId="0" borderId="41" xfId="0" applyFont="1" applyFill="1" applyBorder="1" applyAlignment="1">
      <alignment vertical="center" wrapText="1"/>
    </xf>
    <xf numFmtId="0" fontId="7" fillId="0" borderId="42" xfId="0" applyFont="1" applyFill="1" applyBorder="1" applyAlignment="1">
      <alignment vertical="center" wrapText="1"/>
    </xf>
    <xf numFmtId="0" fontId="13" fillId="9" borderId="13" xfId="0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10" fontId="13" fillId="0" borderId="21" xfId="3" applyNumberFormat="1" applyFont="1" applyBorder="1" applyAlignment="1">
      <alignment horizontal="center" vertical="center"/>
    </xf>
    <xf numFmtId="10" fontId="13" fillId="0" borderId="37" xfId="3" applyNumberFormat="1" applyFont="1" applyBorder="1" applyAlignment="1">
      <alignment horizontal="center" vertical="center"/>
    </xf>
    <xf numFmtId="10" fontId="13" fillId="0" borderId="38" xfId="3" applyNumberFormat="1" applyFont="1" applyBorder="1" applyAlignment="1">
      <alignment horizontal="center" vertical="center"/>
    </xf>
    <xf numFmtId="10" fontId="13" fillId="0" borderId="40" xfId="3" applyNumberFormat="1" applyFont="1" applyBorder="1" applyAlignment="1">
      <alignment horizontal="center" vertical="center"/>
    </xf>
    <xf numFmtId="0" fontId="13" fillId="0" borderId="21" xfId="4" applyNumberFormat="1" applyFont="1" applyBorder="1" applyAlignment="1">
      <alignment horizontal="center" vertical="center"/>
    </xf>
    <xf numFmtId="0" fontId="13" fillId="0" borderId="37" xfId="4" applyNumberFormat="1" applyFont="1" applyBorder="1" applyAlignment="1">
      <alignment horizontal="center" vertical="center"/>
    </xf>
    <xf numFmtId="0" fontId="13" fillId="0" borderId="38" xfId="4" applyNumberFormat="1" applyFont="1" applyBorder="1" applyAlignment="1">
      <alignment horizontal="center" vertical="center"/>
    </xf>
    <xf numFmtId="0" fontId="13" fillId="0" borderId="40" xfId="4" applyNumberFormat="1" applyFont="1" applyBorder="1" applyAlignment="1">
      <alignment horizontal="center" vertical="center"/>
    </xf>
    <xf numFmtId="2" fontId="13" fillId="0" borderId="21" xfId="3" applyNumberFormat="1" applyFont="1" applyBorder="1" applyAlignment="1">
      <alignment horizontal="center" vertical="center"/>
    </xf>
    <xf numFmtId="2" fontId="13" fillId="0" borderId="37" xfId="3" applyNumberFormat="1" applyFont="1" applyBorder="1" applyAlignment="1">
      <alignment horizontal="center" vertical="center"/>
    </xf>
    <xf numFmtId="2" fontId="13" fillId="0" borderId="38" xfId="3" applyNumberFormat="1" applyFont="1" applyBorder="1" applyAlignment="1">
      <alignment horizontal="center" vertical="center"/>
    </xf>
    <xf numFmtId="2" fontId="13" fillId="0" borderId="40" xfId="3" applyNumberFormat="1" applyFont="1" applyBorder="1" applyAlignment="1">
      <alignment horizontal="center" vertical="center"/>
    </xf>
    <xf numFmtId="0" fontId="13" fillId="0" borderId="1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9" borderId="33" xfId="0" applyFont="1" applyFill="1" applyBorder="1" applyAlignment="1">
      <alignment vertical="center" wrapText="1"/>
    </xf>
    <xf numFmtId="0" fontId="15" fillId="9" borderId="18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9" borderId="1" xfId="0" applyFont="1" applyFill="1" applyBorder="1" applyAlignment="1">
      <alignment vertical="center" wrapText="1"/>
    </xf>
    <xf numFmtId="0" fontId="15" fillId="9" borderId="14" xfId="0" applyFont="1" applyFill="1" applyBorder="1" applyAlignment="1">
      <alignment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51" xfId="0" applyFont="1" applyBorder="1" applyAlignment="1">
      <alignment horizontal="center" vertical="center" wrapText="1"/>
    </xf>
    <xf numFmtId="2" fontId="13" fillId="0" borderId="36" xfId="0" applyNumberFormat="1" applyFont="1" applyBorder="1" applyAlignment="1">
      <alignment horizontal="center" vertical="center"/>
    </xf>
    <xf numFmtId="2" fontId="13" fillId="0" borderId="37" xfId="0" applyNumberFormat="1" applyFont="1" applyBorder="1" applyAlignment="1">
      <alignment horizontal="center" vertical="center"/>
    </xf>
    <xf numFmtId="2" fontId="13" fillId="0" borderId="39" xfId="0" applyNumberFormat="1" applyFont="1" applyBorder="1" applyAlignment="1">
      <alignment horizontal="center" vertical="center"/>
    </xf>
    <xf numFmtId="2" fontId="13" fillId="0" borderId="40" xfId="0" applyNumberFormat="1" applyFont="1" applyBorder="1" applyAlignment="1">
      <alignment horizontal="center" vertical="center"/>
    </xf>
    <xf numFmtId="2" fontId="13" fillId="0" borderId="21" xfId="0" applyNumberFormat="1" applyFont="1" applyBorder="1" applyAlignment="1">
      <alignment horizontal="center" vertical="center"/>
    </xf>
    <xf numFmtId="2" fontId="13" fillId="0" borderId="38" xfId="0" applyNumberFormat="1" applyFont="1" applyBorder="1" applyAlignment="1">
      <alignment horizontal="center" vertical="center"/>
    </xf>
    <xf numFmtId="10" fontId="13" fillId="0" borderId="36" xfId="3" applyNumberFormat="1" applyFont="1" applyBorder="1" applyAlignment="1">
      <alignment horizontal="center" vertical="center"/>
    </xf>
    <xf numFmtId="10" fontId="13" fillId="0" borderId="39" xfId="3" applyNumberFormat="1" applyFont="1" applyBorder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7" fillId="9" borderId="19" xfId="0" applyFont="1" applyFill="1" applyBorder="1" applyAlignment="1">
      <alignment vertical="center" wrapText="1"/>
    </xf>
    <xf numFmtId="0" fontId="7" fillId="9" borderId="11" xfId="0" applyFont="1" applyFill="1" applyBorder="1" applyAlignment="1">
      <alignment vertical="center" wrapText="1"/>
    </xf>
    <xf numFmtId="0" fontId="13" fillId="9" borderId="27" xfId="0" applyFont="1" applyFill="1" applyBorder="1" applyAlignment="1">
      <alignment vertical="center" wrapText="1"/>
    </xf>
    <xf numFmtId="0" fontId="13" fillId="9" borderId="52" xfId="0" applyFont="1" applyFill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9" borderId="14" xfId="0" applyFont="1" applyFill="1" applyBorder="1" applyAlignment="1">
      <alignment vertical="center" wrapText="1"/>
    </xf>
    <xf numFmtId="0" fontId="14" fillId="9" borderId="13" xfId="0" applyFont="1" applyFill="1" applyBorder="1" applyAlignment="1">
      <alignment vertical="center" wrapText="1"/>
    </xf>
    <xf numFmtId="0" fontId="14" fillId="9" borderId="1" xfId="0" applyFont="1" applyFill="1" applyBorder="1" applyAlignment="1">
      <alignment vertical="center" wrapText="1"/>
    </xf>
    <xf numFmtId="0" fontId="17" fillId="0" borderId="29" xfId="0" applyFont="1" applyFill="1" applyBorder="1" applyAlignment="1">
      <alignment horizontal="center" wrapText="1"/>
    </xf>
    <xf numFmtId="0" fontId="17" fillId="0" borderId="53" xfId="0" applyFont="1" applyFill="1" applyBorder="1" applyAlignment="1">
      <alignment horizontal="center" wrapText="1"/>
    </xf>
    <xf numFmtId="170" fontId="0" fillId="0" borderId="48" xfId="0" applyNumberFormat="1" applyBorder="1" applyAlignment="1">
      <alignment horizontal="center"/>
    </xf>
    <xf numFmtId="170" fontId="0" fillId="0" borderId="44" xfId="0" applyNumberFormat="1" applyBorder="1" applyAlignment="1">
      <alignment horizontal="center"/>
    </xf>
    <xf numFmtId="0" fontId="17" fillId="0" borderId="54" xfId="0" applyFont="1" applyFill="1" applyBorder="1" applyAlignment="1">
      <alignment horizontal="center" wrapText="1"/>
    </xf>
    <xf numFmtId="10" fontId="9" fillId="9" borderId="48" xfId="4" applyNumberFormat="1" applyFont="1" applyFill="1" applyBorder="1" applyAlignment="1">
      <alignment horizontal="center"/>
    </xf>
    <xf numFmtId="10" fontId="9" fillId="9" borderId="40" xfId="4" applyNumberFormat="1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170" fontId="0" fillId="0" borderId="1" xfId="0" applyNumberFormat="1" applyBorder="1" applyAlignment="1">
      <alignment horizontal="center"/>
    </xf>
    <xf numFmtId="0" fontId="13" fillId="0" borderId="1" xfId="0" applyFont="1" applyBorder="1" applyAlignment="1">
      <alignment horizontal="left" wrapText="1"/>
    </xf>
    <xf numFmtId="170" fontId="0" fillId="0" borderId="7" xfId="0" applyNumberFormat="1" applyBorder="1" applyAlignment="1">
      <alignment horizontal="center"/>
    </xf>
    <xf numFmtId="170" fontId="0" fillId="0" borderId="25" xfId="0" applyNumberFormat="1" applyBorder="1" applyAlignment="1">
      <alignment horizontal="center"/>
    </xf>
    <xf numFmtId="170" fontId="13" fillId="0" borderId="1" xfId="0" applyNumberFormat="1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53" xfId="0" applyFont="1" applyBorder="1" applyAlignment="1">
      <alignment horizontal="center"/>
    </xf>
    <xf numFmtId="170" fontId="9" fillId="9" borderId="34" xfId="2" applyFont="1" applyFill="1" applyBorder="1" applyAlignment="1">
      <alignment horizontal="center"/>
    </xf>
    <xf numFmtId="170" fontId="9" fillId="9" borderId="24" xfId="2" applyFont="1" applyFill="1" applyBorder="1" applyAlignment="1">
      <alignment horizontal="center"/>
    </xf>
    <xf numFmtId="170" fontId="9" fillId="0" borderId="7" xfId="2" applyFont="1" applyBorder="1" applyAlignment="1">
      <alignment horizontal="center"/>
    </xf>
    <xf numFmtId="170" fontId="9" fillId="0" borderId="25" xfId="2" applyFont="1" applyBorder="1" applyAlignment="1">
      <alignment horizontal="center"/>
    </xf>
    <xf numFmtId="170" fontId="9" fillId="0" borderId="8" xfId="2" applyFont="1" applyBorder="1" applyAlignment="1">
      <alignment horizontal="center"/>
    </xf>
    <xf numFmtId="170" fontId="9" fillId="0" borderId="26" xfId="2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21" fillId="0" borderId="1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wrapText="1"/>
    </xf>
    <xf numFmtId="0" fontId="17" fillId="0" borderId="53" xfId="0" applyFont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0" fillId="0" borderId="53" xfId="0" applyBorder="1" applyAlignment="1">
      <alignment horizontal="center"/>
    </xf>
    <xf numFmtId="0" fontId="21" fillId="0" borderId="23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7" fillId="0" borderId="49" xfId="0" applyFont="1" applyFill="1" applyBorder="1" applyAlignment="1">
      <alignment horizontal="center" wrapText="1"/>
    </xf>
    <xf numFmtId="170" fontId="9" fillId="0" borderId="48" xfId="2" applyFont="1" applyBorder="1" applyAlignment="1">
      <alignment horizontal="center"/>
    </xf>
    <xf numFmtId="170" fontId="9" fillId="0" borderId="39" xfId="2" applyFont="1" applyBorder="1" applyAlignment="1">
      <alignment horizontal="center"/>
    </xf>
    <xf numFmtId="0" fontId="35" fillId="0" borderId="0" xfId="0" applyFont="1" applyAlignment="1">
      <alignment horizontal="center"/>
    </xf>
    <xf numFmtId="0" fontId="21" fillId="2" borderId="55" xfId="0" applyFont="1" applyFill="1" applyBorder="1" applyAlignment="1">
      <alignment horizontal="center"/>
    </xf>
    <xf numFmtId="0" fontId="21" fillId="2" borderId="54" xfId="0" applyFont="1" applyFill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21" fillId="10" borderId="55" xfId="0" applyFont="1" applyFill="1" applyBorder="1" applyAlignment="1">
      <alignment horizontal="center"/>
    </xf>
    <xf numFmtId="0" fontId="21" fillId="10" borderId="54" xfId="0" applyFont="1" applyFill="1" applyBorder="1" applyAlignment="1">
      <alignment horizontal="center"/>
    </xf>
    <xf numFmtId="0" fontId="12" fillId="2" borderId="55" xfId="0" applyFont="1" applyFill="1" applyBorder="1" applyAlignment="1">
      <alignment horizontal="center"/>
    </xf>
    <xf numFmtId="0" fontId="12" fillId="2" borderId="54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33" fillId="0" borderId="35" xfId="0" applyFont="1" applyBorder="1" applyAlignment="1">
      <alignment horizontal="center" wrapText="1"/>
    </xf>
    <xf numFmtId="0" fontId="13" fillId="9" borderId="19" xfId="0" applyFont="1" applyFill="1" applyBorder="1" applyAlignment="1">
      <alignment vertical="center" wrapText="1"/>
    </xf>
    <xf numFmtId="0" fontId="13" fillId="9" borderId="11" xfId="0" applyFont="1" applyFill="1" applyBorder="1" applyAlignment="1">
      <alignment vertical="center" wrapText="1"/>
    </xf>
    <xf numFmtId="0" fontId="15" fillId="9" borderId="11" xfId="0" applyFont="1" applyFill="1" applyBorder="1" applyAlignment="1">
      <alignment horizontal="left" vertical="center" wrapText="1"/>
    </xf>
    <xf numFmtId="0" fontId="15" fillId="9" borderId="20" xfId="0" applyFont="1" applyFill="1" applyBorder="1" applyAlignment="1">
      <alignment horizontal="left" vertical="center" wrapText="1"/>
    </xf>
    <xf numFmtId="2" fontId="13" fillId="0" borderId="21" xfId="4" applyNumberFormat="1" applyFont="1" applyBorder="1" applyAlignment="1">
      <alignment horizontal="center" vertical="center"/>
    </xf>
    <xf numFmtId="0" fontId="7" fillId="0" borderId="41" xfId="0" applyFont="1" applyFill="1" applyBorder="1" applyAlignment="1">
      <alignment horizontal="left" vertical="center" wrapText="1"/>
    </xf>
    <xf numFmtId="0" fontId="7" fillId="0" borderId="42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29" fillId="3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29" fillId="17" borderId="0" xfId="0" applyFont="1" applyFill="1" applyAlignment="1">
      <alignment horizontal="center"/>
    </xf>
    <xf numFmtId="0" fontId="29" fillId="13" borderId="0" xfId="0" applyFont="1" applyFill="1" applyAlignment="1">
      <alignment horizontal="center"/>
    </xf>
    <xf numFmtId="0" fontId="29" fillId="15" borderId="0" xfId="0" applyFont="1" applyFill="1" applyAlignment="1">
      <alignment horizontal="center"/>
    </xf>
    <xf numFmtId="0" fontId="29" fillId="16" borderId="0" xfId="0" applyFont="1" applyFill="1" applyAlignment="1">
      <alignment horizontal="center"/>
    </xf>
    <xf numFmtId="0" fontId="29" fillId="12" borderId="0" xfId="0" applyFont="1" applyFill="1" applyAlignment="1">
      <alignment horizontal="center"/>
    </xf>
    <xf numFmtId="0" fontId="29" fillId="14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36" fillId="0" borderId="1" xfId="0" applyFont="1" applyBorder="1" applyAlignment="1">
      <alignment horizontal="center" vertical="center"/>
    </xf>
    <xf numFmtId="0" fontId="29" fillId="17" borderId="1" xfId="0" applyFont="1" applyFill="1" applyBorder="1" applyAlignment="1">
      <alignment horizontal="center" vertical="center"/>
    </xf>
    <xf numFmtId="0" fontId="29" fillId="13" borderId="1" xfId="0" applyFont="1" applyFill="1" applyBorder="1" applyAlignment="1">
      <alignment horizontal="center" vertical="center"/>
    </xf>
    <xf numFmtId="0" fontId="29" fillId="15" borderId="1" xfId="0" applyFont="1" applyFill="1" applyBorder="1" applyAlignment="1">
      <alignment horizontal="center" vertical="center"/>
    </xf>
    <xf numFmtId="0" fontId="29" fillId="16" borderId="1" xfId="0" applyFont="1" applyFill="1" applyBorder="1" applyAlignment="1">
      <alignment horizontal="center" vertical="center"/>
    </xf>
    <xf numFmtId="0" fontId="29" fillId="14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left"/>
    </xf>
  </cellXfs>
  <cellStyles count="6">
    <cellStyle name="Millares" xfId="1" builtinId="3"/>
    <cellStyle name="Moneda" xfId="2" builtinId="4"/>
    <cellStyle name="Normal" xfId="0" builtinId="0"/>
    <cellStyle name="Percent 2" xfId="3"/>
    <cellStyle name="Porcentual" xfId="4" builtinId="5"/>
    <cellStyle name="Porcentual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76201</xdr:colOff>
      <xdr:row>10</xdr:row>
      <xdr:rowOff>49530</xdr:rowOff>
    </xdr:from>
    <xdr:to>
      <xdr:col>3</xdr:col>
      <xdr:colOff>163830</xdr:colOff>
      <xdr:row>10</xdr:row>
      <xdr:rowOff>137160</xdr:rowOff>
    </xdr:to>
    <xdr:sp macro="" textlink="">
      <xdr:nvSpPr>
        <xdr:cNvPr id="2" name="1 Conector"/>
        <xdr:cNvSpPr/>
      </xdr:nvSpPr>
      <xdr:spPr>
        <a:xfrm>
          <a:off x="3019426" y="1830705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59618</xdr:colOff>
      <xdr:row>10</xdr:row>
      <xdr:rowOff>48187</xdr:rowOff>
    </xdr:from>
    <xdr:to>
      <xdr:col>4</xdr:col>
      <xdr:colOff>199162</xdr:colOff>
      <xdr:row>10</xdr:row>
      <xdr:rowOff>135778</xdr:rowOff>
    </xdr:to>
    <xdr:sp macro="" textlink="">
      <xdr:nvSpPr>
        <xdr:cNvPr id="3" name="2 Flecha derecha"/>
        <xdr:cNvSpPr/>
      </xdr:nvSpPr>
      <xdr:spPr>
        <a:xfrm>
          <a:off x="3250493" y="1829362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64052</xdr:colOff>
      <xdr:row>10</xdr:row>
      <xdr:rowOff>57990</xdr:rowOff>
    </xdr:from>
    <xdr:to>
      <xdr:col>5</xdr:col>
      <xdr:colOff>175260</xdr:colOff>
      <xdr:row>10</xdr:row>
      <xdr:rowOff>144780</xdr:rowOff>
    </xdr:to>
    <xdr:sp macro="" textlink="">
      <xdr:nvSpPr>
        <xdr:cNvPr id="4" name="3 Combinar"/>
        <xdr:cNvSpPr/>
      </xdr:nvSpPr>
      <xdr:spPr>
        <a:xfrm>
          <a:off x="3502577" y="1839165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77959</xdr:colOff>
      <xdr:row>10</xdr:row>
      <xdr:rowOff>55685</xdr:rowOff>
    </xdr:from>
    <xdr:to>
      <xdr:col>6</xdr:col>
      <xdr:colOff>190500</xdr:colOff>
      <xdr:row>10</xdr:row>
      <xdr:rowOff>133351</xdr:rowOff>
    </xdr:to>
    <xdr:sp macro="" textlink="">
      <xdr:nvSpPr>
        <xdr:cNvPr id="5" name="4 Retraso"/>
        <xdr:cNvSpPr/>
      </xdr:nvSpPr>
      <xdr:spPr>
        <a:xfrm>
          <a:off x="3764134" y="1836860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78251</xdr:colOff>
      <xdr:row>10</xdr:row>
      <xdr:rowOff>48357</xdr:rowOff>
    </xdr:from>
    <xdr:to>
      <xdr:col>7</xdr:col>
      <xdr:colOff>167640</xdr:colOff>
      <xdr:row>10</xdr:row>
      <xdr:rowOff>137160</xdr:rowOff>
    </xdr:to>
    <xdr:sp macro="" textlink="">
      <xdr:nvSpPr>
        <xdr:cNvPr id="6" name="5 Proceso"/>
        <xdr:cNvSpPr/>
      </xdr:nvSpPr>
      <xdr:spPr>
        <a:xfrm>
          <a:off x="4012076" y="1829532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80011</xdr:colOff>
      <xdr:row>11</xdr:row>
      <xdr:rowOff>78733</xdr:rowOff>
    </xdr:from>
    <xdr:to>
      <xdr:col>3</xdr:col>
      <xdr:colOff>167640</xdr:colOff>
      <xdr:row>11</xdr:row>
      <xdr:rowOff>166363</xdr:rowOff>
    </xdr:to>
    <xdr:sp macro="" textlink="">
      <xdr:nvSpPr>
        <xdr:cNvPr id="7" name="6 Conector"/>
        <xdr:cNvSpPr/>
      </xdr:nvSpPr>
      <xdr:spPr>
        <a:xfrm>
          <a:off x="3023236" y="2050408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51522</xdr:colOff>
      <xdr:row>11</xdr:row>
      <xdr:rowOff>77390</xdr:rowOff>
    </xdr:from>
    <xdr:to>
      <xdr:col>4</xdr:col>
      <xdr:colOff>191066</xdr:colOff>
      <xdr:row>11</xdr:row>
      <xdr:rowOff>164981</xdr:rowOff>
    </xdr:to>
    <xdr:sp macro="" textlink="">
      <xdr:nvSpPr>
        <xdr:cNvPr id="8" name="7 Flecha derecha"/>
        <xdr:cNvSpPr/>
      </xdr:nvSpPr>
      <xdr:spPr>
        <a:xfrm>
          <a:off x="3242397" y="2049065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67862</xdr:colOff>
      <xdr:row>11</xdr:row>
      <xdr:rowOff>87193</xdr:rowOff>
    </xdr:from>
    <xdr:to>
      <xdr:col>5</xdr:col>
      <xdr:colOff>179070</xdr:colOff>
      <xdr:row>11</xdr:row>
      <xdr:rowOff>173983</xdr:rowOff>
    </xdr:to>
    <xdr:sp macro="" textlink="">
      <xdr:nvSpPr>
        <xdr:cNvPr id="9" name="8 Combinar"/>
        <xdr:cNvSpPr/>
      </xdr:nvSpPr>
      <xdr:spPr>
        <a:xfrm>
          <a:off x="3506387" y="2058868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81769</xdr:colOff>
      <xdr:row>11</xdr:row>
      <xdr:rowOff>84888</xdr:rowOff>
    </xdr:from>
    <xdr:to>
      <xdr:col>6</xdr:col>
      <xdr:colOff>194310</xdr:colOff>
      <xdr:row>11</xdr:row>
      <xdr:rowOff>162554</xdr:rowOff>
    </xdr:to>
    <xdr:sp macro="" textlink="">
      <xdr:nvSpPr>
        <xdr:cNvPr id="10" name="9 Retraso"/>
        <xdr:cNvSpPr/>
      </xdr:nvSpPr>
      <xdr:spPr>
        <a:xfrm>
          <a:off x="3767944" y="2056563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82061</xdr:colOff>
      <xdr:row>11</xdr:row>
      <xdr:rowOff>77560</xdr:rowOff>
    </xdr:from>
    <xdr:to>
      <xdr:col>7</xdr:col>
      <xdr:colOff>171450</xdr:colOff>
      <xdr:row>11</xdr:row>
      <xdr:rowOff>166363</xdr:rowOff>
    </xdr:to>
    <xdr:sp macro="" textlink="">
      <xdr:nvSpPr>
        <xdr:cNvPr id="11" name="10 Proceso"/>
        <xdr:cNvSpPr/>
      </xdr:nvSpPr>
      <xdr:spPr>
        <a:xfrm>
          <a:off x="4015886" y="2049235"/>
          <a:ext cx="89389" cy="88803"/>
        </a:xfrm>
        <a:prstGeom prst="flowChartProcess">
          <a:avLst/>
        </a:prstGeom>
        <a:ln w="3175">
          <a:solidFill>
            <a:srgbClr val="C00000"/>
          </a:solidFill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87630</xdr:colOff>
      <xdr:row>12</xdr:row>
      <xdr:rowOff>71138</xdr:rowOff>
    </xdr:from>
    <xdr:to>
      <xdr:col>3</xdr:col>
      <xdr:colOff>175259</xdr:colOff>
      <xdr:row>12</xdr:row>
      <xdr:rowOff>158768</xdr:rowOff>
    </xdr:to>
    <xdr:sp macro="" textlink="">
      <xdr:nvSpPr>
        <xdr:cNvPr id="12" name="41 Conector"/>
        <xdr:cNvSpPr/>
      </xdr:nvSpPr>
      <xdr:spPr>
        <a:xfrm>
          <a:off x="3030855" y="2271413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71047</xdr:colOff>
      <xdr:row>12</xdr:row>
      <xdr:rowOff>69795</xdr:rowOff>
    </xdr:from>
    <xdr:to>
      <xdr:col>4</xdr:col>
      <xdr:colOff>210591</xdr:colOff>
      <xdr:row>12</xdr:row>
      <xdr:rowOff>157386</xdr:rowOff>
    </xdr:to>
    <xdr:sp macro="" textlink="">
      <xdr:nvSpPr>
        <xdr:cNvPr id="13" name="42 Flecha derecha"/>
        <xdr:cNvSpPr/>
      </xdr:nvSpPr>
      <xdr:spPr>
        <a:xfrm>
          <a:off x="3261922" y="2270070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75481</xdr:colOff>
      <xdr:row>12</xdr:row>
      <xdr:rowOff>79598</xdr:rowOff>
    </xdr:from>
    <xdr:to>
      <xdr:col>5</xdr:col>
      <xdr:colOff>186689</xdr:colOff>
      <xdr:row>12</xdr:row>
      <xdr:rowOff>166388</xdr:rowOff>
    </xdr:to>
    <xdr:sp macro="" textlink="">
      <xdr:nvSpPr>
        <xdr:cNvPr id="14" name="43 Combinar"/>
        <xdr:cNvSpPr/>
      </xdr:nvSpPr>
      <xdr:spPr>
        <a:xfrm>
          <a:off x="3514006" y="2279873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89388</xdr:colOff>
      <xdr:row>12</xdr:row>
      <xdr:rowOff>77293</xdr:rowOff>
    </xdr:from>
    <xdr:to>
      <xdr:col>6</xdr:col>
      <xdr:colOff>201929</xdr:colOff>
      <xdr:row>12</xdr:row>
      <xdr:rowOff>154959</xdr:rowOff>
    </xdr:to>
    <xdr:sp macro="" textlink="">
      <xdr:nvSpPr>
        <xdr:cNvPr id="15" name="44 Retraso"/>
        <xdr:cNvSpPr/>
      </xdr:nvSpPr>
      <xdr:spPr>
        <a:xfrm>
          <a:off x="3775563" y="2277568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89680</xdr:colOff>
      <xdr:row>12</xdr:row>
      <xdr:rowOff>69965</xdr:rowOff>
    </xdr:from>
    <xdr:to>
      <xdr:col>7</xdr:col>
      <xdr:colOff>179069</xdr:colOff>
      <xdr:row>12</xdr:row>
      <xdr:rowOff>158768</xdr:rowOff>
    </xdr:to>
    <xdr:sp macro="" textlink="">
      <xdr:nvSpPr>
        <xdr:cNvPr id="16" name="45 Proceso"/>
        <xdr:cNvSpPr/>
      </xdr:nvSpPr>
      <xdr:spPr>
        <a:xfrm>
          <a:off x="4023505" y="2270240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84187</xdr:colOff>
      <xdr:row>13</xdr:row>
      <xdr:rowOff>79351</xdr:rowOff>
    </xdr:from>
    <xdr:to>
      <xdr:col>3</xdr:col>
      <xdr:colOff>171816</xdr:colOff>
      <xdr:row>13</xdr:row>
      <xdr:rowOff>166981</xdr:rowOff>
    </xdr:to>
    <xdr:sp macro="" textlink="">
      <xdr:nvSpPr>
        <xdr:cNvPr id="17" name="46 Conector"/>
        <xdr:cNvSpPr/>
      </xdr:nvSpPr>
      <xdr:spPr>
        <a:xfrm>
          <a:off x="3027412" y="2508226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67237</xdr:colOff>
      <xdr:row>13</xdr:row>
      <xdr:rowOff>73362</xdr:rowOff>
    </xdr:from>
    <xdr:to>
      <xdr:col>4</xdr:col>
      <xdr:colOff>206781</xdr:colOff>
      <xdr:row>13</xdr:row>
      <xdr:rowOff>160953</xdr:rowOff>
    </xdr:to>
    <xdr:sp macro="" textlink="">
      <xdr:nvSpPr>
        <xdr:cNvPr id="18" name="47 Flecha derecha"/>
        <xdr:cNvSpPr/>
      </xdr:nvSpPr>
      <xdr:spPr>
        <a:xfrm>
          <a:off x="3258112" y="2502237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71671</xdr:colOff>
      <xdr:row>13</xdr:row>
      <xdr:rowOff>83165</xdr:rowOff>
    </xdr:from>
    <xdr:to>
      <xdr:col>5</xdr:col>
      <xdr:colOff>182879</xdr:colOff>
      <xdr:row>13</xdr:row>
      <xdr:rowOff>169955</xdr:rowOff>
    </xdr:to>
    <xdr:sp macro="" textlink="">
      <xdr:nvSpPr>
        <xdr:cNvPr id="19" name="48 Combinar"/>
        <xdr:cNvSpPr/>
      </xdr:nvSpPr>
      <xdr:spPr>
        <a:xfrm>
          <a:off x="3510196" y="2512040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85578</xdr:colOff>
      <xdr:row>13</xdr:row>
      <xdr:rowOff>80860</xdr:rowOff>
    </xdr:from>
    <xdr:to>
      <xdr:col>6</xdr:col>
      <xdr:colOff>198119</xdr:colOff>
      <xdr:row>13</xdr:row>
      <xdr:rowOff>158526</xdr:rowOff>
    </xdr:to>
    <xdr:sp macro="" textlink="">
      <xdr:nvSpPr>
        <xdr:cNvPr id="20" name="49 Retraso"/>
        <xdr:cNvSpPr/>
      </xdr:nvSpPr>
      <xdr:spPr>
        <a:xfrm>
          <a:off x="3771753" y="2509735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85870</xdr:colOff>
      <xdr:row>13</xdr:row>
      <xdr:rowOff>73532</xdr:rowOff>
    </xdr:from>
    <xdr:to>
      <xdr:col>7</xdr:col>
      <xdr:colOff>175259</xdr:colOff>
      <xdr:row>13</xdr:row>
      <xdr:rowOff>162335</xdr:rowOff>
    </xdr:to>
    <xdr:sp macro="" textlink="">
      <xdr:nvSpPr>
        <xdr:cNvPr id="21" name="50 Proceso"/>
        <xdr:cNvSpPr/>
      </xdr:nvSpPr>
      <xdr:spPr>
        <a:xfrm>
          <a:off x="4019695" y="2502407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89263</xdr:colOff>
      <xdr:row>14</xdr:row>
      <xdr:rowOff>76095</xdr:rowOff>
    </xdr:from>
    <xdr:to>
      <xdr:col>3</xdr:col>
      <xdr:colOff>176892</xdr:colOff>
      <xdr:row>14</xdr:row>
      <xdr:rowOff>163725</xdr:rowOff>
    </xdr:to>
    <xdr:sp macro="" textlink="">
      <xdr:nvSpPr>
        <xdr:cNvPr id="22" name="51 Conector"/>
        <xdr:cNvSpPr/>
      </xdr:nvSpPr>
      <xdr:spPr>
        <a:xfrm>
          <a:off x="3032488" y="2733570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67237</xdr:colOff>
      <xdr:row>14</xdr:row>
      <xdr:rowOff>69309</xdr:rowOff>
    </xdr:from>
    <xdr:to>
      <xdr:col>4</xdr:col>
      <xdr:colOff>206781</xdr:colOff>
      <xdr:row>14</xdr:row>
      <xdr:rowOff>156900</xdr:rowOff>
    </xdr:to>
    <xdr:sp macro="" textlink="">
      <xdr:nvSpPr>
        <xdr:cNvPr id="23" name="52 Flecha derecha"/>
        <xdr:cNvSpPr/>
      </xdr:nvSpPr>
      <xdr:spPr>
        <a:xfrm>
          <a:off x="3258112" y="2726784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71671</xdr:colOff>
      <xdr:row>14</xdr:row>
      <xdr:rowOff>79112</xdr:rowOff>
    </xdr:from>
    <xdr:to>
      <xdr:col>5</xdr:col>
      <xdr:colOff>182879</xdr:colOff>
      <xdr:row>14</xdr:row>
      <xdr:rowOff>165902</xdr:rowOff>
    </xdr:to>
    <xdr:sp macro="" textlink="">
      <xdr:nvSpPr>
        <xdr:cNvPr id="24" name="53 Combinar"/>
        <xdr:cNvSpPr/>
      </xdr:nvSpPr>
      <xdr:spPr>
        <a:xfrm>
          <a:off x="3510196" y="2736587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85578</xdr:colOff>
      <xdr:row>14</xdr:row>
      <xdr:rowOff>76807</xdr:rowOff>
    </xdr:from>
    <xdr:to>
      <xdr:col>6</xdr:col>
      <xdr:colOff>198119</xdr:colOff>
      <xdr:row>14</xdr:row>
      <xdr:rowOff>154473</xdr:rowOff>
    </xdr:to>
    <xdr:sp macro="" textlink="">
      <xdr:nvSpPr>
        <xdr:cNvPr id="25" name="54 Retraso"/>
        <xdr:cNvSpPr/>
      </xdr:nvSpPr>
      <xdr:spPr>
        <a:xfrm>
          <a:off x="3771753" y="2734282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85870</xdr:colOff>
      <xdr:row>14</xdr:row>
      <xdr:rowOff>69479</xdr:rowOff>
    </xdr:from>
    <xdr:to>
      <xdr:col>7</xdr:col>
      <xdr:colOff>175259</xdr:colOff>
      <xdr:row>14</xdr:row>
      <xdr:rowOff>158282</xdr:rowOff>
    </xdr:to>
    <xdr:sp macro="" textlink="">
      <xdr:nvSpPr>
        <xdr:cNvPr id="26" name="55 Proceso"/>
        <xdr:cNvSpPr/>
      </xdr:nvSpPr>
      <xdr:spPr>
        <a:xfrm>
          <a:off x="4019695" y="2726954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83820</xdr:colOff>
      <xdr:row>15</xdr:row>
      <xdr:rowOff>103319</xdr:rowOff>
    </xdr:from>
    <xdr:to>
      <xdr:col>3</xdr:col>
      <xdr:colOff>171449</xdr:colOff>
      <xdr:row>15</xdr:row>
      <xdr:rowOff>190949</xdr:rowOff>
    </xdr:to>
    <xdr:sp macro="" textlink="">
      <xdr:nvSpPr>
        <xdr:cNvPr id="27" name="56 Conector"/>
        <xdr:cNvSpPr/>
      </xdr:nvSpPr>
      <xdr:spPr>
        <a:xfrm>
          <a:off x="3027045" y="2989394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67237</xdr:colOff>
      <xdr:row>15</xdr:row>
      <xdr:rowOff>101976</xdr:rowOff>
    </xdr:from>
    <xdr:to>
      <xdr:col>4</xdr:col>
      <xdr:colOff>206781</xdr:colOff>
      <xdr:row>15</xdr:row>
      <xdr:rowOff>189567</xdr:rowOff>
    </xdr:to>
    <xdr:sp macro="" textlink="">
      <xdr:nvSpPr>
        <xdr:cNvPr id="28" name="57 Flecha derecha"/>
        <xdr:cNvSpPr/>
      </xdr:nvSpPr>
      <xdr:spPr>
        <a:xfrm>
          <a:off x="3258112" y="2988051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71671</xdr:colOff>
      <xdr:row>15</xdr:row>
      <xdr:rowOff>111779</xdr:rowOff>
    </xdr:from>
    <xdr:to>
      <xdr:col>5</xdr:col>
      <xdr:colOff>182879</xdr:colOff>
      <xdr:row>15</xdr:row>
      <xdr:rowOff>198569</xdr:rowOff>
    </xdr:to>
    <xdr:sp macro="" textlink="">
      <xdr:nvSpPr>
        <xdr:cNvPr id="29" name="58 Combinar"/>
        <xdr:cNvSpPr/>
      </xdr:nvSpPr>
      <xdr:spPr>
        <a:xfrm>
          <a:off x="3510196" y="2997854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85578</xdr:colOff>
      <xdr:row>15</xdr:row>
      <xdr:rowOff>109474</xdr:rowOff>
    </xdr:from>
    <xdr:to>
      <xdr:col>6</xdr:col>
      <xdr:colOff>198119</xdr:colOff>
      <xdr:row>15</xdr:row>
      <xdr:rowOff>187140</xdr:rowOff>
    </xdr:to>
    <xdr:sp macro="" textlink="">
      <xdr:nvSpPr>
        <xdr:cNvPr id="30" name="59 Retraso"/>
        <xdr:cNvSpPr/>
      </xdr:nvSpPr>
      <xdr:spPr>
        <a:xfrm>
          <a:off x="3771753" y="2995549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85870</xdr:colOff>
      <xdr:row>15</xdr:row>
      <xdr:rowOff>102146</xdr:rowOff>
    </xdr:from>
    <xdr:to>
      <xdr:col>7</xdr:col>
      <xdr:colOff>175259</xdr:colOff>
      <xdr:row>15</xdr:row>
      <xdr:rowOff>190949</xdr:rowOff>
    </xdr:to>
    <xdr:sp macro="" textlink="">
      <xdr:nvSpPr>
        <xdr:cNvPr id="31" name="60 Proceso"/>
        <xdr:cNvSpPr/>
      </xdr:nvSpPr>
      <xdr:spPr>
        <a:xfrm>
          <a:off x="4019695" y="2988221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68781</xdr:colOff>
      <xdr:row>16</xdr:row>
      <xdr:rowOff>67085</xdr:rowOff>
    </xdr:from>
    <xdr:to>
      <xdr:col>3</xdr:col>
      <xdr:colOff>156410</xdr:colOff>
      <xdr:row>16</xdr:row>
      <xdr:rowOff>154715</xdr:rowOff>
    </xdr:to>
    <xdr:sp macro="" textlink="">
      <xdr:nvSpPr>
        <xdr:cNvPr id="32" name="61 Conector"/>
        <xdr:cNvSpPr/>
      </xdr:nvSpPr>
      <xdr:spPr>
        <a:xfrm>
          <a:off x="3012006" y="3267485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67237</xdr:colOff>
      <xdr:row>16</xdr:row>
      <xdr:rowOff>65742</xdr:rowOff>
    </xdr:from>
    <xdr:to>
      <xdr:col>4</xdr:col>
      <xdr:colOff>206781</xdr:colOff>
      <xdr:row>16</xdr:row>
      <xdr:rowOff>153333</xdr:rowOff>
    </xdr:to>
    <xdr:sp macro="" textlink="">
      <xdr:nvSpPr>
        <xdr:cNvPr id="33" name="62 Flecha derecha"/>
        <xdr:cNvSpPr/>
      </xdr:nvSpPr>
      <xdr:spPr>
        <a:xfrm>
          <a:off x="3258112" y="3266142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71671</xdr:colOff>
      <xdr:row>16</xdr:row>
      <xdr:rowOff>75545</xdr:rowOff>
    </xdr:from>
    <xdr:to>
      <xdr:col>5</xdr:col>
      <xdr:colOff>182879</xdr:colOff>
      <xdr:row>16</xdr:row>
      <xdr:rowOff>162335</xdr:rowOff>
    </xdr:to>
    <xdr:sp macro="" textlink="">
      <xdr:nvSpPr>
        <xdr:cNvPr id="34" name="63 Combinar"/>
        <xdr:cNvSpPr/>
      </xdr:nvSpPr>
      <xdr:spPr>
        <a:xfrm>
          <a:off x="3510196" y="3275945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85578</xdr:colOff>
      <xdr:row>16</xdr:row>
      <xdr:rowOff>73240</xdr:rowOff>
    </xdr:from>
    <xdr:to>
      <xdr:col>6</xdr:col>
      <xdr:colOff>198119</xdr:colOff>
      <xdr:row>16</xdr:row>
      <xdr:rowOff>150906</xdr:rowOff>
    </xdr:to>
    <xdr:sp macro="" textlink="">
      <xdr:nvSpPr>
        <xdr:cNvPr id="35" name="64 Retraso"/>
        <xdr:cNvSpPr/>
      </xdr:nvSpPr>
      <xdr:spPr>
        <a:xfrm>
          <a:off x="3771753" y="3273640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85870</xdr:colOff>
      <xdr:row>16</xdr:row>
      <xdr:rowOff>65912</xdr:rowOff>
    </xdr:from>
    <xdr:to>
      <xdr:col>7</xdr:col>
      <xdr:colOff>175259</xdr:colOff>
      <xdr:row>16</xdr:row>
      <xdr:rowOff>154715</xdr:rowOff>
    </xdr:to>
    <xdr:sp macro="" textlink="">
      <xdr:nvSpPr>
        <xdr:cNvPr id="36" name="65 Proceso"/>
        <xdr:cNvSpPr/>
      </xdr:nvSpPr>
      <xdr:spPr>
        <a:xfrm>
          <a:off x="4019695" y="3266312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72591</xdr:colOff>
      <xdr:row>17</xdr:row>
      <xdr:rowOff>70895</xdr:rowOff>
    </xdr:from>
    <xdr:to>
      <xdr:col>3</xdr:col>
      <xdr:colOff>160220</xdr:colOff>
      <xdr:row>17</xdr:row>
      <xdr:rowOff>158525</xdr:rowOff>
    </xdr:to>
    <xdr:sp macro="" textlink="">
      <xdr:nvSpPr>
        <xdr:cNvPr id="37" name="66 Conector"/>
        <xdr:cNvSpPr/>
      </xdr:nvSpPr>
      <xdr:spPr>
        <a:xfrm>
          <a:off x="3015816" y="3499895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71047</xdr:colOff>
      <xdr:row>17</xdr:row>
      <xdr:rowOff>69552</xdr:rowOff>
    </xdr:from>
    <xdr:to>
      <xdr:col>4</xdr:col>
      <xdr:colOff>210591</xdr:colOff>
      <xdr:row>17</xdr:row>
      <xdr:rowOff>157143</xdr:rowOff>
    </xdr:to>
    <xdr:sp macro="" textlink="">
      <xdr:nvSpPr>
        <xdr:cNvPr id="38" name="67 Flecha derecha"/>
        <xdr:cNvSpPr/>
      </xdr:nvSpPr>
      <xdr:spPr>
        <a:xfrm>
          <a:off x="3261922" y="3498552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75481</xdr:colOff>
      <xdr:row>17</xdr:row>
      <xdr:rowOff>79355</xdr:rowOff>
    </xdr:from>
    <xdr:to>
      <xdr:col>5</xdr:col>
      <xdr:colOff>186689</xdr:colOff>
      <xdr:row>17</xdr:row>
      <xdr:rowOff>166145</xdr:rowOff>
    </xdr:to>
    <xdr:sp macro="" textlink="">
      <xdr:nvSpPr>
        <xdr:cNvPr id="39" name="68 Combinar"/>
        <xdr:cNvSpPr/>
      </xdr:nvSpPr>
      <xdr:spPr>
        <a:xfrm>
          <a:off x="3514006" y="3508355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89388</xdr:colOff>
      <xdr:row>17</xdr:row>
      <xdr:rowOff>77050</xdr:rowOff>
    </xdr:from>
    <xdr:to>
      <xdr:col>6</xdr:col>
      <xdr:colOff>201929</xdr:colOff>
      <xdr:row>17</xdr:row>
      <xdr:rowOff>154716</xdr:rowOff>
    </xdr:to>
    <xdr:sp macro="" textlink="">
      <xdr:nvSpPr>
        <xdr:cNvPr id="40" name="69 Retraso"/>
        <xdr:cNvSpPr/>
      </xdr:nvSpPr>
      <xdr:spPr>
        <a:xfrm>
          <a:off x="3775563" y="3506050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89680</xdr:colOff>
      <xdr:row>17</xdr:row>
      <xdr:rowOff>69722</xdr:rowOff>
    </xdr:from>
    <xdr:to>
      <xdr:col>7</xdr:col>
      <xdr:colOff>179069</xdr:colOff>
      <xdr:row>17</xdr:row>
      <xdr:rowOff>158525</xdr:rowOff>
    </xdr:to>
    <xdr:sp macro="" textlink="">
      <xdr:nvSpPr>
        <xdr:cNvPr id="41" name="70 Proceso"/>
        <xdr:cNvSpPr/>
      </xdr:nvSpPr>
      <xdr:spPr>
        <a:xfrm>
          <a:off x="4023505" y="3498722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80010</xdr:colOff>
      <xdr:row>18</xdr:row>
      <xdr:rowOff>115478</xdr:rowOff>
    </xdr:from>
    <xdr:to>
      <xdr:col>3</xdr:col>
      <xdr:colOff>167639</xdr:colOff>
      <xdr:row>18</xdr:row>
      <xdr:rowOff>203108</xdr:rowOff>
    </xdr:to>
    <xdr:sp macro="" textlink="">
      <xdr:nvSpPr>
        <xdr:cNvPr id="42" name="71 Conector"/>
        <xdr:cNvSpPr/>
      </xdr:nvSpPr>
      <xdr:spPr>
        <a:xfrm>
          <a:off x="3023235" y="3773078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63427</xdr:colOff>
      <xdr:row>18</xdr:row>
      <xdr:rowOff>114135</xdr:rowOff>
    </xdr:from>
    <xdr:to>
      <xdr:col>4</xdr:col>
      <xdr:colOff>202971</xdr:colOff>
      <xdr:row>18</xdr:row>
      <xdr:rowOff>201726</xdr:rowOff>
    </xdr:to>
    <xdr:sp macro="" textlink="">
      <xdr:nvSpPr>
        <xdr:cNvPr id="43" name="72 Flecha derecha"/>
        <xdr:cNvSpPr/>
      </xdr:nvSpPr>
      <xdr:spPr>
        <a:xfrm>
          <a:off x="3254302" y="3771735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67861</xdr:colOff>
      <xdr:row>18</xdr:row>
      <xdr:rowOff>123938</xdr:rowOff>
    </xdr:from>
    <xdr:to>
      <xdr:col>5</xdr:col>
      <xdr:colOff>179069</xdr:colOff>
      <xdr:row>18</xdr:row>
      <xdr:rowOff>210728</xdr:rowOff>
    </xdr:to>
    <xdr:sp macro="" textlink="">
      <xdr:nvSpPr>
        <xdr:cNvPr id="44" name="73 Combinar"/>
        <xdr:cNvSpPr/>
      </xdr:nvSpPr>
      <xdr:spPr>
        <a:xfrm>
          <a:off x="3506386" y="3781538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81768</xdr:colOff>
      <xdr:row>18</xdr:row>
      <xdr:rowOff>121633</xdr:rowOff>
    </xdr:from>
    <xdr:to>
      <xdr:col>6</xdr:col>
      <xdr:colOff>194309</xdr:colOff>
      <xdr:row>18</xdr:row>
      <xdr:rowOff>199299</xdr:rowOff>
    </xdr:to>
    <xdr:sp macro="" textlink="">
      <xdr:nvSpPr>
        <xdr:cNvPr id="45" name="74 Retraso"/>
        <xdr:cNvSpPr/>
      </xdr:nvSpPr>
      <xdr:spPr>
        <a:xfrm>
          <a:off x="3767943" y="3779233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82060</xdr:colOff>
      <xdr:row>18</xdr:row>
      <xdr:rowOff>114305</xdr:rowOff>
    </xdr:from>
    <xdr:to>
      <xdr:col>7</xdr:col>
      <xdr:colOff>171449</xdr:colOff>
      <xdr:row>18</xdr:row>
      <xdr:rowOff>203108</xdr:rowOff>
    </xdr:to>
    <xdr:sp macro="" textlink="">
      <xdr:nvSpPr>
        <xdr:cNvPr id="46" name="75 Proceso"/>
        <xdr:cNvSpPr/>
      </xdr:nvSpPr>
      <xdr:spPr>
        <a:xfrm>
          <a:off x="4015885" y="3771905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80010</xdr:colOff>
      <xdr:row>19</xdr:row>
      <xdr:rowOff>106763</xdr:rowOff>
    </xdr:from>
    <xdr:to>
      <xdr:col>3</xdr:col>
      <xdr:colOff>167639</xdr:colOff>
      <xdr:row>19</xdr:row>
      <xdr:rowOff>194393</xdr:rowOff>
    </xdr:to>
    <xdr:sp macro="" textlink="">
      <xdr:nvSpPr>
        <xdr:cNvPr id="47" name="76 Conector"/>
        <xdr:cNvSpPr/>
      </xdr:nvSpPr>
      <xdr:spPr>
        <a:xfrm>
          <a:off x="3023235" y="4078688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63427</xdr:colOff>
      <xdr:row>19</xdr:row>
      <xdr:rowOff>105420</xdr:rowOff>
    </xdr:from>
    <xdr:to>
      <xdr:col>4</xdr:col>
      <xdr:colOff>202971</xdr:colOff>
      <xdr:row>19</xdr:row>
      <xdr:rowOff>193011</xdr:rowOff>
    </xdr:to>
    <xdr:sp macro="" textlink="">
      <xdr:nvSpPr>
        <xdr:cNvPr id="48" name="77 Flecha derecha"/>
        <xdr:cNvSpPr/>
      </xdr:nvSpPr>
      <xdr:spPr>
        <a:xfrm>
          <a:off x="3254302" y="4077345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67861</xdr:colOff>
      <xdr:row>19</xdr:row>
      <xdr:rowOff>115223</xdr:rowOff>
    </xdr:from>
    <xdr:to>
      <xdr:col>5</xdr:col>
      <xdr:colOff>179069</xdr:colOff>
      <xdr:row>19</xdr:row>
      <xdr:rowOff>202013</xdr:rowOff>
    </xdr:to>
    <xdr:sp macro="" textlink="">
      <xdr:nvSpPr>
        <xdr:cNvPr id="49" name="78 Combinar"/>
        <xdr:cNvSpPr/>
      </xdr:nvSpPr>
      <xdr:spPr>
        <a:xfrm>
          <a:off x="3506386" y="4087148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81768</xdr:colOff>
      <xdr:row>19</xdr:row>
      <xdr:rowOff>112918</xdr:rowOff>
    </xdr:from>
    <xdr:to>
      <xdr:col>6</xdr:col>
      <xdr:colOff>194309</xdr:colOff>
      <xdr:row>19</xdr:row>
      <xdr:rowOff>190584</xdr:rowOff>
    </xdr:to>
    <xdr:sp macro="" textlink="">
      <xdr:nvSpPr>
        <xdr:cNvPr id="50" name="79 Retraso"/>
        <xdr:cNvSpPr/>
      </xdr:nvSpPr>
      <xdr:spPr>
        <a:xfrm>
          <a:off x="3767943" y="4084843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82060</xdr:colOff>
      <xdr:row>19</xdr:row>
      <xdr:rowOff>105590</xdr:rowOff>
    </xdr:from>
    <xdr:to>
      <xdr:col>7</xdr:col>
      <xdr:colOff>171449</xdr:colOff>
      <xdr:row>19</xdr:row>
      <xdr:rowOff>194393</xdr:rowOff>
    </xdr:to>
    <xdr:sp macro="" textlink="">
      <xdr:nvSpPr>
        <xdr:cNvPr id="51" name="80 Proceso"/>
        <xdr:cNvSpPr/>
      </xdr:nvSpPr>
      <xdr:spPr>
        <a:xfrm>
          <a:off x="4015885" y="4077515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87630</xdr:colOff>
      <xdr:row>20</xdr:row>
      <xdr:rowOff>70895</xdr:rowOff>
    </xdr:from>
    <xdr:to>
      <xdr:col>3</xdr:col>
      <xdr:colOff>175259</xdr:colOff>
      <xdr:row>20</xdr:row>
      <xdr:rowOff>158525</xdr:rowOff>
    </xdr:to>
    <xdr:sp macro="" textlink="">
      <xdr:nvSpPr>
        <xdr:cNvPr id="52" name="81 Conector"/>
        <xdr:cNvSpPr/>
      </xdr:nvSpPr>
      <xdr:spPr>
        <a:xfrm>
          <a:off x="3030855" y="4357145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71047</xdr:colOff>
      <xdr:row>20</xdr:row>
      <xdr:rowOff>69552</xdr:rowOff>
    </xdr:from>
    <xdr:to>
      <xdr:col>4</xdr:col>
      <xdr:colOff>210591</xdr:colOff>
      <xdr:row>20</xdr:row>
      <xdr:rowOff>157143</xdr:rowOff>
    </xdr:to>
    <xdr:sp macro="" textlink="">
      <xdr:nvSpPr>
        <xdr:cNvPr id="53" name="82 Flecha derecha"/>
        <xdr:cNvSpPr/>
      </xdr:nvSpPr>
      <xdr:spPr>
        <a:xfrm>
          <a:off x="3261922" y="4355802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75481</xdr:colOff>
      <xdr:row>20</xdr:row>
      <xdr:rowOff>79355</xdr:rowOff>
    </xdr:from>
    <xdr:to>
      <xdr:col>5</xdr:col>
      <xdr:colOff>186689</xdr:colOff>
      <xdr:row>20</xdr:row>
      <xdr:rowOff>166145</xdr:rowOff>
    </xdr:to>
    <xdr:sp macro="" textlink="">
      <xdr:nvSpPr>
        <xdr:cNvPr id="54" name="83 Combinar"/>
        <xdr:cNvSpPr/>
      </xdr:nvSpPr>
      <xdr:spPr>
        <a:xfrm>
          <a:off x="3514006" y="4365605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89388</xdr:colOff>
      <xdr:row>20</xdr:row>
      <xdr:rowOff>77050</xdr:rowOff>
    </xdr:from>
    <xdr:to>
      <xdr:col>6</xdr:col>
      <xdr:colOff>201929</xdr:colOff>
      <xdr:row>20</xdr:row>
      <xdr:rowOff>154716</xdr:rowOff>
    </xdr:to>
    <xdr:sp macro="" textlink="">
      <xdr:nvSpPr>
        <xdr:cNvPr id="55" name="84 Retraso"/>
        <xdr:cNvSpPr/>
      </xdr:nvSpPr>
      <xdr:spPr>
        <a:xfrm>
          <a:off x="3775563" y="4363300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89680</xdr:colOff>
      <xdr:row>20</xdr:row>
      <xdr:rowOff>69722</xdr:rowOff>
    </xdr:from>
    <xdr:to>
      <xdr:col>7</xdr:col>
      <xdr:colOff>179069</xdr:colOff>
      <xdr:row>20</xdr:row>
      <xdr:rowOff>158525</xdr:rowOff>
    </xdr:to>
    <xdr:sp macro="" textlink="">
      <xdr:nvSpPr>
        <xdr:cNvPr id="56" name="85 Proceso"/>
        <xdr:cNvSpPr/>
      </xdr:nvSpPr>
      <xdr:spPr>
        <a:xfrm>
          <a:off x="4023505" y="4355972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83820</xdr:colOff>
      <xdr:row>22</xdr:row>
      <xdr:rowOff>67085</xdr:rowOff>
    </xdr:from>
    <xdr:to>
      <xdr:col>3</xdr:col>
      <xdr:colOff>171449</xdr:colOff>
      <xdr:row>22</xdr:row>
      <xdr:rowOff>154715</xdr:rowOff>
    </xdr:to>
    <xdr:sp macro="" textlink="">
      <xdr:nvSpPr>
        <xdr:cNvPr id="57" name="86 Conector"/>
        <xdr:cNvSpPr/>
      </xdr:nvSpPr>
      <xdr:spPr>
        <a:xfrm>
          <a:off x="3027045" y="4896260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62224</xdr:colOff>
      <xdr:row>22</xdr:row>
      <xdr:rowOff>65742</xdr:rowOff>
    </xdr:from>
    <xdr:to>
      <xdr:col>4</xdr:col>
      <xdr:colOff>201768</xdr:colOff>
      <xdr:row>22</xdr:row>
      <xdr:rowOff>153333</xdr:rowOff>
    </xdr:to>
    <xdr:sp macro="" textlink="">
      <xdr:nvSpPr>
        <xdr:cNvPr id="58" name="87 Flecha derecha"/>
        <xdr:cNvSpPr/>
      </xdr:nvSpPr>
      <xdr:spPr>
        <a:xfrm>
          <a:off x="3253099" y="4894917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71671</xdr:colOff>
      <xdr:row>22</xdr:row>
      <xdr:rowOff>75545</xdr:rowOff>
    </xdr:from>
    <xdr:to>
      <xdr:col>5</xdr:col>
      <xdr:colOff>182879</xdr:colOff>
      <xdr:row>22</xdr:row>
      <xdr:rowOff>162335</xdr:rowOff>
    </xdr:to>
    <xdr:sp macro="" textlink="">
      <xdr:nvSpPr>
        <xdr:cNvPr id="59" name="88 Combinar"/>
        <xdr:cNvSpPr/>
      </xdr:nvSpPr>
      <xdr:spPr>
        <a:xfrm>
          <a:off x="3510196" y="4904720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85578</xdr:colOff>
      <xdr:row>22</xdr:row>
      <xdr:rowOff>73240</xdr:rowOff>
    </xdr:from>
    <xdr:to>
      <xdr:col>6</xdr:col>
      <xdr:colOff>198119</xdr:colOff>
      <xdr:row>22</xdr:row>
      <xdr:rowOff>150906</xdr:rowOff>
    </xdr:to>
    <xdr:sp macro="" textlink="">
      <xdr:nvSpPr>
        <xdr:cNvPr id="60" name="89 Retraso"/>
        <xdr:cNvSpPr/>
      </xdr:nvSpPr>
      <xdr:spPr>
        <a:xfrm>
          <a:off x="3771753" y="4902415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85870</xdr:colOff>
      <xdr:row>22</xdr:row>
      <xdr:rowOff>65912</xdr:rowOff>
    </xdr:from>
    <xdr:to>
      <xdr:col>7</xdr:col>
      <xdr:colOff>175259</xdr:colOff>
      <xdr:row>22</xdr:row>
      <xdr:rowOff>154715</xdr:rowOff>
    </xdr:to>
    <xdr:sp macro="" textlink="">
      <xdr:nvSpPr>
        <xdr:cNvPr id="61" name="90 Proceso"/>
        <xdr:cNvSpPr/>
      </xdr:nvSpPr>
      <xdr:spPr>
        <a:xfrm>
          <a:off x="4019695" y="4895087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83820</xdr:colOff>
      <xdr:row>23</xdr:row>
      <xdr:rowOff>66865</xdr:rowOff>
    </xdr:from>
    <xdr:to>
      <xdr:col>3</xdr:col>
      <xdr:colOff>171449</xdr:colOff>
      <xdr:row>23</xdr:row>
      <xdr:rowOff>154495</xdr:rowOff>
    </xdr:to>
    <xdr:sp macro="" textlink="">
      <xdr:nvSpPr>
        <xdr:cNvPr id="62" name="91 Conector"/>
        <xdr:cNvSpPr/>
      </xdr:nvSpPr>
      <xdr:spPr>
        <a:xfrm>
          <a:off x="3027045" y="5124640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67237</xdr:colOff>
      <xdr:row>23</xdr:row>
      <xdr:rowOff>65522</xdr:rowOff>
    </xdr:from>
    <xdr:to>
      <xdr:col>4</xdr:col>
      <xdr:colOff>206781</xdr:colOff>
      <xdr:row>23</xdr:row>
      <xdr:rowOff>153113</xdr:rowOff>
    </xdr:to>
    <xdr:sp macro="" textlink="">
      <xdr:nvSpPr>
        <xdr:cNvPr id="63" name="92 Flecha derecha"/>
        <xdr:cNvSpPr/>
      </xdr:nvSpPr>
      <xdr:spPr>
        <a:xfrm>
          <a:off x="3258112" y="5123297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71671</xdr:colOff>
      <xdr:row>23</xdr:row>
      <xdr:rowOff>75325</xdr:rowOff>
    </xdr:from>
    <xdr:to>
      <xdr:col>5</xdr:col>
      <xdr:colOff>182879</xdr:colOff>
      <xdr:row>23</xdr:row>
      <xdr:rowOff>162115</xdr:rowOff>
    </xdr:to>
    <xdr:sp macro="" textlink="">
      <xdr:nvSpPr>
        <xdr:cNvPr id="64" name="93 Combinar"/>
        <xdr:cNvSpPr/>
      </xdr:nvSpPr>
      <xdr:spPr>
        <a:xfrm>
          <a:off x="3510196" y="5133100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85578</xdr:colOff>
      <xdr:row>23</xdr:row>
      <xdr:rowOff>73020</xdr:rowOff>
    </xdr:from>
    <xdr:to>
      <xdr:col>6</xdr:col>
      <xdr:colOff>198119</xdr:colOff>
      <xdr:row>23</xdr:row>
      <xdr:rowOff>150686</xdr:rowOff>
    </xdr:to>
    <xdr:sp macro="" textlink="">
      <xdr:nvSpPr>
        <xdr:cNvPr id="65" name="94 Retraso"/>
        <xdr:cNvSpPr/>
      </xdr:nvSpPr>
      <xdr:spPr>
        <a:xfrm>
          <a:off x="3771753" y="5130795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85870</xdr:colOff>
      <xdr:row>23</xdr:row>
      <xdr:rowOff>65692</xdr:rowOff>
    </xdr:from>
    <xdr:to>
      <xdr:col>7</xdr:col>
      <xdr:colOff>175259</xdr:colOff>
      <xdr:row>23</xdr:row>
      <xdr:rowOff>154495</xdr:rowOff>
    </xdr:to>
    <xdr:sp macro="" textlink="">
      <xdr:nvSpPr>
        <xdr:cNvPr id="66" name="95 Proceso"/>
        <xdr:cNvSpPr/>
      </xdr:nvSpPr>
      <xdr:spPr>
        <a:xfrm>
          <a:off x="4019695" y="5123467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80010</xdr:colOff>
      <xdr:row>24</xdr:row>
      <xdr:rowOff>63032</xdr:rowOff>
    </xdr:from>
    <xdr:to>
      <xdr:col>3</xdr:col>
      <xdr:colOff>167639</xdr:colOff>
      <xdr:row>24</xdr:row>
      <xdr:rowOff>150662</xdr:rowOff>
    </xdr:to>
    <xdr:sp macro="" textlink="">
      <xdr:nvSpPr>
        <xdr:cNvPr id="67" name="96 Conector"/>
        <xdr:cNvSpPr/>
      </xdr:nvSpPr>
      <xdr:spPr>
        <a:xfrm>
          <a:off x="3023235" y="5349407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63427</xdr:colOff>
      <xdr:row>24</xdr:row>
      <xdr:rowOff>61689</xdr:rowOff>
    </xdr:from>
    <xdr:to>
      <xdr:col>4</xdr:col>
      <xdr:colOff>202971</xdr:colOff>
      <xdr:row>24</xdr:row>
      <xdr:rowOff>149280</xdr:rowOff>
    </xdr:to>
    <xdr:sp macro="" textlink="">
      <xdr:nvSpPr>
        <xdr:cNvPr id="68" name="97 Flecha derecha"/>
        <xdr:cNvSpPr/>
      </xdr:nvSpPr>
      <xdr:spPr>
        <a:xfrm>
          <a:off x="3254302" y="5348064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67861</xdr:colOff>
      <xdr:row>24</xdr:row>
      <xdr:rowOff>71492</xdr:rowOff>
    </xdr:from>
    <xdr:to>
      <xdr:col>5</xdr:col>
      <xdr:colOff>179069</xdr:colOff>
      <xdr:row>24</xdr:row>
      <xdr:rowOff>158282</xdr:rowOff>
    </xdr:to>
    <xdr:sp macro="" textlink="">
      <xdr:nvSpPr>
        <xdr:cNvPr id="69" name="98 Combinar"/>
        <xdr:cNvSpPr/>
      </xdr:nvSpPr>
      <xdr:spPr>
        <a:xfrm>
          <a:off x="3506386" y="5357867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81768</xdr:colOff>
      <xdr:row>24</xdr:row>
      <xdr:rowOff>69187</xdr:rowOff>
    </xdr:from>
    <xdr:to>
      <xdr:col>6</xdr:col>
      <xdr:colOff>194309</xdr:colOff>
      <xdr:row>24</xdr:row>
      <xdr:rowOff>146853</xdr:rowOff>
    </xdr:to>
    <xdr:sp macro="" textlink="">
      <xdr:nvSpPr>
        <xdr:cNvPr id="70" name="99 Retraso"/>
        <xdr:cNvSpPr/>
      </xdr:nvSpPr>
      <xdr:spPr>
        <a:xfrm>
          <a:off x="3767943" y="5355562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82060</xdr:colOff>
      <xdr:row>24</xdr:row>
      <xdr:rowOff>61859</xdr:rowOff>
    </xdr:from>
    <xdr:to>
      <xdr:col>7</xdr:col>
      <xdr:colOff>171449</xdr:colOff>
      <xdr:row>24</xdr:row>
      <xdr:rowOff>150662</xdr:rowOff>
    </xdr:to>
    <xdr:sp macro="" textlink="">
      <xdr:nvSpPr>
        <xdr:cNvPr id="71" name="100 Proceso"/>
        <xdr:cNvSpPr/>
      </xdr:nvSpPr>
      <xdr:spPr>
        <a:xfrm>
          <a:off x="4015885" y="5348234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77403</xdr:colOff>
      <xdr:row>25</xdr:row>
      <xdr:rowOff>79001</xdr:rowOff>
    </xdr:from>
    <xdr:to>
      <xdr:col>3</xdr:col>
      <xdr:colOff>165032</xdr:colOff>
      <xdr:row>25</xdr:row>
      <xdr:rowOff>166631</xdr:rowOff>
    </xdr:to>
    <xdr:sp macro="" textlink="">
      <xdr:nvSpPr>
        <xdr:cNvPr id="72" name="101 Conector"/>
        <xdr:cNvSpPr/>
      </xdr:nvSpPr>
      <xdr:spPr>
        <a:xfrm>
          <a:off x="3020628" y="5593976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55807</xdr:colOff>
      <xdr:row>25</xdr:row>
      <xdr:rowOff>77658</xdr:rowOff>
    </xdr:from>
    <xdr:to>
      <xdr:col>4</xdr:col>
      <xdr:colOff>195351</xdr:colOff>
      <xdr:row>25</xdr:row>
      <xdr:rowOff>165249</xdr:rowOff>
    </xdr:to>
    <xdr:sp macro="" textlink="">
      <xdr:nvSpPr>
        <xdr:cNvPr id="73" name="102 Flecha derecha"/>
        <xdr:cNvSpPr/>
      </xdr:nvSpPr>
      <xdr:spPr>
        <a:xfrm>
          <a:off x="3246682" y="5592633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60241</xdr:colOff>
      <xdr:row>25</xdr:row>
      <xdr:rowOff>87461</xdr:rowOff>
    </xdr:from>
    <xdr:to>
      <xdr:col>5</xdr:col>
      <xdr:colOff>171449</xdr:colOff>
      <xdr:row>25</xdr:row>
      <xdr:rowOff>174251</xdr:rowOff>
    </xdr:to>
    <xdr:sp macro="" textlink="">
      <xdr:nvSpPr>
        <xdr:cNvPr id="74" name="103 Combinar"/>
        <xdr:cNvSpPr/>
      </xdr:nvSpPr>
      <xdr:spPr>
        <a:xfrm>
          <a:off x="3498766" y="5602436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74148</xdr:colOff>
      <xdr:row>25</xdr:row>
      <xdr:rowOff>85156</xdr:rowOff>
    </xdr:from>
    <xdr:to>
      <xdr:col>6</xdr:col>
      <xdr:colOff>186689</xdr:colOff>
      <xdr:row>25</xdr:row>
      <xdr:rowOff>162822</xdr:rowOff>
    </xdr:to>
    <xdr:sp macro="" textlink="">
      <xdr:nvSpPr>
        <xdr:cNvPr id="75" name="104 Retraso"/>
        <xdr:cNvSpPr/>
      </xdr:nvSpPr>
      <xdr:spPr>
        <a:xfrm>
          <a:off x="3760323" y="5600131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74440</xdr:colOff>
      <xdr:row>25</xdr:row>
      <xdr:rowOff>77828</xdr:rowOff>
    </xdr:from>
    <xdr:to>
      <xdr:col>7</xdr:col>
      <xdr:colOff>163829</xdr:colOff>
      <xdr:row>25</xdr:row>
      <xdr:rowOff>166631</xdr:rowOff>
    </xdr:to>
    <xdr:sp macro="" textlink="">
      <xdr:nvSpPr>
        <xdr:cNvPr id="76" name="105 Proceso"/>
        <xdr:cNvSpPr/>
      </xdr:nvSpPr>
      <xdr:spPr>
        <a:xfrm>
          <a:off x="4008265" y="5592803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76200</xdr:colOff>
      <xdr:row>26</xdr:row>
      <xdr:rowOff>74355</xdr:rowOff>
    </xdr:from>
    <xdr:to>
      <xdr:col>3</xdr:col>
      <xdr:colOff>163829</xdr:colOff>
      <xdr:row>26</xdr:row>
      <xdr:rowOff>161985</xdr:rowOff>
    </xdr:to>
    <xdr:sp macro="" textlink="">
      <xdr:nvSpPr>
        <xdr:cNvPr id="77" name="106 Conector"/>
        <xdr:cNvSpPr/>
      </xdr:nvSpPr>
      <xdr:spPr>
        <a:xfrm>
          <a:off x="3019425" y="5817930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59617</xdr:colOff>
      <xdr:row>26</xdr:row>
      <xdr:rowOff>77658</xdr:rowOff>
    </xdr:from>
    <xdr:to>
      <xdr:col>4</xdr:col>
      <xdr:colOff>199161</xdr:colOff>
      <xdr:row>26</xdr:row>
      <xdr:rowOff>165249</xdr:rowOff>
    </xdr:to>
    <xdr:sp macro="" textlink="">
      <xdr:nvSpPr>
        <xdr:cNvPr id="78" name="107 Flecha derecha"/>
        <xdr:cNvSpPr/>
      </xdr:nvSpPr>
      <xdr:spPr>
        <a:xfrm>
          <a:off x="3250492" y="5821233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64051</xdr:colOff>
      <xdr:row>26</xdr:row>
      <xdr:rowOff>87461</xdr:rowOff>
    </xdr:from>
    <xdr:to>
      <xdr:col>5</xdr:col>
      <xdr:colOff>175259</xdr:colOff>
      <xdr:row>26</xdr:row>
      <xdr:rowOff>174251</xdr:rowOff>
    </xdr:to>
    <xdr:sp macro="" textlink="">
      <xdr:nvSpPr>
        <xdr:cNvPr id="79" name="108 Combinar"/>
        <xdr:cNvSpPr/>
      </xdr:nvSpPr>
      <xdr:spPr>
        <a:xfrm>
          <a:off x="3502576" y="5831036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77958</xdr:colOff>
      <xdr:row>26</xdr:row>
      <xdr:rowOff>85156</xdr:rowOff>
    </xdr:from>
    <xdr:to>
      <xdr:col>6</xdr:col>
      <xdr:colOff>190499</xdr:colOff>
      <xdr:row>26</xdr:row>
      <xdr:rowOff>162822</xdr:rowOff>
    </xdr:to>
    <xdr:sp macro="" textlink="">
      <xdr:nvSpPr>
        <xdr:cNvPr id="80" name="109 Retraso"/>
        <xdr:cNvSpPr/>
      </xdr:nvSpPr>
      <xdr:spPr>
        <a:xfrm>
          <a:off x="3764133" y="5828731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78250</xdr:colOff>
      <xdr:row>26</xdr:row>
      <xdr:rowOff>77828</xdr:rowOff>
    </xdr:from>
    <xdr:to>
      <xdr:col>7</xdr:col>
      <xdr:colOff>167639</xdr:colOff>
      <xdr:row>26</xdr:row>
      <xdr:rowOff>166631</xdr:rowOff>
    </xdr:to>
    <xdr:sp macro="" textlink="">
      <xdr:nvSpPr>
        <xdr:cNvPr id="81" name="110 Proceso"/>
        <xdr:cNvSpPr/>
      </xdr:nvSpPr>
      <xdr:spPr>
        <a:xfrm>
          <a:off x="4012075" y="5821403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75364</xdr:colOff>
      <xdr:row>27</xdr:row>
      <xdr:rowOff>67678</xdr:rowOff>
    </xdr:from>
    <xdr:to>
      <xdr:col>3</xdr:col>
      <xdr:colOff>162993</xdr:colOff>
      <xdr:row>27</xdr:row>
      <xdr:rowOff>155308</xdr:rowOff>
    </xdr:to>
    <xdr:sp macro="" textlink="">
      <xdr:nvSpPr>
        <xdr:cNvPr id="82" name="111 Conector"/>
        <xdr:cNvSpPr/>
      </xdr:nvSpPr>
      <xdr:spPr>
        <a:xfrm>
          <a:off x="3018589" y="6039853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63427</xdr:colOff>
      <xdr:row>27</xdr:row>
      <xdr:rowOff>61689</xdr:rowOff>
    </xdr:from>
    <xdr:to>
      <xdr:col>4</xdr:col>
      <xdr:colOff>202971</xdr:colOff>
      <xdr:row>27</xdr:row>
      <xdr:rowOff>149280</xdr:rowOff>
    </xdr:to>
    <xdr:sp macro="" textlink="">
      <xdr:nvSpPr>
        <xdr:cNvPr id="83" name="112 Flecha derecha"/>
        <xdr:cNvSpPr/>
      </xdr:nvSpPr>
      <xdr:spPr>
        <a:xfrm>
          <a:off x="3254302" y="6033864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67861</xdr:colOff>
      <xdr:row>27</xdr:row>
      <xdr:rowOff>71492</xdr:rowOff>
    </xdr:from>
    <xdr:to>
      <xdr:col>5</xdr:col>
      <xdr:colOff>179069</xdr:colOff>
      <xdr:row>27</xdr:row>
      <xdr:rowOff>158282</xdr:rowOff>
    </xdr:to>
    <xdr:sp macro="" textlink="">
      <xdr:nvSpPr>
        <xdr:cNvPr id="84" name="113 Combinar"/>
        <xdr:cNvSpPr/>
      </xdr:nvSpPr>
      <xdr:spPr>
        <a:xfrm>
          <a:off x="3506386" y="6043667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81768</xdr:colOff>
      <xdr:row>27</xdr:row>
      <xdr:rowOff>69187</xdr:rowOff>
    </xdr:from>
    <xdr:to>
      <xdr:col>6</xdr:col>
      <xdr:colOff>194309</xdr:colOff>
      <xdr:row>27</xdr:row>
      <xdr:rowOff>146853</xdr:rowOff>
    </xdr:to>
    <xdr:sp macro="" textlink="">
      <xdr:nvSpPr>
        <xdr:cNvPr id="85" name="114 Retraso"/>
        <xdr:cNvSpPr/>
      </xdr:nvSpPr>
      <xdr:spPr>
        <a:xfrm>
          <a:off x="3767943" y="6041362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82060</xdr:colOff>
      <xdr:row>27</xdr:row>
      <xdr:rowOff>61859</xdr:rowOff>
    </xdr:from>
    <xdr:to>
      <xdr:col>7</xdr:col>
      <xdr:colOff>171449</xdr:colOff>
      <xdr:row>27</xdr:row>
      <xdr:rowOff>150662</xdr:rowOff>
    </xdr:to>
    <xdr:sp macro="" textlink="">
      <xdr:nvSpPr>
        <xdr:cNvPr id="86" name="115 Proceso"/>
        <xdr:cNvSpPr/>
      </xdr:nvSpPr>
      <xdr:spPr>
        <a:xfrm>
          <a:off x="4015885" y="6034034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83820</xdr:colOff>
      <xdr:row>28</xdr:row>
      <xdr:rowOff>67085</xdr:rowOff>
    </xdr:from>
    <xdr:to>
      <xdr:col>3</xdr:col>
      <xdr:colOff>171449</xdr:colOff>
      <xdr:row>28</xdr:row>
      <xdr:rowOff>154715</xdr:rowOff>
    </xdr:to>
    <xdr:sp macro="" textlink="">
      <xdr:nvSpPr>
        <xdr:cNvPr id="87" name="116 Conector"/>
        <xdr:cNvSpPr/>
      </xdr:nvSpPr>
      <xdr:spPr>
        <a:xfrm>
          <a:off x="3027045" y="6267860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67237</xdr:colOff>
      <xdr:row>28</xdr:row>
      <xdr:rowOff>65742</xdr:rowOff>
    </xdr:from>
    <xdr:to>
      <xdr:col>4</xdr:col>
      <xdr:colOff>206781</xdr:colOff>
      <xdr:row>28</xdr:row>
      <xdr:rowOff>153333</xdr:rowOff>
    </xdr:to>
    <xdr:sp macro="" textlink="">
      <xdr:nvSpPr>
        <xdr:cNvPr id="88" name="117 Flecha derecha"/>
        <xdr:cNvSpPr/>
      </xdr:nvSpPr>
      <xdr:spPr>
        <a:xfrm>
          <a:off x="3258112" y="6266517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71671</xdr:colOff>
      <xdr:row>28</xdr:row>
      <xdr:rowOff>75545</xdr:rowOff>
    </xdr:from>
    <xdr:to>
      <xdr:col>5</xdr:col>
      <xdr:colOff>182879</xdr:colOff>
      <xdr:row>28</xdr:row>
      <xdr:rowOff>162335</xdr:rowOff>
    </xdr:to>
    <xdr:sp macro="" textlink="">
      <xdr:nvSpPr>
        <xdr:cNvPr id="89" name="118 Combinar"/>
        <xdr:cNvSpPr/>
      </xdr:nvSpPr>
      <xdr:spPr>
        <a:xfrm>
          <a:off x="3510196" y="6276320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85578</xdr:colOff>
      <xdr:row>28</xdr:row>
      <xdr:rowOff>73240</xdr:rowOff>
    </xdr:from>
    <xdr:to>
      <xdr:col>6</xdr:col>
      <xdr:colOff>198119</xdr:colOff>
      <xdr:row>28</xdr:row>
      <xdr:rowOff>150906</xdr:rowOff>
    </xdr:to>
    <xdr:sp macro="" textlink="">
      <xdr:nvSpPr>
        <xdr:cNvPr id="90" name="119 Retraso"/>
        <xdr:cNvSpPr/>
      </xdr:nvSpPr>
      <xdr:spPr>
        <a:xfrm>
          <a:off x="3771753" y="6274015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85870</xdr:colOff>
      <xdr:row>28</xdr:row>
      <xdr:rowOff>65912</xdr:rowOff>
    </xdr:from>
    <xdr:to>
      <xdr:col>7</xdr:col>
      <xdr:colOff>175259</xdr:colOff>
      <xdr:row>28</xdr:row>
      <xdr:rowOff>154715</xdr:rowOff>
    </xdr:to>
    <xdr:sp macro="" textlink="">
      <xdr:nvSpPr>
        <xdr:cNvPr id="91" name="120 Proceso"/>
        <xdr:cNvSpPr/>
      </xdr:nvSpPr>
      <xdr:spPr>
        <a:xfrm>
          <a:off x="4019695" y="6266687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84144</xdr:colOff>
      <xdr:row>29</xdr:row>
      <xdr:rowOff>64460</xdr:rowOff>
    </xdr:from>
    <xdr:to>
      <xdr:col>3</xdr:col>
      <xdr:colOff>171773</xdr:colOff>
      <xdr:row>29</xdr:row>
      <xdr:rowOff>152090</xdr:rowOff>
    </xdr:to>
    <xdr:sp macro="" textlink="">
      <xdr:nvSpPr>
        <xdr:cNvPr id="92" name="121 Conector"/>
        <xdr:cNvSpPr/>
      </xdr:nvSpPr>
      <xdr:spPr>
        <a:xfrm>
          <a:off x="3027369" y="6493835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67561</xdr:colOff>
      <xdr:row>29</xdr:row>
      <xdr:rowOff>63117</xdr:rowOff>
    </xdr:from>
    <xdr:to>
      <xdr:col>4</xdr:col>
      <xdr:colOff>207105</xdr:colOff>
      <xdr:row>29</xdr:row>
      <xdr:rowOff>150708</xdr:rowOff>
    </xdr:to>
    <xdr:sp macro="" textlink="">
      <xdr:nvSpPr>
        <xdr:cNvPr id="93" name="122 Flecha derecha"/>
        <xdr:cNvSpPr/>
      </xdr:nvSpPr>
      <xdr:spPr>
        <a:xfrm>
          <a:off x="3258436" y="6492492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71995</xdr:colOff>
      <xdr:row>29</xdr:row>
      <xdr:rowOff>72920</xdr:rowOff>
    </xdr:from>
    <xdr:to>
      <xdr:col>5</xdr:col>
      <xdr:colOff>183203</xdr:colOff>
      <xdr:row>29</xdr:row>
      <xdr:rowOff>159710</xdr:rowOff>
    </xdr:to>
    <xdr:sp macro="" textlink="">
      <xdr:nvSpPr>
        <xdr:cNvPr id="94" name="123 Combinar"/>
        <xdr:cNvSpPr/>
      </xdr:nvSpPr>
      <xdr:spPr>
        <a:xfrm>
          <a:off x="3510520" y="6502295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85902</xdr:colOff>
      <xdr:row>29</xdr:row>
      <xdr:rowOff>70615</xdr:rowOff>
    </xdr:from>
    <xdr:to>
      <xdr:col>6</xdr:col>
      <xdr:colOff>198443</xdr:colOff>
      <xdr:row>29</xdr:row>
      <xdr:rowOff>148281</xdr:rowOff>
    </xdr:to>
    <xdr:sp macro="" textlink="">
      <xdr:nvSpPr>
        <xdr:cNvPr id="95" name="124 Retraso"/>
        <xdr:cNvSpPr/>
      </xdr:nvSpPr>
      <xdr:spPr>
        <a:xfrm>
          <a:off x="3772077" y="6499990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86194</xdr:colOff>
      <xdr:row>29</xdr:row>
      <xdr:rowOff>63287</xdr:rowOff>
    </xdr:from>
    <xdr:to>
      <xdr:col>7</xdr:col>
      <xdr:colOff>175583</xdr:colOff>
      <xdr:row>29</xdr:row>
      <xdr:rowOff>152090</xdr:rowOff>
    </xdr:to>
    <xdr:sp macro="" textlink="">
      <xdr:nvSpPr>
        <xdr:cNvPr id="96" name="125 Proceso"/>
        <xdr:cNvSpPr/>
      </xdr:nvSpPr>
      <xdr:spPr>
        <a:xfrm>
          <a:off x="4020019" y="6492662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82530</xdr:colOff>
      <xdr:row>30</xdr:row>
      <xdr:rowOff>112669</xdr:rowOff>
    </xdr:from>
    <xdr:to>
      <xdr:col>3</xdr:col>
      <xdr:colOff>170159</xdr:colOff>
      <xdr:row>30</xdr:row>
      <xdr:rowOff>200299</xdr:rowOff>
    </xdr:to>
    <xdr:sp macro="" textlink="">
      <xdr:nvSpPr>
        <xdr:cNvPr id="97" name="126 Conector"/>
        <xdr:cNvSpPr/>
      </xdr:nvSpPr>
      <xdr:spPr>
        <a:xfrm>
          <a:off x="3025755" y="6770644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65947</xdr:colOff>
      <xdr:row>30</xdr:row>
      <xdr:rowOff>111326</xdr:rowOff>
    </xdr:from>
    <xdr:to>
      <xdr:col>4</xdr:col>
      <xdr:colOff>205491</xdr:colOff>
      <xdr:row>30</xdr:row>
      <xdr:rowOff>198917</xdr:rowOff>
    </xdr:to>
    <xdr:sp macro="" textlink="">
      <xdr:nvSpPr>
        <xdr:cNvPr id="98" name="127 Flecha derecha"/>
        <xdr:cNvSpPr/>
      </xdr:nvSpPr>
      <xdr:spPr>
        <a:xfrm>
          <a:off x="3256822" y="6769301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70381</xdr:colOff>
      <xdr:row>30</xdr:row>
      <xdr:rowOff>121129</xdr:rowOff>
    </xdr:from>
    <xdr:to>
      <xdr:col>5</xdr:col>
      <xdr:colOff>181589</xdr:colOff>
      <xdr:row>30</xdr:row>
      <xdr:rowOff>207919</xdr:rowOff>
    </xdr:to>
    <xdr:sp macro="" textlink="">
      <xdr:nvSpPr>
        <xdr:cNvPr id="99" name="128 Combinar"/>
        <xdr:cNvSpPr/>
      </xdr:nvSpPr>
      <xdr:spPr>
        <a:xfrm>
          <a:off x="3508906" y="6779104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84288</xdr:colOff>
      <xdr:row>30</xdr:row>
      <xdr:rowOff>118824</xdr:rowOff>
    </xdr:from>
    <xdr:to>
      <xdr:col>6</xdr:col>
      <xdr:colOff>196829</xdr:colOff>
      <xdr:row>30</xdr:row>
      <xdr:rowOff>196490</xdr:rowOff>
    </xdr:to>
    <xdr:sp macro="" textlink="">
      <xdr:nvSpPr>
        <xdr:cNvPr id="100" name="129 Retraso"/>
        <xdr:cNvSpPr/>
      </xdr:nvSpPr>
      <xdr:spPr>
        <a:xfrm>
          <a:off x="3770463" y="6776799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84580</xdr:colOff>
      <xdr:row>30</xdr:row>
      <xdr:rowOff>111496</xdr:rowOff>
    </xdr:from>
    <xdr:to>
      <xdr:col>7</xdr:col>
      <xdr:colOff>173969</xdr:colOff>
      <xdr:row>30</xdr:row>
      <xdr:rowOff>200299</xdr:rowOff>
    </xdr:to>
    <xdr:sp macro="" textlink="">
      <xdr:nvSpPr>
        <xdr:cNvPr id="101" name="130 Proceso"/>
        <xdr:cNvSpPr/>
      </xdr:nvSpPr>
      <xdr:spPr>
        <a:xfrm>
          <a:off x="4018405" y="6769471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77441</xdr:colOff>
      <xdr:row>32</xdr:row>
      <xdr:rowOff>117180</xdr:rowOff>
    </xdr:from>
    <xdr:to>
      <xdr:col>3</xdr:col>
      <xdr:colOff>165070</xdr:colOff>
      <xdr:row>32</xdr:row>
      <xdr:rowOff>204810</xdr:rowOff>
    </xdr:to>
    <xdr:sp macro="" textlink="">
      <xdr:nvSpPr>
        <xdr:cNvPr id="102" name="131 Conector"/>
        <xdr:cNvSpPr/>
      </xdr:nvSpPr>
      <xdr:spPr>
        <a:xfrm>
          <a:off x="3020666" y="7403805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56212</xdr:colOff>
      <xdr:row>32</xdr:row>
      <xdr:rowOff>115837</xdr:rowOff>
    </xdr:from>
    <xdr:to>
      <xdr:col>4</xdr:col>
      <xdr:colOff>195756</xdr:colOff>
      <xdr:row>32</xdr:row>
      <xdr:rowOff>203428</xdr:rowOff>
    </xdr:to>
    <xdr:sp macro="" textlink="">
      <xdr:nvSpPr>
        <xdr:cNvPr id="103" name="132 Flecha derecha"/>
        <xdr:cNvSpPr/>
      </xdr:nvSpPr>
      <xdr:spPr>
        <a:xfrm>
          <a:off x="3247087" y="7402462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60646</xdr:colOff>
      <xdr:row>32</xdr:row>
      <xdr:rowOff>125640</xdr:rowOff>
    </xdr:from>
    <xdr:to>
      <xdr:col>5</xdr:col>
      <xdr:colOff>171854</xdr:colOff>
      <xdr:row>32</xdr:row>
      <xdr:rowOff>212430</xdr:rowOff>
    </xdr:to>
    <xdr:sp macro="" textlink="">
      <xdr:nvSpPr>
        <xdr:cNvPr id="104" name="133 Combinar"/>
        <xdr:cNvSpPr/>
      </xdr:nvSpPr>
      <xdr:spPr>
        <a:xfrm>
          <a:off x="3499171" y="7412265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74553</xdr:colOff>
      <xdr:row>32</xdr:row>
      <xdr:rowOff>123335</xdr:rowOff>
    </xdr:from>
    <xdr:to>
      <xdr:col>6</xdr:col>
      <xdr:colOff>187094</xdr:colOff>
      <xdr:row>32</xdr:row>
      <xdr:rowOff>201001</xdr:rowOff>
    </xdr:to>
    <xdr:sp macro="" textlink="">
      <xdr:nvSpPr>
        <xdr:cNvPr id="105" name="134 Retraso"/>
        <xdr:cNvSpPr/>
      </xdr:nvSpPr>
      <xdr:spPr>
        <a:xfrm>
          <a:off x="3760728" y="7409960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74845</xdr:colOff>
      <xdr:row>32</xdr:row>
      <xdr:rowOff>116007</xdr:rowOff>
    </xdr:from>
    <xdr:to>
      <xdr:col>7</xdr:col>
      <xdr:colOff>164234</xdr:colOff>
      <xdr:row>32</xdr:row>
      <xdr:rowOff>204810</xdr:rowOff>
    </xdr:to>
    <xdr:sp macro="" textlink="">
      <xdr:nvSpPr>
        <xdr:cNvPr id="106" name="135 Proceso"/>
        <xdr:cNvSpPr/>
      </xdr:nvSpPr>
      <xdr:spPr>
        <a:xfrm>
          <a:off x="4008670" y="7402632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79280</xdr:colOff>
      <xdr:row>33</xdr:row>
      <xdr:rowOff>75029</xdr:rowOff>
    </xdr:from>
    <xdr:to>
      <xdr:col>3</xdr:col>
      <xdr:colOff>166909</xdr:colOff>
      <xdr:row>33</xdr:row>
      <xdr:rowOff>162659</xdr:rowOff>
    </xdr:to>
    <xdr:sp macro="" textlink="">
      <xdr:nvSpPr>
        <xdr:cNvPr id="107" name="136 Conector"/>
        <xdr:cNvSpPr/>
      </xdr:nvSpPr>
      <xdr:spPr>
        <a:xfrm>
          <a:off x="3022505" y="7675979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62697</xdr:colOff>
      <xdr:row>33</xdr:row>
      <xdr:rowOff>73686</xdr:rowOff>
    </xdr:from>
    <xdr:to>
      <xdr:col>4</xdr:col>
      <xdr:colOff>202241</xdr:colOff>
      <xdr:row>33</xdr:row>
      <xdr:rowOff>161277</xdr:rowOff>
    </xdr:to>
    <xdr:sp macro="" textlink="">
      <xdr:nvSpPr>
        <xdr:cNvPr id="108" name="137 Flecha derecha"/>
        <xdr:cNvSpPr/>
      </xdr:nvSpPr>
      <xdr:spPr>
        <a:xfrm>
          <a:off x="3253572" y="7674636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67131</xdr:colOff>
      <xdr:row>33</xdr:row>
      <xdr:rowOff>83489</xdr:rowOff>
    </xdr:from>
    <xdr:to>
      <xdr:col>5</xdr:col>
      <xdr:colOff>178339</xdr:colOff>
      <xdr:row>33</xdr:row>
      <xdr:rowOff>170279</xdr:rowOff>
    </xdr:to>
    <xdr:sp macro="" textlink="">
      <xdr:nvSpPr>
        <xdr:cNvPr id="109" name="138 Combinar"/>
        <xdr:cNvSpPr/>
      </xdr:nvSpPr>
      <xdr:spPr>
        <a:xfrm>
          <a:off x="3505656" y="7684439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81038</xdr:colOff>
      <xdr:row>33</xdr:row>
      <xdr:rowOff>81184</xdr:rowOff>
    </xdr:from>
    <xdr:to>
      <xdr:col>6</xdr:col>
      <xdr:colOff>193579</xdr:colOff>
      <xdr:row>33</xdr:row>
      <xdr:rowOff>158850</xdr:rowOff>
    </xdr:to>
    <xdr:sp macro="" textlink="">
      <xdr:nvSpPr>
        <xdr:cNvPr id="110" name="139 Retraso"/>
        <xdr:cNvSpPr/>
      </xdr:nvSpPr>
      <xdr:spPr>
        <a:xfrm>
          <a:off x="3767213" y="7682134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81330</xdr:colOff>
      <xdr:row>33</xdr:row>
      <xdr:rowOff>73856</xdr:rowOff>
    </xdr:from>
    <xdr:to>
      <xdr:col>7</xdr:col>
      <xdr:colOff>170719</xdr:colOff>
      <xdr:row>33</xdr:row>
      <xdr:rowOff>162659</xdr:rowOff>
    </xdr:to>
    <xdr:sp macro="" textlink="">
      <xdr:nvSpPr>
        <xdr:cNvPr id="111" name="140 Proceso"/>
        <xdr:cNvSpPr/>
      </xdr:nvSpPr>
      <xdr:spPr>
        <a:xfrm>
          <a:off x="4015155" y="7674806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76037</xdr:colOff>
      <xdr:row>35</xdr:row>
      <xdr:rowOff>71787</xdr:rowOff>
    </xdr:from>
    <xdr:to>
      <xdr:col>3</xdr:col>
      <xdr:colOff>163666</xdr:colOff>
      <xdr:row>35</xdr:row>
      <xdr:rowOff>159417</xdr:rowOff>
    </xdr:to>
    <xdr:sp macro="" textlink="">
      <xdr:nvSpPr>
        <xdr:cNvPr id="112" name="141 Conector"/>
        <xdr:cNvSpPr/>
      </xdr:nvSpPr>
      <xdr:spPr>
        <a:xfrm>
          <a:off x="3019262" y="8129937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59454</xdr:colOff>
      <xdr:row>35</xdr:row>
      <xdr:rowOff>70444</xdr:rowOff>
    </xdr:from>
    <xdr:to>
      <xdr:col>4</xdr:col>
      <xdr:colOff>198998</xdr:colOff>
      <xdr:row>35</xdr:row>
      <xdr:rowOff>158035</xdr:rowOff>
    </xdr:to>
    <xdr:sp macro="" textlink="">
      <xdr:nvSpPr>
        <xdr:cNvPr id="113" name="142 Flecha derecha"/>
        <xdr:cNvSpPr/>
      </xdr:nvSpPr>
      <xdr:spPr>
        <a:xfrm>
          <a:off x="3250329" y="8128594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63888</xdr:colOff>
      <xdr:row>35</xdr:row>
      <xdr:rowOff>80247</xdr:rowOff>
    </xdr:from>
    <xdr:to>
      <xdr:col>5</xdr:col>
      <xdr:colOff>175096</xdr:colOff>
      <xdr:row>35</xdr:row>
      <xdr:rowOff>167037</xdr:rowOff>
    </xdr:to>
    <xdr:sp macro="" textlink="">
      <xdr:nvSpPr>
        <xdr:cNvPr id="114" name="143 Combinar"/>
        <xdr:cNvSpPr/>
      </xdr:nvSpPr>
      <xdr:spPr>
        <a:xfrm>
          <a:off x="3502413" y="8138397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77795</xdr:colOff>
      <xdr:row>35</xdr:row>
      <xdr:rowOff>77942</xdr:rowOff>
    </xdr:from>
    <xdr:to>
      <xdr:col>6</xdr:col>
      <xdr:colOff>190336</xdr:colOff>
      <xdr:row>35</xdr:row>
      <xdr:rowOff>155608</xdr:rowOff>
    </xdr:to>
    <xdr:sp macro="" textlink="">
      <xdr:nvSpPr>
        <xdr:cNvPr id="115" name="144 Retraso"/>
        <xdr:cNvSpPr/>
      </xdr:nvSpPr>
      <xdr:spPr>
        <a:xfrm>
          <a:off x="3763970" y="8136092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78087</xdr:colOff>
      <xdr:row>35</xdr:row>
      <xdr:rowOff>70614</xdr:rowOff>
    </xdr:from>
    <xdr:to>
      <xdr:col>7</xdr:col>
      <xdr:colOff>167476</xdr:colOff>
      <xdr:row>35</xdr:row>
      <xdr:rowOff>159417</xdr:rowOff>
    </xdr:to>
    <xdr:sp macro="" textlink="">
      <xdr:nvSpPr>
        <xdr:cNvPr id="116" name="145 Proceso"/>
        <xdr:cNvSpPr/>
      </xdr:nvSpPr>
      <xdr:spPr>
        <a:xfrm>
          <a:off x="4011912" y="8128764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128002</xdr:colOff>
      <xdr:row>12</xdr:row>
      <xdr:rowOff>158769</xdr:rowOff>
    </xdr:from>
    <xdr:to>
      <xdr:col>3</xdr:col>
      <xdr:colOff>131445</xdr:colOff>
      <xdr:row>13</xdr:row>
      <xdr:rowOff>79352</xdr:rowOff>
    </xdr:to>
    <xdr:cxnSp macro="">
      <xdr:nvCxnSpPr>
        <xdr:cNvPr id="117" name="168 Conector recto de flecha"/>
        <xdr:cNvCxnSpPr>
          <a:stCxn id="12" idx="4"/>
          <a:endCxn id="17" idx="0"/>
        </xdr:cNvCxnSpPr>
      </xdr:nvCxnSpPr>
      <xdr:spPr>
        <a:xfrm rot="5400000">
          <a:off x="2998357" y="2431914"/>
          <a:ext cx="149183" cy="3443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123824</xdr:colOff>
      <xdr:row>13</xdr:row>
      <xdr:rowOff>159797</xdr:rowOff>
    </xdr:from>
    <xdr:to>
      <xdr:col>3</xdr:col>
      <xdr:colOff>133077</xdr:colOff>
      <xdr:row>14</xdr:row>
      <xdr:rowOff>76095</xdr:rowOff>
    </xdr:to>
    <xdr:cxnSp macro="">
      <xdr:nvCxnSpPr>
        <xdr:cNvPr id="118" name="169 Conector recto de flecha"/>
        <xdr:cNvCxnSpPr>
          <a:endCxn id="22" idx="0"/>
        </xdr:cNvCxnSpPr>
      </xdr:nvCxnSpPr>
      <xdr:spPr>
        <a:xfrm rot="16200000" flipH="1">
          <a:off x="2999227" y="2656494"/>
          <a:ext cx="144898" cy="9253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164058</xdr:colOff>
      <xdr:row>14</xdr:row>
      <xdr:rowOff>150892</xdr:rowOff>
    </xdr:from>
    <xdr:to>
      <xdr:col>4</xdr:col>
      <xdr:colOff>67236</xdr:colOff>
      <xdr:row>15</xdr:row>
      <xdr:rowOff>145772</xdr:rowOff>
    </xdr:to>
    <xdr:cxnSp macro="">
      <xdr:nvCxnSpPr>
        <xdr:cNvPr id="119" name="170 Conector recto de flecha"/>
        <xdr:cNvCxnSpPr>
          <a:stCxn id="22" idx="5"/>
          <a:endCxn id="28" idx="1"/>
        </xdr:cNvCxnSpPr>
      </xdr:nvCxnSpPr>
      <xdr:spPr>
        <a:xfrm rot="16200000" flipH="1">
          <a:off x="3070957" y="2844693"/>
          <a:ext cx="223480" cy="150828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143578</xdr:colOff>
      <xdr:row>15</xdr:row>
      <xdr:rowOff>145771</xdr:rowOff>
    </xdr:from>
    <xdr:to>
      <xdr:col>4</xdr:col>
      <xdr:colOff>67238</xdr:colOff>
      <xdr:row>16</xdr:row>
      <xdr:rowOff>79917</xdr:rowOff>
    </xdr:to>
    <xdr:cxnSp macro="">
      <xdr:nvCxnSpPr>
        <xdr:cNvPr id="120" name="171 Conector recto de flecha"/>
        <xdr:cNvCxnSpPr>
          <a:stCxn id="28" idx="1"/>
          <a:endCxn id="32" idx="7"/>
        </xdr:cNvCxnSpPr>
      </xdr:nvCxnSpPr>
      <xdr:spPr>
        <a:xfrm rot="10800000" flipV="1">
          <a:off x="3086803" y="3031846"/>
          <a:ext cx="171310" cy="248471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112597</xdr:colOff>
      <xdr:row>16</xdr:row>
      <xdr:rowOff>154714</xdr:rowOff>
    </xdr:from>
    <xdr:to>
      <xdr:col>3</xdr:col>
      <xdr:colOff>116407</xdr:colOff>
      <xdr:row>17</xdr:row>
      <xdr:rowOff>70894</xdr:rowOff>
    </xdr:to>
    <xdr:cxnSp macro="">
      <xdr:nvCxnSpPr>
        <xdr:cNvPr id="121" name="172 Conector recto de flecha"/>
        <xdr:cNvCxnSpPr>
          <a:stCxn id="32" idx="4"/>
          <a:endCxn id="37" idx="0"/>
        </xdr:cNvCxnSpPr>
      </xdr:nvCxnSpPr>
      <xdr:spPr>
        <a:xfrm rot="16200000" flipH="1">
          <a:off x="2985337" y="3425599"/>
          <a:ext cx="144780" cy="3810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116405</xdr:colOff>
      <xdr:row>17</xdr:row>
      <xdr:rowOff>158525</xdr:rowOff>
    </xdr:from>
    <xdr:to>
      <xdr:col>3</xdr:col>
      <xdr:colOff>123824</xdr:colOff>
      <xdr:row>18</xdr:row>
      <xdr:rowOff>115478</xdr:rowOff>
    </xdr:to>
    <xdr:cxnSp macro="">
      <xdr:nvCxnSpPr>
        <xdr:cNvPr id="122" name="173 Conector recto de flecha"/>
        <xdr:cNvCxnSpPr>
          <a:stCxn id="37" idx="4"/>
          <a:endCxn id="42" idx="0"/>
        </xdr:cNvCxnSpPr>
      </xdr:nvCxnSpPr>
      <xdr:spPr>
        <a:xfrm rot="16200000" flipH="1">
          <a:off x="2970563" y="3676592"/>
          <a:ext cx="185553" cy="7419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154807</xdr:colOff>
      <xdr:row>19</xdr:row>
      <xdr:rowOff>181559</xdr:rowOff>
    </xdr:from>
    <xdr:to>
      <xdr:col>7</xdr:col>
      <xdr:colOff>134376</xdr:colOff>
      <xdr:row>20</xdr:row>
      <xdr:rowOff>69721</xdr:rowOff>
    </xdr:to>
    <xdr:cxnSp macro="">
      <xdr:nvCxnSpPr>
        <xdr:cNvPr id="123" name="174 Conector recto de flecha"/>
        <xdr:cNvCxnSpPr>
          <a:stCxn id="47" idx="5"/>
          <a:endCxn id="56" idx="0"/>
        </xdr:cNvCxnSpPr>
      </xdr:nvCxnSpPr>
      <xdr:spPr>
        <a:xfrm rot="16200000" flipH="1">
          <a:off x="3481873" y="3769643"/>
          <a:ext cx="202487" cy="970169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146851</xdr:colOff>
      <xdr:row>20</xdr:row>
      <xdr:rowOff>158524</xdr:rowOff>
    </xdr:from>
    <xdr:to>
      <xdr:col>7</xdr:col>
      <xdr:colOff>134376</xdr:colOff>
      <xdr:row>21</xdr:row>
      <xdr:rowOff>117189</xdr:rowOff>
    </xdr:to>
    <xdr:cxnSp macro="">
      <xdr:nvCxnSpPr>
        <xdr:cNvPr id="124" name="175 Conector recto de flecha"/>
        <xdr:cNvCxnSpPr>
          <a:stCxn id="56" idx="2"/>
          <a:endCxn id="142" idx="0"/>
        </xdr:cNvCxnSpPr>
      </xdr:nvCxnSpPr>
      <xdr:spPr>
        <a:xfrm rot="5400000">
          <a:off x="3856981" y="4420819"/>
          <a:ext cx="187265" cy="235175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123031</xdr:colOff>
      <xdr:row>18</xdr:row>
      <xdr:rowOff>203902</xdr:rowOff>
    </xdr:from>
    <xdr:to>
      <xdr:col>3</xdr:col>
      <xdr:colOff>124619</xdr:colOff>
      <xdr:row>19</xdr:row>
      <xdr:rowOff>107557</xdr:rowOff>
    </xdr:to>
    <xdr:cxnSp macro="">
      <xdr:nvCxnSpPr>
        <xdr:cNvPr id="125" name="176 Conector recto de flecha"/>
        <xdr:cNvCxnSpPr>
          <a:stCxn id="42" idx="4"/>
          <a:endCxn id="47" idx="0"/>
        </xdr:cNvCxnSpPr>
      </xdr:nvCxnSpPr>
      <xdr:spPr>
        <a:xfrm rot="5400000">
          <a:off x="2958060" y="3969698"/>
          <a:ext cx="217980" cy="1588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150159</xdr:colOff>
      <xdr:row>27</xdr:row>
      <xdr:rowOff>142475</xdr:rowOff>
    </xdr:from>
    <xdr:to>
      <xdr:col>4</xdr:col>
      <xdr:colOff>162985</xdr:colOff>
      <xdr:row>28</xdr:row>
      <xdr:rowOff>65742</xdr:rowOff>
    </xdr:to>
    <xdr:cxnSp macro="">
      <xdr:nvCxnSpPr>
        <xdr:cNvPr id="126" name="177 Conector recto de flecha"/>
        <xdr:cNvCxnSpPr>
          <a:stCxn id="82" idx="5"/>
          <a:endCxn id="88" idx="0"/>
        </xdr:cNvCxnSpPr>
      </xdr:nvCxnSpPr>
      <xdr:spPr>
        <a:xfrm rot="16200000" flipH="1">
          <a:off x="3147688" y="6060346"/>
          <a:ext cx="151867" cy="260476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158940</xdr:colOff>
      <xdr:row>28</xdr:row>
      <xdr:rowOff>153334</xdr:rowOff>
    </xdr:from>
    <xdr:to>
      <xdr:col>4</xdr:col>
      <xdr:colOff>162986</xdr:colOff>
      <xdr:row>29</xdr:row>
      <xdr:rowOff>77294</xdr:rowOff>
    </xdr:to>
    <xdr:cxnSp macro="">
      <xdr:nvCxnSpPr>
        <xdr:cNvPr id="127" name="178 Conector recto de flecha"/>
        <xdr:cNvCxnSpPr>
          <a:stCxn id="88" idx="2"/>
          <a:endCxn id="92" idx="7"/>
        </xdr:cNvCxnSpPr>
      </xdr:nvCxnSpPr>
      <xdr:spPr>
        <a:xfrm rot="5400000">
          <a:off x="3151733" y="6304541"/>
          <a:ext cx="152560" cy="251696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126345</xdr:colOff>
      <xdr:row>30</xdr:row>
      <xdr:rowOff>200299</xdr:rowOff>
    </xdr:from>
    <xdr:to>
      <xdr:col>6</xdr:col>
      <xdr:colOff>69199</xdr:colOff>
      <xdr:row>31</xdr:row>
      <xdr:rowOff>145062</xdr:rowOff>
    </xdr:to>
    <xdr:cxnSp macro="">
      <xdr:nvCxnSpPr>
        <xdr:cNvPr id="128" name="179 Conector recto de flecha"/>
        <xdr:cNvCxnSpPr>
          <a:stCxn id="97" idx="4"/>
          <a:endCxn id="166" idx="1"/>
        </xdr:cNvCxnSpPr>
      </xdr:nvCxnSpPr>
      <xdr:spPr>
        <a:xfrm rot="16200000" flipH="1">
          <a:off x="3282928" y="6644916"/>
          <a:ext cx="259088" cy="685804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122480</xdr:colOff>
      <xdr:row>35</xdr:row>
      <xdr:rowOff>155608</xdr:rowOff>
    </xdr:from>
    <xdr:to>
      <xdr:col>6</xdr:col>
      <xdr:colOff>134066</xdr:colOff>
      <xdr:row>36</xdr:row>
      <xdr:rowOff>76051</xdr:rowOff>
    </xdr:to>
    <xdr:cxnSp macro="">
      <xdr:nvCxnSpPr>
        <xdr:cNvPr id="129" name="180 Conector recto de flecha"/>
        <xdr:cNvCxnSpPr>
          <a:stCxn id="115" idx="2"/>
          <a:endCxn id="148" idx="0"/>
        </xdr:cNvCxnSpPr>
      </xdr:nvCxnSpPr>
      <xdr:spPr>
        <a:xfrm rot="5400000">
          <a:off x="3368451" y="7911012"/>
          <a:ext cx="149043" cy="754536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162987</xdr:colOff>
      <xdr:row>22</xdr:row>
      <xdr:rowOff>150905</xdr:rowOff>
    </xdr:from>
    <xdr:to>
      <xdr:col>6</xdr:col>
      <xdr:colOff>141850</xdr:colOff>
      <xdr:row>23</xdr:row>
      <xdr:rowOff>65521</xdr:rowOff>
    </xdr:to>
    <xdr:cxnSp macro="">
      <xdr:nvCxnSpPr>
        <xdr:cNvPr id="130" name="181 Conector recto de flecha"/>
        <xdr:cNvCxnSpPr>
          <a:stCxn id="60" idx="2"/>
          <a:endCxn id="63" idx="0"/>
        </xdr:cNvCxnSpPr>
      </xdr:nvCxnSpPr>
      <xdr:spPr>
        <a:xfrm rot="5400000">
          <a:off x="3519336" y="4814606"/>
          <a:ext cx="143216" cy="474163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162985</xdr:colOff>
      <xdr:row>23</xdr:row>
      <xdr:rowOff>153113</xdr:rowOff>
    </xdr:from>
    <xdr:to>
      <xdr:col>6</xdr:col>
      <xdr:colOff>81767</xdr:colOff>
      <xdr:row>24</xdr:row>
      <xdr:rowOff>108020</xdr:rowOff>
    </xdr:to>
    <xdr:cxnSp macro="">
      <xdr:nvCxnSpPr>
        <xdr:cNvPr id="131" name="182 Conector recto de flecha"/>
        <xdr:cNvCxnSpPr>
          <a:stCxn id="63" idx="2"/>
          <a:endCxn id="70" idx="1"/>
        </xdr:cNvCxnSpPr>
      </xdr:nvCxnSpPr>
      <xdr:spPr>
        <a:xfrm rot="16200000" flipH="1">
          <a:off x="3469147" y="5095601"/>
          <a:ext cx="183507" cy="414082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121218</xdr:colOff>
      <xdr:row>24</xdr:row>
      <xdr:rowOff>146854</xdr:rowOff>
    </xdr:from>
    <xdr:to>
      <xdr:col>6</xdr:col>
      <xdr:colOff>138039</xdr:colOff>
      <xdr:row>25</xdr:row>
      <xdr:rowOff>79002</xdr:rowOff>
    </xdr:to>
    <xdr:cxnSp macro="">
      <xdr:nvCxnSpPr>
        <xdr:cNvPr id="132" name="183 Conector recto de flecha"/>
        <xdr:cNvCxnSpPr>
          <a:stCxn id="70" idx="2"/>
          <a:endCxn id="72" idx="0"/>
        </xdr:cNvCxnSpPr>
      </xdr:nvCxnSpPr>
      <xdr:spPr>
        <a:xfrm rot="5400000">
          <a:off x="3363955" y="5133717"/>
          <a:ext cx="160748" cy="759771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120016</xdr:colOff>
      <xdr:row>25</xdr:row>
      <xdr:rowOff>166631</xdr:rowOff>
    </xdr:from>
    <xdr:to>
      <xdr:col>3</xdr:col>
      <xdr:colOff>121219</xdr:colOff>
      <xdr:row>26</xdr:row>
      <xdr:rowOff>74355</xdr:rowOff>
    </xdr:to>
    <xdr:cxnSp macro="">
      <xdr:nvCxnSpPr>
        <xdr:cNvPr id="133" name="184 Conector recto de flecha"/>
        <xdr:cNvCxnSpPr>
          <a:stCxn id="72" idx="4"/>
          <a:endCxn id="77" idx="0"/>
        </xdr:cNvCxnSpPr>
      </xdr:nvCxnSpPr>
      <xdr:spPr>
        <a:xfrm rot="5400000">
          <a:off x="2995681" y="5749166"/>
          <a:ext cx="136324" cy="1203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119179</xdr:colOff>
      <xdr:row>26</xdr:row>
      <xdr:rowOff>161985</xdr:rowOff>
    </xdr:from>
    <xdr:to>
      <xdr:col>3</xdr:col>
      <xdr:colOff>120015</xdr:colOff>
      <xdr:row>27</xdr:row>
      <xdr:rowOff>67678</xdr:rowOff>
    </xdr:to>
    <xdr:cxnSp macro="">
      <xdr:nvCxnSpPr>
        <xdr:cNvPr id="134" name="185 Conector recto de flecha"/>
        <xdr:cNvCxnSpPr>
          <a:stCxn id="77" idx="4"/>
          <a:endCxn id="82" idx="0"/>
        </xdr:cNvCxnSpPr>
      </xdr:nvCxnSpPr>
      <xdr:spPr>
        <a:xfrm rot="5400000">
          <a:off x="2995675" y="5972289"/>
          <a:ext cx="134293" cy="836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126345</xdr:colOff>
      <xdr:row>29</xdr:row>
      <xdr:rowOff>152090</xdr:rowOff>
    </xdr:from>
    <xdr:to>
      <xdr:col>3</xdr:col>
      <xdr:colOff>127959</xdr:colOff>
      <xdr:row>30</xdr:row>
      <xdr:rowOff>112669</xdr:rowOff>
    </xdr:to>
    <xdr:cxnSp macro="">
      <xdr:nvCxnSpPr>
        <xdr:cNvPr id="135" name="186 Conector recto de flecha"/>
        <xdr:cNvCxnSpPr>
          <a:stCxn id="92" idx="4"/>
          <a:endCxn id="97" idx="0"/>
        </xdr:cNvCxnSpPr>
      </xdr:nvCxnSpPr>
      <xdr:spPr>
        <a:xfrm rot="5400000">
          <a:off x="2975787" y="6675248"/>
          <a:ext cx="189179" cy="1614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152237</xdr:colOff>
      <xdr:row>32</xdr:row>
      <xdr:rowOff>191977</xdr:rowOff>
    </xdr:from>
    <xdr:to>
      <xdr:col>6</xdr:col>
      <xdr:colOff>137309</xdr:colOff>
      <xdr:row>33</xdr:row>
      <xdr:rowOff>81184</xdr:rowOff>
    </xdr:to>
    <xdr:cxnSp macro="">
      <xdr:nvCxnSpPr>
        <xdr:cNvPr id="136" name="187 Conector recto de flecha"/>
        <xdr:cNvCxnSpPr>
          <a:stCxn id="102" idx="5"/>
          <a:endCxn id="110" idx="0"/>
        </xdr:cNvCxnSpPr>
      </xdr:nvCxnSpPr>
      <xdr:spPr>
        <a:xfrm rot="16200000" flipH="1">
          <a:off x="3357707" y="7216357"/>
          <a:ext cx="203532" cy="728022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157445</xdr:colOff>
      <xdr:row>33</xdr:row>
      <xdr:rowOff>158849</xdr:rowOff>
    </xdr:from>
    <xdr:to>
      <xdr:col>6</xdr:col>
      <xdr:colOff>137310</xdr:colOff>
      <xdr:row>34</xdr:row>
      <xdr:rowOff>73427</xdr:rowOff>
    </xdr:to>
    <xdr:cxnSp macro="">
      <xdr:nvCxnSpPr>
        <xdr:cNvPr id="137" name="188 Conector recto de flecha"/>
        <xdr:cNvCxnSpPr>
          <a:stCxn id="110" idx="2"/>
          <a:endCxn id="160" idx="0"/>
        </xdr:cNvCxnSpPr>
      </xdr:nvCxnSpPr>
      <xdr:spPr>
        <a:xfrm rot="5400000">
          <a:off x="3514314" y="7593805"/>
          <a:ext cx="143178" cy="475165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131445</xdr:colOff>
      <xdr:row>11</xdr:row>
      <xdr:rowOff>121185</xdr:rowOff>
    </xdr:from>
    <xdr:to>
      <xdr:col>4</xdr:col>
      <xdr:colOff>51522</xdr:colOff>
      <xdr:row>12</xdr:row>
      <xdr:rowOff>71137</xdr:rowOff>
    </xdr:to>
    <xdr:cxnSp macro="">
      <xdr:nvCxnSpPr>
        <xdr:cNvPr id="138" name="219 Conector recto de flecha"/>
        <xdr:cNvCxnSpPr>
          <a:stCxn id="8" idx="1"/>
          <a:endCxn id="12" idx="0"/>
        </xdr:cNvCxnSpPr>
      </xdr:nvCxnSpPr>
      <xdr:spPr>
        <a:xfrm rot="10800000" flipV="1">
          <a:off x="3074670" y="2092860"/>
          <a:ext cx="167727" cy="178552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96148</xdr:colOff>
      <xdr:row>21</xdr:row>
      <xdr:rowOff>111035</xdr:rowOff>
    </xdr:from>
    <xdr:to>
      <xdr:col>3</xdr:col>
      <xdr:colOff>183777</xdr:colOff>
      <xdr:row>21</xdr:row>
      <xdr:rowOff>198665</xdr:rowOff>
    </xdr:to>
    <xdr:sp macro="" textlink="">
      <xdr:nvSpPr>
        <xdr:cNvPr id="139" name="165 Conector"/>
        <xdr:cNvSpPr/>
      </xdr:nvSpPr>
      <xdr:spPr>
        <a:xfrm>
          <a:off x="3039373" y="4625885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79565</xdr:colOff>
      <xdr:row>21</xdr:row>
      <xdr:rowOff>109692</xdr:rowOff>
    </xdr:from>
    <xdr:to>
      <xdr:col>4</xdr:col>
      <xdr:colOff>219109</xdr:colOff>
      <xdr:row>21</xdr:row>
      <xdr:rowOff>197283</xdr:rowOff>
    </xdr:to>
    <xdr:sp macro="" textlink="">
      <xdr:nvSpPr>
        <xdr:cNvPr id="140" name="166 Flecha derecha"/>
        <xdr:cNvSpPr/>
      </xdr:nvSpPr>
      <xdr:spPr>
        <a:xfrm>
          <a:off x="3270440" y="4624542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83999</xdr:colOff>
      <xdr:row>21</xdr:row>
      <xdr:rowOff>119495</xdr:rowOff>
    </xdr:from>
    <xdr:to>
      <xdr:col>5</xdr:col>
      <xdr:colOff>195207</xdr:colOff>
      <xdr:row>21</xdr:row>
      <xdr:rowOff>206285</xdr:rowOff>
    </xdr:to>
    <xdr:sp macro="" textlink="">
      <xdr:nvSpPr>
        <xdr:cNvPr id="141" name="167 Combinar"/>
        <xdr:cNvSpPr/>
      </xdr:nvSpPr>
      <xdr:spPr>
        <a:xfrm>
          <a:off x="3522524" y="4634345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90579</xdr:colOff>
      <xdr:row>21</xdr:row>
      <xdr:rowOff>117190</xdr:rowOff>
    </xdr:from>
    <xdr:to>
      <xdr:col>6</xdr:col>
      <xdr:colOff>203120</xdr:colOff>
      <xdr:row>21</xdr:row>
      <xdr:rowOff>194856</xdr:rowOff>
    </xdr:to>
    <xdr:sp macro="" textlink="">
      <xdr:nvSpPr>
        <xdr:cNvPr id="142" name="191 Retraso"/>
        <xdr:cNvSpPr/>
      </xdr:nvSpPr>
      <xdr:spPr>
        <a:xfrm>
          <a:off x="3776754" y="4632040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98198</xdr:colOff>
      <xdr:row>21</xdr:row>
      <xdr:rowOff>109862</xdr:rowOff>
    </xdr:from>
    <xdr:to>
      <xdr:col>7</xdr:col>
      <xdr:colOff>187587</xdr:colOff>
      <xdr:row>21</xdr:row>
      <xdr:rowOff>198665</xdr:rowOff>
    </xdr:to>
    <xdr:sp macro="" textlink="">
      <xdr:nvSpPr>
        <xdr:cNvPr id="143" name="192 Proceso"/>
        <xdr:cNvSpPr/>
      </xdr:nvSpPr>
      <xdr:spPr>
        <a:xfrm>
          <a:off x="4032023" y="4624712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141850</xdr:colOff>
      <xdr:row>21</xdr:row>
      <xdr:rowOff>194856</xdr:rowOff>
    </xdr:from>
    <xdr:to>
      <xdr:col>6</xdr:col>
      <xdr:colOff>146851</xdr:colOff>
      <xdr:row>22</xdr:row>
      <xdr:rowOff>73240</xdr:rowOff>
    </xdr:to>
    <xdr:cxnSp macro="">
      <xdr:nvCxnSpPr>
        <xdr:cNvPr id="144" name="195 Conector recto de flecha"/>
        <xdr:cNvCxnSpPr>
          <a:stCxn id="142" idx="2"/>
          <a:endCxn id="60" idx="0"/>
        </xdr:cNvCxnSpPr>
      </xdr:nvCxnSpPr>
      <xdr:spPr>
        <a:xfrm rot="5400000">
          <a:off x="3734171" y="4803560"/>
          <a:ext cx="192709" cy="5001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79600</xdr:colOff>
      <xdr:row>31</xdr:row>
      <xdr:rowOff>100074</xdr:rowOff>
    </xdr:from>
    <xdr:to>
      <xdr:col>3</xdr:col>
      <xdr:colOff>167229</xdr:colOff>
      <xdr:row>31</xdr:row>
      <xdr:rowOff>187704</xdr:rowOff>
    </xdr:to>
    <xdr:sp macro="" textlink="">
      <xdr:nvSpPr>
        <xdr:cNvPr id="145" name="199 Conector"/>
        <xdr:cNvSpPr/>
      </xdr:nvSpPr>
      <xdr:spPr>
        <a:xfrm>
          <a:off x="3022825" y="7072374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63017</xdr:colOff>
      <xdr:row>31</xdr:row>
      <xdr:rowOff>98731</xdr:rowOff>
    </xdr:from>
    <xdr:to>
      <xdr:col>4</xdr:col>
      <xdr:colOff>202561</xdr:colOff>
      <xdr:row>31</xdr:row>
      <xdr:rowOff>186322</xdr:rowOff>
    </xdr:to>
    <xdr:sp macro="" textlink="">
      <xdr:nvSpPr>
        <xdr:cNvPr id="146" name="200 Flecha derecha"/>
        <xdr:cNvSpPr/>
      </xdr:nvSpPr>
      <xdr:spPr>
        <a:xfrm>
          <a:off x="3253892" y="7071031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152238</xdr:colOff>
      <xdr:row>31</xdr:row>
      <xdr:rowOff>183895</xdr:rowOff>
    </xdr:from>
    <xdr:to>
      <xdr:col>6</xdr:col>
      <xdr:colOff>125471</xdr:colOff>
      <xdr:row>32</xdr:row>
      <xdr:rowOff>130013</xdr:rowOff>
    </xdr:to>
    <xdr:cxnSp macro="">
      <xdr:nvCxnSpPr>
        <xdr:cNvPr id="147" name="205 Conector recto de flecha"/>
        <xdr:cNvCxnSpPr>
          <a:stCxn id="166" idx="2"/>
          <a:endCxn id="102" idx="7"/>
        </xdr:cNvCxnSpPr>
      </xdr:nvCxnSpPr>
      <xdr:spPr>
        <a:xfrm rot="5400000">
          <a:off x="3323333" y="6928325"/>
          <a:ext cx="260443" cy="716183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78665</xdr:colOff>
      <xdr:row>36</xdr:row>
      <xdr:rowOff>76051</xdr:rowOff>
    </xdr:from>
    <xdr:to>
      <xdr:col>3</xdr:col>
      <xdr:colOff>166294</xdr:colOff>
      <xdr:row>36</xdr:row>
      <xdr:rowOff>163681</xdr:rowOff>
    </xdr:to>
    <xdr:sp macro="" textlink="">
      <xdr:nvSpPr>
        <xdr:cNvPr id="148" name="211 Conector"/>
        <xdr:cNvSpPr/>
      </xdr:nvSpPr>
      <xdr:spPr>
        <a:xfrm>
          <a:off x="3021890" y="8362801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62082</xdr:colOff>
      <xdr:row>36</xdr:row>
      <xdr:rowOff>74708</xdr:rowOff>
    </xdr:from>
    <xdr:to>
      <xdr:col>4</xdr:col>
      <xdr:colOff>201626</xdr:colOff>
      <xdr:row>36</xdr:row>
      <xdr:rowOff>162299</xdr:rowOff>
    </xdr:to>
    <xdr:sp macro="" textlink="">
      <xdr:nvSpPr>
        <xdr:cNvPr id="149" name="212 Flecha derecha"/>
        <xdr:cNvSpPr/>
      </xdr:nvSpPr>
      <xdr:spPr>
        <a:xfrm>
          <a:off x="3252957" y="8361458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66516</xdr:colOff>
      <xdr:row>36</xdr:row>
      <xdr:rowOff>84511</xdr:rowOff>
    </xdr:from>
    <xdr:to>
      <xdr:col>5</xdr:col>
      <xdr:colOff>177724</xdr:colOff>
      <xdr:row>36</xdr:row>
      <xdr:rowOff>171301</xdr:rowOff>
    </xdr:to>
    <xdr:sp macro="" textlink="">
      <xdr:nvSpPr>
        <xdr:cNvPr id="150" name="213 Combinar"/>
        <xdr:cNvSpPr/>
      </xdr:nvSpPr>
      <xdr:spPr>
        <a:xfrm>
          <a:off x="3505041" y="8371261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80423</xdr:colOff>
      <xdr:row>36</xdr:row>
      <xdr:rowOff>82206</xdr:rowOff>
    </xdr:from>
    <xdr:to>
      <xdr:col>6</xdr:col>
      <xdr:colOff>192964</xdr:colOff>
      <xdr:row>36</xdr:row>
      <xdr:rowOff>159872</xdr:rowOff>
    </xdr:to>
    <xdr:sp macro="" textlink="">
      <xdr:nvSpPr>
        <xdr:cNvPr id="151" name="214 Retraso"/>
        <xdr:cNvSpPr/>
      </xdr:nvSpPr>
      <xdr:spPr>
        <a:xfrm>
          <a:off x="3766598" y="8368956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80715</xdr:colOff>
      <xdr:row>36</xdr:row>
      <xdr:rowOff>74878</xdr:rowOff>
    </xdr:from>
    <xdr:to>
      <xdr:col>7</xdr:col>
      <xdr:colOff>170104</xdr:colOff>
      <xdr:row>36</xdr:row>
      <xdr:rowOff>163681</xdr:rowOff>
    </xdr:to>
    <xdr:sp macro="" textlink="">
      <xdr:nvSpPr>
        <xdr:cNvPr id="152" name="215 Proceso"/>
        <xdr:cNvSpPr/>
      </xdr:nvSpPr>
      <xdr:spPr>
        <a:xfrm>
          <a:off x="4014540" y="8361628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79979</xdr:colOff>
      <xdr:row>37</xdr:row>
      <xdr:rowOff>71774</xdr:rowOff>
    </xdr:from>
    <xdr:to>
      <xdr:col>3</xdr:col>
      <xdr:colOff>167608</xdr:colOff>
      <xdr:row>37</xdr:row>
      <xdr:rowOff>159404</xdr:rowOff>
    </xdr:to>
    <xdr:sp macro="" textlink="">
      <xdr:nvSpPr>
        <xdr:cNvPr id="153" name="216 Conector"/>
        <xdr:cNvSpPr/>
      </xdr:nvSpPr>
      <xdr:spPr>
        <a:xfrm>
          <a:off x="3023204" y="8587124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63396</xdr:colOff>
      <xdr:row>37</xdr:row>
      <xdr:rowOff>70431</xdr:rowOff>
    </xdr:from>
    <xdr:to>
      <xdr:col>4</xdr:col>
      <xdr:colOff>202940</xdr:colOff>
      <xdr:row>37</xdr:row>
      <xdr:rowOff>158022</xdr:rowOff>
    </xdr:to>
    <xdr:sp macro="" textlink="">
      <xdr:nvSpPr>
        <xdr:cNvPr id="154" name="217 Flecha derecha"/>
        <xdr:cNvSpPr/>
      </xdr:nvSpPr>
      <xdr:spPr>
        <a:xfrm>
          <a:off x="3254271" y="8585781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67830</xdr:colOff>
      <xdr:row>37</xdr:row>
      <xdr:rowOff>80234</xdr:rowOff>
    </xdr:from>
    <xdr:to>
      <xdr:col>5</xdr:col>
      <xdr:colOff>179038</xdr:colOff>
      <xdr:row>37</xdr:row>
      <xdr:rowOff>167024</xdr:rowOff>
    </xdr:to>
    <xdr:sp macro="" textlink="">
      <xdr:nvSpPr>
        <xdr:cNvPr id="155" name="218 Combinar"/>
        <xdr:cNvSpPr/>
      </xdr:nvSpPr>
      <xdr:spPr>
        <a:xfrm>
          <a:off x="3506355" y="8595584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81737</xdr:colOff>
      <xdr:row>37</xdr:row>
      <xdr:rowOff>77929</xdr:rowOff>
    </xdr:from>
    <xdr:to>
      <xdr:col>6</xdr:col>
      <xdr:colOff>194278</xdr:colOff>
      <xdr:row>37</xdr:row>
      <xdr:rowOff>155595</xdr:rowOff>
    </xdr:to>
    <xdr:sp macro="" textlink="">
      <xdr:nvSpPr>
        <xdr:cNvPr id="156" name="220 Retraso"/>
        <xdr:cNvSpPr/>
      </xdr:nvSpPr>
      <xdr:spPr>
        <a:xfrm>
          <a:off x="3767912" y="8593279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82029</xdr:colOff>
      <xdr:row>37</xdr:row>
      <xdr:rowOff>70601</xdr:rowOff>
    </xdr:from>
    <xdr:to>
      <xdr:col>7</xdr:col>
      <xdr:colOff>171418</xdr:colOff>
      <xdr:row>37</xdr:row>
      <xdr:rowOff>159404</xdr:rowOff>
    </xdr:to>
    <xdr:sp macro="" textlink="">
      <xdr:nvSpPr>
        <xdr:cNvPr id="157" name="221 Proceso"/>
        <xdr:cNvSpPr/>
      </xdr:nvSpPr>
      <xdr:spPr>
        <a:xfrm>
          <a:off x="4015854" y="8585951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153462</xdr:colOff>
      <xdr:row>36</xdr:row>
      <xdr:rowOff>150847</xdr:rowOff>
    </xdr:from>
    <xdr:to>
      <xdr:col>6</xdr:col>
      <xdr:colOff>81738</xdr:colOff>
      <xdr:row>37</xdr:row>
      <xdr:rowOff>116761</xdr:rowOff>
    </xdr:to>
    <xdr:cxnSp macro="">
      <xdr:nvCxnSpPr>
        <xdr:cNvPr id="158" name="223 Conector recto de flecha"/>
        <xdr:cNvCxnSpPr>
          <a:stCxn id="148" idx="5"/>
          <a:endCxn id="156" idx="1"/>
        </xdr:cNvCxnSpPr>
      </xdr:nvCxnSpPr>
      <xdr:spPr>
        <a:xfrm rot="16200000" flipH="1">
          <a:off x="3335043" y="8199241"/>
          <a:ext cx="194514" cy="671226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78278</xdr:colOff>
      <xdr:row>34</xdr:row>
      <xdr:rowOff>74771</xdr:rowOff>
    </xdr:from>
    <xdr:to>
      <xdr:col>3</xdr:col>
      <xdr:colOff>165907</xdr:colOff>
      <xdr:row>34</xdr:row>
      <xdr:rowOff>162401</xdr:rowOff>
    </xdr:to>
    <xdr:sp macro="" textlink="">
      <xdr:nvSpPr>
        <xdr:cNvPr id="159" name="193 Conector"/>
        <xdr:cNvSpPr/>
      </xdr:nvSpPr>
      <xdr:spPr>
        <a:xfrm>
          <a:off x="3021503" y="7904321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61695</xdr:colOff>
      <xdr:row>34</xdr:row>
      <xdr:rowOff>73428</xdr:rowOff>
    </xdr:from>
    <xdr:to>
      <xdr:col>4</xdr:col>
      <xdr:colOff>201239</xdr:colOff>
      <xdr:row>34</xdr:row>
      <xdr:rowOff>161019</xdr:rowOff>
    </xdr:to>
    <xdr:sp macro="" textlink="">
      <xdr:nvSpPr>
        <xdr:cNvPr id="160" name="194 Flecha derecha"/>
        <xdr:cNvSpPr/>
      </xdr:nvSpPr>
      <xdr:spPr>
        <a:xfrm>
          <a:off x="3252570" y="7902978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66129</xdr:colOff>
      <xdr:row>34</xdr:row>
      <xdr:rowOff>83231</xdr:rowOff>
    </xdr:from>
    <xdr:to>
      <xdr:col>5</xdr:col>
      <xdr:colOff>177337</xdr:colOff>
      <xdr:row>34</xdr:row>
      <xdr:rowOff>170021</xdr:rowOff>
    </xdr:to>
    <xdr:sp macro="" textlink="">
      <xdr:nvSpPr>
        <xdr:cNvPr id="161" name="196 Combinar"/>
        <xdr:cNvSpPr/>
      </xdr:nvSpPr>
      <xdr:spPr>
        <a:xfrm>
          <a:off x="3504654" y="7912781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80036</xdr:colOff>
      <xdr:row>34</xdr:row>
      <xdr:rowOff>80926</xdr:rowOff>
    </xdr:from>
    <xdr:to>
      <xdr:col>6</xdr:col>
      <xdr:colOff>192577</xdr:colOff>
      <xdr:row>34</xdr:row>
      <xdr:rowOff>158592</xdr:rowOff>
    </xdr:to>
    <xdr:sp macro="" textlink="">
      <xdr:nvSpPr>
        <xdr:cNvPr id="162" name="197 Retraso"/>
        <xdr:cNvSpPr/>
      </xdr:nvSpPr>
      <xdr:spPr>
        <a:xfrm>
          <a:off x="3766211" y="7910476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80328</xdr:colOff>
      <xdr:row>34</xdr:row>
      <xdr:rowOff>73598</xdr:rowOff>
    </xdr:from>
    <xdr:to>
      <xdr:col>7</xdr:col>
      <xdr:colOff>169717</xdr:colOff>
      <xdr:row>34</xdr:row>
      <xdr:rowOff>162401</xdr:rowOff>
    </xdr:to>
    <xdr:sp macro="" textlink="">
      <xdr:nvSpPr>
        <xdr:cNvPr id="163" name="198 Proceso"/>
        <xdr:cNvSpPr/>
      </xdr:nvSpPr>
      <xdr:spPr>
        <a:xfrm>
          <a:off x="4014153" y="7903148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157444</xdr:colOff>
      <xdr:row>34</xdr:row>
      <xdr:rowOff>161019</xdr:rowOff>
    </xdr:from>
    <xdr:to>
      <xdr:col>6</xdr:col>
      <xdr:colOff>77795</xdr:colOff>
      <xdr:row>35</xdr:row>
      <xdr:rowOff>116775</xdr:rowOff>
    </xdr:to>
    <xdr:cxnSp macro="">
      <xdr:nvCxnSpPr>
        <xdr:cNvPr id="164" name="206 Conector recto de flecha"/>
        <xdr:cNvCxnSpPr>
          <a:stCxn id="160" idx="2"/>
          <a:endCxn id="115" idx="1"/>
        </xdr:cNvCxnSpPr>
      </xdr:nvCxnSpPr>
      <xdr:spPr>
        <a:xfrm rot="16200000" flipH="1">
          <a:off x="3463967" y="7874921"/>
          <a:ext cx="184356" cy="415651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55292</xdr:colOff>
      <xdr:row>31</xdr:row>
      <xdr:rowOff>108534</xdr:rowOff>
    </xdr:from>
    <xdr:to>
      <xdr:col>5</xdr:col>
      <xdr:colOff>166500</xdr:colOff>
      <xdr:row>31</xdr:row>
      <xdr:rowOff>195324</xdr:rowOff>
    </xdr:to>
    <xdr:sp macro="" textlink="">
      <xdr:nvSpPr>
        <xdr:cNvPr id="165" name="247 Combinar"/>
        <xdr:cNvSpPr/>
      </xdr:nvSpPr>
      <xdr:spPr>
        <a:xfrm>
          <a:off x="3493817" y="7080834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69199</xdr:colOff>
      <xdr:row>31</xdr:row>
      <xdr:rowOff>106229</xdr:rowOff>
    </xdr:from>
    <xdr:to>
      <xdr:col>6</xdr:col>
      <xdr:colOff>181740</xdr:colOff>
      <xdr:row>31</xdr:row>
      <xdr:rowOff>183895</xdr:rowOff>
    </xdr:to>
    <xdr:sp macro="" textlink="">
      <xdr:nvSpPr>
        <xdr:cNvPr id="166" name="248 Retraso"/>
        <xdr:cNvSpPr/>
      </xdr:nvSpPr>
      <xdr:spPr>
        <a:xfrm>
          <a:off x="3755374" y="7078529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77596</xdr:colOff>
      <xdr:row>31</xdr:row>
      <xdr:rowOff>111060</xdr:rowOff>
    </xdr:from>
    <xdr:to>
      <xdr:col>7</xdr:col>
      <xdr:colOff>166985</xdr:colOff>
      <xdr:row>31</xdr:row>
      <xdr:rowOff>199863</xdr:rowOff>
    </xdr:to>
    <xdr:sp macro="" textlink="">
      <xdr:nvSpPr>
        <xdr:cNvPr id="167" name="249 Proceso"/>
        <xdr:cNvSpPr/>
      </xdr:nvSpPr>
      <xdr:spPr>
        <a:xfrm>
          <a:off x="4011421" y="7083360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65961</xdr:colOff>
      <xdr:row>14</xdr:row>
      <xdr:rowOff>87656</xdr:rowOff>
    </xdr:from>
    <xdr:to>
      <xdr:col>3</xdr:col>
      <xdr:colOff>153590</xdr:colOff>
      <xdr:row>14</xdr:row>
      <xdr:rowOff>175286</xdr:rowOff>
    </xdr:to>
    <xdr:sp macro="" textlink="">
      <xdr:nvSpPr>
        <xdr:cNvPr id="2" name="41 Conector"/>
        <xdr:cNvSpPr/>
      </xdr:nvSpPr>
      <xdr:spPr>
        <a:xfrm>
          <a:off x="3009186" y="2830856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49378</xdr:colOff>
      <xdr:row>14</xdr:row>
      <xdr:rowOff>86313</xdr:rowOff>
    </xdr:from>
    <xdr:to>
      <xdr:col>4</xdr:col>
      <xdr:colOff>188922</xdr:colOff>
      <xdr:row>14</xdr:row>
      <xdr:rowOff>173904</xdr:rowOff>
    </xdr:to>
    <xdr:sp macro="" textlink="">
      <xdr:nvSpPr>
        <xdr:cNvPr id="3" name="42 Flecha derecha"/>
        <xdr:cNvSpPr/>
      </xdr:nvSpPr>
      <xdr:spPr>
        <a:xfrm>
          <a:off x="3240253" y="2829513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91912</xdr:colOff>
      <xdr:row>14</xdr:row>
      <xdr:rowOff>96116</xdr:rowOff>
    </xdr:from>
    <xdr:to>
      <xdr:col>5</xdr:col>
      <xdr:colOff>203120</xdr:colOff>
      <xdr:row>14</xdr:row>
      <xdr:rowOff>182906</xdr:rowOff>
    </xdr:to>
    <xdr:sp macro="" textlink="">
      <xdr:nvSpPr>
        <xdr:cNvPr id="4" name="43 Combinar"/>
        <xdr:cNvSpPr/>
      </xdr:nvSpPr>
      <xdr:spPr>
        <a:xfrm>
          <a:off x="3530437" y="2839316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67719</xdr:colOff>
      <xdr:row>14</xdr:row>
      <xdr:rowOff>93811</xdr:rowOff>
    </xdr:from>
    <xdr:to>
      <xdr:col>6</xdr:col>
      <xdr:colOff>180260</xdr:colOff>
      <xdr:row>14</xdr:row>
      <xdr:rowOff>171477</xdr:rowOff>
    </xdr:to>
    <xdr:sp macro="" textlink="">
      <xdr:nvSpPr>
        <xdr:cNvPr id="5" name="44 Retraso"/>
        <xdr:cNvSpPr/>
      </xdr:nvSpPr>
      <xdr:spPr>
        <a:xfrm>
          <a:off x="3791994" y="2837011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73964</xdr:colOff>
      <xdr:row>14</xdr:row>
      <xdr:rowOff>86483</xdr:rowOff>
    </xdr:from>
    <xdr:to>
      <xdr:col>7</xdr:col>
      <xdr:colOff>163353</xdr:colOff>
      <xdr:row>14</xdr:row>
      <xdr:rowOff>175286</xdr:rowOff>
    </xdr:to>
    <xdr:sp macro="" textlink="">
      <xdr:nvSpPr>
        <xdr:cNvPr id="6" name="45 Proceso"/>
        <xdr:cNvSpPr/>
      </xdr:nvSpPr>
      <xdr:spPr>
        <a:xfrm>
          <a:off x="4045889" y="2829683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62828</xdr:colOff>
      <xdr:row>15</xdr:row>
      <xdr:rowOff>73314</xdr:rowOff>
    </xdr:from>
    <xdr:to>
      <xdr:col>3</xdr:col>
      <xdr:colOff>150457</xdr:colOff>
      <xdr:row>15</xdr:row>
      <xdr:rowOff>160944</xdr:rowOff>
    </xdr:to>
    <xdr:sp macro="" textlink="">
      <xdr:nvSpPr>
        <xdr:cNvPr id="7" name="46 Conector"/>
        <xdr:cNvSpPr/>
      </xdr:nvSpPr>
      <xdr:spPr>
        <a:xfrm>
          <a:off x="3006053" y="3045114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61284</xdr:colOff>
      <xdr:row>15</xdr:row>
      <xdr:rowOff>71971</xdr:rowOff>
    </xdr:from>
    <xdr:to>
      <xdr:col>4</xdr:col>
      <xdr:colOff>200828</xdr:colOff>
      <xdr:row>15</xdr:row>
      <xdr:rowOff>159562</xdr:rowOff>
    </xdr:to>
    <xdr:sp macro="" textlink="">
      <xdr:nvSpPr>
        <xdr:cNvPr id="8" name="47 Flecha derecha"/>
        <xdr:cNvSpPr/>
      </xdr:nvSpPr>
      <xdr:spPr>
        <a:xfrm>
          <a:off x="3252159" y="3043771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94293</xdr:colOff>
      <xdr:row>15</xdr:row>
      <xdr:rowOff>81774</xdr:rowOff>
    </xdr:from>
    <xdr:to>
      <xdr:col>5</xdr:col>
      <xdr:colOff>205501</xdr:colOff>
      <xdr:row>15</xdr:row>
      <xdr:rowOff>159039</xdr:rowOff>
    </xdr:to>
    <xdr:sp macro="" textlink="">
      <xdr:nvSpPr>
        <xdr:cNvPr id="9" name="48 Combinar"/>
        <xdr:cNvSpPr/>
      </xdr:nvSpPr>
      <xdr:spPr>
        <a:xfrm>
          <a:off x="3532818" y="3053574"/>
          <a:ext cx="111208" cy="77265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79625</xdr:colOff>
      <xdr:row>15</xdr:row>
      <xdr:rowOff>79469</xdr:rowOff>
    </xdr:from>
    <xdr:to>
      <xdr:col>6</xdr:col>
      <xdr:colOff>192166</xdr:colOff>
      <xdr:row>15</xdr:row>
      <xdr:rowOff>157135</xdr:rowOff>
    </xdr:to>
    <xdr:sp macro="" textlink="">
      <xdr:nvSpPr>
        <xdr:cNvPr id="10" name="49 Retraso"/>
        <xdr:cNvSpPr/>
      </xdr:nvSpPr>
      <xdr:spPr>
        <a:xfrm>
          <a:off x="3803900" y="3051269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79917</xdr:colOff>
      <xdr:row>15</xdr:row>
      <xdr:rowOff>72141</xdr:rowOff>
    </xdr:from>
    <xdr:to>
      <xdr:col>7</xdr:col>
      <xdr:colOff>169306</xdr:colOff>
      <xdr:row>15</xdr:row>
      <xdr:rowOff>160944</xdr:rowOff>
    </xdr:to>
    <xdr:sp macro="" textlink="">
      <xdr:nvSpPr>
        <xdr:cNvPr id="11" name="50 Proceso"/>
        <xdr:cNvSpPr/>
      </xdr:nvSpPr>
      <xdr:spPr>
        <a:xfrm>
          <a:off x="4051842" y="3043941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66638</xdr:colOff>
      <xdr:row>16</xdr:row>
      <xdr:rowOff>72542</xdr:rowOff>
    </xdr:from>
    <xdr:to>
      <xdr:col>3</xdr:col>
      <xdr:colOff>154267</xdr:colOff>
      <xdr:row>16</xdr:row>
      <xdr:rowOff>160172</xdr:rowOff>
    </xdr:to>
    <xdr:sp macro="" textlink="">
      <xdr:nvSpPr>
        <xdr:cNvPr id="12" name="51 Conector"/>
        <xdr:cNvSpPr/>
      </xdr:nvSpPr>
      <xdr:spPr>
        <a:xfrm>
          <a:off x="3009863" y="3272942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65094</xdr:colOff>
      <xdr:row>16</xdr:row>
      <xdr:rowOff>71199</xdr:rowOff>
    </xdr:from>
    <xdr:to>
      <xdr:col>4</xdr:col>
      <xdr:colOff>204638</xdr:colOff>
      <xdr:row>16</xdr:row>
      <xdr:rowOff>158790</xdr:rowOff>
    </xdr:to>
    <xdr:sp macro="" textlink="">
      <xdr:nvSpPr>
        <xdr:cNvPr id="13" name="52 Flecha derecha"/>
        <xdr:cNvSpPr/>
      </xdr:nvSpPr>
      <xdr:spPr>
        <a:xfrm>
          <a:off x="3255969" y="3271599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98103</xdr:colOff>
      <xdr:row>16</xdr:row>
      <xdr:rowOff>81002</xdr:rowOff>
    </xdr:from>
    <xdr:to>
      <xdr:col>5</xdr:col>
      <xdr:colOff>209311</xdr:colOff>
      <xdr:row>16</xdr:row>
      <xdr:rowOff>167792</xdr:rowOff>
    </xdr:to>
    <xdr:sp macro="" textlink="">
      <xdr:nvSpPr>
        <xdr:cNvPr id="14" name="53 Combinar"/>
        <xdr:cNvSpPr/>
      </xdr:nvSpPr>
      <xdr:spPr>
        <a:xfrm>
          <a:off x="3536628" y="3281402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83435</xdr:colOff>
      <xdr:row>16</xdr:row>
      <xdr:rowOff>78697</xdr:rowOff>
    </xdr:from>
    <xdr:to>
      <xdr:col>6</xdr:col>
      <xdr:colOff>195976</xdr:colOff>
      <xdr:row>16</xdr:row>
      <xdr:rowOff>156363</xdr:rowOff>
    </xdr:to>
    <xdr:sp macro="" textlink="">
      <xdr:nvSpPr>
        <xdr:cNvPr id="15" name="54 Retraso"/>
        <xdr:cNvSpPr/>
      </xdr:nvSpPr>
      <xdr:spPr>
        <a:xfrm>
          <a:off x="3807710" y="3279097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83727</xdr:colOff>
      <xdr:row>16</xdr:row>
      <xdr:rowOff>71369</xdr:rowOff>
    </xdr:from>
    <xdr:to>
      <xdr:col>7</xdr:col>
      <xdr:colOff>173116</xdr:colOff>
      <xdr:row>16</xdr:row>
      <xdr:rowOff>160172</xdr:rowOff>
    </xdr:to>
    <xdr:sp macro="" textlink="">
      <xdr:nvSpPr>
        <xdr:cNvPr id="16" name="55 Proceso"/>
        <xdr:cNvSpPr/>
      </xdr:nvSpPr>
      <xdr:spPr>
        <a:xfrm>
          <a:off x="4055652" y="3271769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74057</xdr:colOff>
      <xdr:row>17</xdr:row>
      <xdr:rowOff>129692</xdr:rowOff>
    </xdr:from>
    <xdr:to>
      <xdr:col>3</xdr:col>
      <xdr:colOff>161686</xdr:colOff>
      <xdr:row>17</xdr:row>
      <xdr:rowOff>217322</xdr:rowOff>
    </xdr:to>
    <xdr:sp macro="" textlink="">
      <xdr:nvSpPr>
        <xdr:cNvPr id="17" name="56 Conector"/>
        <xdr:cNvSpPr/>
      </xdr:nvSpPr>
      <xdr:spPr>
        <a:xfrm>
          <a:off x="3017282" y="3558692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57474</xdr:colOff>
      <xdr:row>17</xdr:row>
      <xdr:rowOff>128349</xdr:rowOff>
    </xdr:from>
    <xdr:to>
      <xdr:col>4</xdr:col>
      <xdr:colOff>197018</xdr:colOff>
      <xdr:row>17</xdr:row>
      <xdr:rowOff>215940</xdr:rowOff>
    </xdr:to>
    <xdr:sp macro="" textlink="">
      <xdr:nvSpPr>
        <xdr:cNvPr id="18" name="57 Flecha derecha"/>
        <xdr:cNvSpPr/>
      </xdr:nvSpPr>
      <xdr:spPr>
        <a:xfrm>
          <a:off x="3248349" y="3557349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90483</xdr:colOff>
      <xdr:row>17</xdr:row>
      <xdr:rowOff>138152</xdr:rowOff>
    </xdr:from>
    <xdr:to>
      <xdr:col>5</xdr:col>
      <xdr:colOff>201691</xdr:colOff>
      <xdr:row>17</xdr:row>
      <xdr:rowOff>224942</xdr:rowOff>
    </xdr:to>
    <xdr:sp macro="" textlink="">
      <xdr:nvSpPr>
        <xdr:cNvPr id="19" name="58 Combinar"/>
        <xdr:cNvSpPr/>
      </xdr:nvSpPr>
      <xdr:spPr>
        <a:xfrm>
          <a:off x="3529008" y="3567152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75815</xdr:colOff>
      <xdr:row>17</xdr:row>
      <xdr:rowOff>135847</xdr:rowOff>
    </xdr:from>
    <xdr:to>
      <xdr:col>6</xdr:col>
      <xdr:colOff>188356</xdr:colOff>
      <xdr:row>17</xdr:row>
      <xdr:rowOff>213513</xdr:rowOff>
    </xdr:to>
    <xdr:sp macro="" textlink="">
      <xdr:nvSpPr>
        <xdr:cNvPr id="20" name="59 Retraso"/>
        <xdr:cNvSpPr/>
      </xdr:nvSpPr>
      <xdr:spPr>
        <a:xfrm>
          <a:off x="3800090" y="3564847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76107</xdr:colOff>
      <xdr:row>17</xdr:row>
      <xdr:rowOff>128519</xdr:rowOff>
    </xdr:from>
    <xdr:to>
      <xdr:col>7</xdr:col>
      <xdr:colOff>165496</xdr:colOff>
      <xdr:row>17</xdr:row>
      <xdr:rowOff>217322</xdr:rowOff>
    </xdr:to>
    <xdr:sp macro="" textlink="">
      <xdr:nvSpPr>
        <xdr:cNvPr id="21" name="60 Proceso"/>
        <xdr:cNvSpPr/>
      </xdr:nvSpPr>
      <xdr:spPr>
        <a:xfrm>
          <a:off x="4048032" y="3557519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74057</xdr:colOff>
      <xdr:row>20</xdr:row>
      <xdr:rowOff>73842</xdr:rowOff>
    </xdr:from>
    <xdr:to>
      <xdr:col>3</xdr:col>
      <xdr:colOff>161686</xdr:colOff>
      <xdr:row>20</xdr:row>
      <xdr:rowOff>161472</xdr:rowOff>
    </xdr:to>
    <xdr:sp macro="" textlink="">
      <xdr:nvSpPr>
        <xdr:cNvPr id="22" name="61 Conector"/>
        <xdr:cNvSpPr/>
      </xdr:nvSpPr>
      <xdr:spPr>
        <a:xfrm>
          <a:off x="3017282" y="4445817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57474</xdr:colOff>
      <xdr:row>20</xdr:row>
      <xdr:rowOff>72499</xdr:rowOff>
    </xdr:from>
    <xdr:to>
      <xdr:col>4</xdr:col>
      <xdr:colOff>197018</xdr:colOff>
      <xdr:row>20</xdr:row>
      <xdr:rowOff>160090</xdr:rowOff>
    </xdr:to>
    <xdr:sp macro="" textlink="">
      <xdr:nvSpPr>
        <xdr:cNvPr id="23" name="62 Flecha derecha"/>
        <xdr:cNvSpPr/>
      </xdr:nvSpPr>
      <xdr:spPr>
        <a:xfrm>
          <a:off x="3248349" y="4444474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90483</xdr:colOff>
      <xdr:row>20</xdr:row>
      <xdr:rowOff>82302</xdr:rowOff>
    </xdr:from>
    <xdr:to>
      <xdr:col>5</xdr:col>
      <xdr:colOff>201691</xdr:colOff>
      <xdr:row>20</xdr:row>
      <xdr:rowOff>169092</xdr:rowOff>
    </xdr:to>
    <xdr:sp macro="" textlink="">
      <xdr:nvSpPr>
        <xdr:cNvPr id="24" name="63 Combinar"/>
        <xdr:cNvSpPr/>
      </xdr:nvSpPr>
      <xdr:spPr>
        <a:xfrm>
          <a:off x="3529008" y="4454277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75815</xdr:colOff>
      <xdr:row>20</xdr:row>
      <xdr:rowOff>79997</xdr:rowOff>
    </xdr:from>
    <xdr:to>
      <xdr:col>6</xdr:col>
      <xdr:colOff>188356</xdr:colOff>
      <xdr:row>20</xdr:row>
      <xdr:rowOff>157663</xdr:rowOff>
    </xdr:to>
    <xdr:sp macro="" textlink="">
      <xdr:nvSpPr>
        <xdr:cNvPr id="25" name="64 Retraso"/>
        <xdr:cNvSpPr/>
      </xdr:nvSpPr>
      <xdr:spPr>
        <a:xfrm>
          <a:off x="3800090" y="4451972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76107</xdr:colOff>
      <xdr:row>20</xdr:row>
      <xdr:rowOff>72669</xdr:rowOff>
    </xdr:from>
    <xdr:to>
      <xdr:col>7</xdr:col>
      <xdr:colOff>165496</xdr:colOff>
      <xdr:row>20</xdr:row>
      <xdr:rowOff>161472</xdr:rowOff>
    </xdr:to>
    <xdr:sp macro="" textlink="">
      <xdr:nvSpPr>
        <xdr:cNvPr id="26" name="65 Proceso"/>
        <xdr:cNvSpPr/>
      </xdr:nvSpPr>
      <xdr:spPr>
        <a:xfrm>
          <a:off x="4048032" y="4444644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75724</xdr:colOff>
      <xdr:row>21</xdr:row>
      <xdr:rowOff>75750</xdr:rowOff>
    </xdr:from>
    <xdr:to>
      <xdr:col>3</xdr:col>
      <xdr:colOff>163353</xdr:colOff>
      <xdr:row>21</xdr:row>
      <xdr:rowOff>153855</xdr:rowOff>
    </xdr:to>
    <xdr:sp macro="" textlink="">
      <xdr:nvSpPr>
        <xdr:cNvPr id="27" name="66 Conector"/>
        <xdr:cNvSpPr/>
      </xdr:nvSpPr>
      <xdr:spPr>
        <a:xfrm>
          <a:off x="3018949" y="4676325"/>
          <a:ext cx="87629" cy="78105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53188</xdr:colOff>
      <xdr:row>21</xdr:row>
      <xdr:rowOff>74407</xdr:rowOff>
    </xdr:from>
    <xdr:to>
      <xdr:col>4</xdr:col>
      <xdr:colOff>192732</xdr:colOff>
      <xdr:row>21</xdr:row>
      <xdr:rowOff>152473</xdr:rowOff>
    </xdr:to>
    <xdr:sp macro="" textlink="">
      <xdr:nvSpPr>
        <xdr:cNvPr id="28" name="67 Flecha derecha"/>
        <xdr:cNvSpPr/>
      </xdr:nvSpPr>
      <xdr:spPr>
        <a:xfrm>
          <a:off x="3244063" y="4674982"/>
          <a:ext cx="139544" cy="78066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92150</xdr:colOff>
      <xdr:row>21</xdr:row>
      <xdr:rowOff>84210</xdr:rowOff>
    </xdr:from>
    <xdr:to>
      <xdr:col>5</xdr:col>
      <xdr:colOff>203358</xdr:colOff>
      <xdr:row>21</xdr:row>
      <xdr:rowOff>161475</xdr:rowOff>
    </xdr:to>
    <xdr:sp macro="" textlink="">
      <xdr:nvSpPr>
        <xdr:cNvPr id="29" name="68 Combinar"/>
        <xdr:cNvSpPr/>
      </xdr:nvSpPr>
      <xdr:spPr>
        <a:xfrm>
          <a:off x="3530675" y="4684785"/>
          <a:ext cx="111208" cy="77265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77482</xdr:colOff>
      <xdr:row>21</xdr:row>
      <xdr:rowOff>81905</xdr:rowOff>
    </xdr:from>
    <xdr:to>
      <xdr:col>6</xdr:col>
      <xdr:colOff>190023</xdr:colOff>
      <xdr:row>21</xdr:row>
      <xdr:rowOff>159571</xdr:rowOff>
    </xdr:to>
    <xdr:sp macro="" textlink="">
      <xdr:nvSpPr>
        <xdr:cNvPr id="30" name="69 Retraso"/>
        <xdr:cNvSpPr/>
      </xdr:nvSpPr>
      <xdr:spPr>
        <a:xfrm>
          <a:off x="3801757" y="4682480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77774</xdr:colOff>
      <xdr:row>21</xdr:row>
      <xdr:rowOff>74577</xdr:rowOff>
    </xdr:from>
    <xdr:to>
      <xdr:col>7</xdr:col>
      <xdr:colOff>167163</xdr:colOff>
      <xdr:row>21</xdr:row>
      <xdr:rowOff>153855</xdr:rowOff>
    </xdr:to>
    <xdr:sp macro="" textlink="">
      <xdr:nvSpPr>
        <xdr:cNvPr id="31" name="70 Proceso"/>
        <xdr:cNvSpPr/>
      </xdr:nvSpPr>
      <xdr:spPr>
        <a:xfrm>
          <a:off x="4049699" y="4675152"/>
          <a:ext cx="89389" cy="79278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77867</xdr:colOff>
      <xdr:row>22</xdr:row>
      <xdr:rowOff>77893</xdr:rowOff>
    </xdr:from>
    <xdr:to>
      <xdr:col>3</xdr:col>
      <xdr:colOff>165496</xdr:colOff>
      <xdr:row>22</xdr:row>
      <xdr:rowOff>165523</xdr:rowOff>
    </xdr:to>
    <xdr:sp macro="" textlink="">
      <xdr:nvSpPr>
        <xdr:cNvPr id="32" name="71 Conector"/>
        <xdr:cNvSpPr/>
      </xdr:nvSpPr>
      <xdr:spPr>
        <a:xfrm>
          <a:off x="3021092" y="4907068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56271</xdr:colOff>
      <xdr:row>22</xdr:row>
      <xdr:rowOff>76550</xdr:rowOff>
    </xdr:from>
    <xdr:to>
      <xdr:col>4</xdr:col>
      <xdr:colOff>195815</xdr:colOff>
      <xdr:row>22</xdr:row>
      <xdr:rowOff>164141</xdr:rowOff>
    </xdr:to>
    <xdr:sp macro="" textlink="">
      <xdr:nvSpPr>
        <xdr:cNvPr id="33" name="72 Flecha derecha"/>
        <xdr:cNvSpPr/>
      </xdr:nvSpPr>
      <xdr:spPr>
        <a:xfrm>
          <a:off x="3247146" y="4905725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94293</xdr:colOff>
      <xdr:row>22</xdr:row>
      <xdr:rowOff>86353</xdr:rowOff>
    </xdr:from>
    <xdr:to>
      <xdr:col>5</xdr:col>
      <xdr:colOff>205501</xdr:colOff>
      <xdr:row>22</xdr:row>
      <xdr:rowOff>173143</xdr:rowOff>
    </xdr:to>
    <xdr:sp macro="" textlink="">
      <xdr:nvSpPr>
        <xdr:cNvPr id="34" name="73 Combinar"/>
        <xdr:cNvSpPr/>
      </xdr:nvSpPr>
      <xdr:spPr>
        <a:xfrm>
          <a:off x="3532818" y="4915528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79625</xdr:colOff>
      <xdr:row>22</xdr:row>
      <xdr:rowOff>84048</xdr:rowOff>
    </xdr:from>
    <xdr:to>
      <xdr:col>6</xdr:col>
      <xdr:colOff>192166</xdr:colOff>
      <xdr:row>22</xdr:row>
      <xdr:rowOff>161714</xdr:rowOff>
    </xdr:to>
    <xdr:sp macro="" textlink="">
      <xdr:nvSpPr>
        <xdr:cNvPr id="35" name="74 Retraso"/>
        <xdr:cNvSpPr/>
      </xdr:nvSpPr>
      <xdr:spPr>
        <a:xfrm>
          <a:off x="3803900" y="4913223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79917</xdr:colOff>
      <xdr:row>22</xdr:row>
      <xdr:rowOff>76720</xdr:rowOff>
    </xdr:from>
    <xdr:to>
      <xdr:col>7</xdr:col>
      <xdr:colOff>169306</xdr:colOff>
      <xdr:row>22</xdr:row>
      <xdr:rowOff>165523</xdr:rowOff>
    </xdr:to>
    <xdr:sp macro="" textlink="">
      <xdr:nvSpPr>
        <xdr:cNvPr id="36" name="75 Proceso"/>
        <xdr:cNvSpPr/>
      </xdr:nvSpPr>
      <xdr:spPr>
        <a:xfrm>
          <a:off x="4051842" y="4905895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83820</xdr:colOff>
      <xdr:row>23</xdr:row>
      <xdr:rowOff>155137</xdr:rowOff>
    </xdr:from>
    <xdr:to>
      <xdr:col>3</xdr:col>
      <xdr:colOff>171449</xdr:colOff>
      <xdr:row>23</xdr:row>
      <xdr:rowOff>242767</xdr:rowOff>
    </xdr:to>
    <xdr:sp macro="" textlink="">
      <xdr:nvSpPr>
        <xdr:cNvPr id="37" name="76 Conector"/>
        <xdr:cNvSpPr/>
      </xdr:nvSpPr>
      <xdr:spPr>
        <a:xfrm>
          <a:off x="3027045" y="5212912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85096</xdr:colOff>
      <xdr:row>23</xdr:row>
      <xdr:rowOff>153794</xdr:rowOff>
    </xdr:from>
    <xdr:to>
      <xdr:col>4</xdr:col>
      <xdr:colOff>224640</xdr:colOff>
      <xdr:row>23</xdr:row>
      <xdr:rowOff>241385</xdr:rowOff>
    </xdr:to>
    <xdr:sp macro="" textlink="">
      <xdr:nvSpPr>
        <xdr:cNvPr id="38" name="77 Flecha derecha"/>
        <xdr:cNvSpPr/>
      </xdr:nvSpPr>
      <xdr:spPr>
        <a:xfrm>
          <a:off x="3275971" y="5211569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89530</xdr:colOff>
      <xdr:row>23</xdr:row>
      <xdr:rowOff>163597</xdr:rowOff>
    </xdr:from>
    <xdr:to>
      <xdr:col>5</xdr:col>
      <xdr:colOff>200738</xdr:colOff>
      <xdr:row>23</xdr:row>
      <xdr:rowOff>250387</xdr:rowOff>
    </xdr:to>
    <xdr:sp macro="" textlink="">
      <xdr:nvSpPr>
        <xdr:cNvPr id="39" name="78 Combinar"/>
        <xdr:cNvSpPr/>
      </xdr:nvSpPr>
      <xdr:spPr>
        <a:xfrm>
          <a:off x="3528055" y="5221372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103437</xdr:colOff>
      <xdr:row>23</xdr:row>
      <xdr:rowOff>161292</xdr:rowOff>
    </xdr:from>
    <xdr:to>
      <xdr:col>6</xdr:col>
      <xdr:colOff>215978</xdr:colOff>
      <xdr:row>23</xdr:row>
      <xdr:rowOff>238958</xdr:rowOff>
    </xdr:to>
    <xdr:sp macro="" textlink="">
      <xdr:nvSpPr>
        <xdr:cNvPr id="40" name="79 Retraso"/>
        <xdr:cNvSpPr/>
      </xdr:nvSpPr>
      <xdr:spPr>
        <a:xfrm>
          <a:off x="3827712" y="5219067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74421</xdr:colOff>
      <xdr:row>23</xdr:row>
      <xdr:rowOff>153964</xdr:rowOff>
    </xdr:from>
    <xdr:to>
      <xdr:col>7</xdr:col>
      <xdr:colOff>163810</xdr:colOff>
      <xdr:row>23</xdr:row>
      <xdr:rowOff>242767</xdr:rowOff>
    </xdr:to>
    <xdr:sp macro="" textlink="">
      <xdr:nvSpPr>
        <xdr:cNvPr id="41" name="80 Proceso"/>
        <xdr:cNvSpPr/>
      </xdr:nvSpPr>
      <xdr:spPr>
        <a:xfrm>
          <a:off x="4046346" y="5211739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68104</xdr:colOff>
      <xdr:row>24</xdr:row>
      <xdr:rowOff>68732</xdr:rowOff>
    </xdr:from>
    <xdr:to>
      <xdr:col>3</xdr:col>
      <xdr:colOff>155733</xdr:colOff>
      <xdr:row>24</xdr:row>
      <xdr:rowOff>156362</xdr:rowOff>
    </xdr:to>
    <xdr:sp macro="" textlink="">
      <xdr:nvSpPr>
        <xdr:cNvPr id="42" name="81 Conector"/>
        <xdr:cNvSpPr/>
      </xdr:nvSpPr>
      <xdr:spPr>
        <a:xfrm>
          <a:off x="3011329" y="5507507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51521</xdr:colOff>
      <xdr:row>24</xdr:row>
      <xdr:rowOff>67389</xdr:rowOff>
    </xdr:from>
    <xdr:to>
      <xdr:col>4</xdr:col>
      <xdr:colOff>191065</xdr:colOff>
      <xdr:row>24</xdr:row>
      <xdr:rowOff>154980</xdr:rowOff>
    </xdr:to>
    <xdr:sp macro="" textlink="">
      <xdr:nvSpPr>
        <xdr:cNvPr id="43" name="82 Flecha derecha"/>
        <xdr:cNvSpPr/>
      </xdr:nvSpPr>
      <xdr:spPr>
        <a:xfrm>
          <a:off x="3242396" y="5506164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94055</xdr:colOff>
      <xdr:row>24</xdr:row>
      <xdr:rowOff>77192</xdr:rowOff>
    </xdr:from>
    <xdr:to>
      <xdr:col>5</xdr:col>
      <xdr:colOff>205263</xdr:colOff>
      <xdr:row>24</xdr:row>
      <xdr:rowOff>163982</xdr:rowOff>
    </xdr:to>
    <xdr:sp macro="" textlink="">
      <xdr:nvSpPr>
        <xdr:cNvPr id="44" name="83 Combinar"/>
        <xdr:cNvSpPr/>
      </xdr:nvSpPr>
      <xdr:spPr>
        <a:xfrm>
          <a:off x="3532580" y="5515967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69862</xdr:colOff>
      <xdr:row>24</xdr:row>
      <xdr:rowOff>74887</xdr:rowOff>
    </xdr:from>
    <xdr:to>
      <xdr:col>6</xdr:col>
      <xdr:colOff>182403</xdr:colOff>
      <xdr:row>24</xdr:row>
      <xdr:rowOff>152553</xdr:rowOff>
    </xdr:to>
    <xdr:sp macro="" textlink="">
      <xdr:nvSpPr>
        <xdr:cNvPr id="45" name="84 Retraso"/>
        <xdr:cNvSpPr/>
      </xdr:nvSpPr>
      <xdr:spPr>
        <a:xfrm>
          <a:off x="3794137" y="5513662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70154</xdr:colOff>
      <xdr:row>24</xdr:row>
      <xdr:rowOff>67559</xdr:rowOff>
    </xdr:from>
    <xdr:to>
      <xdr:col>7</xdr:col>
      <xdr:colOff>159543</xdr:colOff>
      <xdr:row>24</xdr:row>
      <xdr:rowOff>156362</xdr:rowOff>
    </xdr:to>
    <xdr:sp macro="" textlink="">
      <xdr:nvSpPr>
        <xdr:cNvPr id="46" name="85 Proceso"/>
        <xdr:cNvSpPr/>
      </xdr:nvSpPr>
      <xdr:spPr>
        <a:xfrm>
          <a:off x="4042079" y="5506334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59544</xdr:colOff>
      <xdr:row>26</xdr:row>
      <xdr:rowOff>80329</xdr:rowOff>
    </xdr:from>
    <xdr:to>
      <xdr:col>3</xdr:col>
      <xdr:colOff>147173</xdr:colOff>
      <xdr:row>26</xdr:row>
      <xdr:rowOff>167959</xdr:rowOff>
    </xdr:to>
    <xdr:sp macro="" textlink="">
      <xdr:nvSpPr>
        <xdr:cNvPr id="47" name="86 Conector"/>
        <xdr:cNvSpPr/>
      </xdr:nvSpPr>
      <xdr:spPr>
        <a:xfrm>
          <a:off x="3002769" y="5976304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37948</xdr:colOff>
      <xdr:row>26</xdr:row>
      <xdr:rowOff>78986</xdr:rowOff>
    </xdr:from>
    <xdr:to>
      <xdr:col>4</xdr:col>
      <xdr:colOff>177492</xdr:colOff>
      <xdr:row>26</xdr:row>
      <xdr:rowOff>166577</xdr:rowOff>
    </xdr:to>
    <xdr:sp macro="" textlink="">
      <xdr:nvSpPr>
        <xdr:cNvPr id="48" name="87 Flecha derecha"/>
        <xdr:cNvSpPr/>
      </xdr:nvSpPr>
      <xdr:spPr>
        <a:xfrm>
          <a:off x="3228823" y="5974961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80482</xdr:colOff>
      <xdr:row>26</xdr:row>
      <xdr:rowOff>88789</xdr:rowOff>
    </xdr:from>
    <xdr:to>
      <xdr:col>5</xdr:col>
      <xdr:colOff>191690</xdr:colOff>
      <xdr:row>26</xdr:row>
      <xdr:rowOff>175579</xdr:rowOff>
    </xdr:to>
    <xdr:sp macro="" textlink="">
      <xdr:nvSpPr>
        <xdr:cNvPr id="49" name="88 Combinar"/>
        <xdr:cNvSpPr/>
      </xdr:nvSpPr>
      <xdr:spPr>
        <a:xfrm>
          <a:off x="3519007" y="5984764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56289</xdr:colOff>
      <xdr:row>26</xdr:row>
      <xdr:rowOff>86484</xdr:rowOff>
    </xdr:from>
    <xdr:to>
      <xdr:col>6</xdr:col>
      <xdr:colOff>168830</xdr:colOff>
      <xdr:row>26</xdr:row>
      <xdr:rowOff>164150</xdr:rowOff>
    </xdr:to>
    <xdr:sp macro="" textlink="">
      <xdr:nvSpPr>
        <xdr:cNvPr id="50" name="89 Retraso"/>
        <xdr:cNvSpPr/>
      </xdr:nvSpPr>
      <xdr:spPr>
        <a:xfrm>
          <a:off x="3780564" y="5982459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56581</xdr:colOff>
      <xdr:row>26</xdr:row>
      <xdr:rowOff>79156</xdr:rowOff>
    </xdr:from>
    <xdr:to>
      <xdr:col>7</xdr:col>
      <xdr:colOff>145970</xdr:colOff>
      <xdr:row>26</xdr:row>
      <xdr:rowOff>167959</xdr:rowOff>
    </xdr:to>
    <xdr:sp macro="" textlink="">
      <xdr:nvSpPr>
        <xdr:cNvPr id="51" name="90 Proceso"/>
        <xdr:cNvSpPr/>
      </xdr:nvSpPr>
      <xdr:spPr>
        <a:xfrm>
          <a:off x="4028506" y="5975131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137625</xdr:colOff>
      <xdr:row>14</xdr:row>
      <xdr:rowOff>130109</xdr:rowOff>
    </xdr:from>
    <xdr:to>
      <xdr:col>4</xdr:col>
      <xdr:colOff>49379</xdr:colOff>
      <xdr:row>15</xdr:row>
      <xdr:rowOff>86147</xdr:rowOff>
    </xdr:to>
    <xdr:cxnSp macro="">
      <xdr:nvCxnSpPr>
        <xdr:cNvPr id="52" name="112 Conector recto de flecha"/>
        <xdr:cNvCxnSpPr>
          <a:stCxn id="3" idx="1"/>
          <a:endCxn id="7" idx="7"/>
        </xdr:cNvCxnSpPr>
      </xdr:nvCxnSpPr>
      <xdr:spPr>
        <a:xfrm rot="10800000" flipV="1">
          <a:off x="3080850" y="2873309"/>
          <a:ext cx="159404" cy="184638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106643</xdr:colOff>
      <xdr:row>15</xdr:row>
      <xdr:rowOff>160944</xdr:rowOff>
    </xdr:from>
    <xdr:to>
      <xdr:col>7</xdr:col>
      <xdr:colOff>128422</xdr:colOff>
      <xdr:row>16</xdr:row>
      <xdr:rowOff>71369</xdr:rowOff>
    </xdr:to>
    <xdr:cxnSp macro="">
      <xdr:nvCxnSpPr>
        <xdr:cNvPr id="53" name="113 Conector recto de flecha"/>
        <xdr:cNvCxnSpPr>
          <a:stCxn id="7" idx="4"/>
          <a:endCxn id="16" idx="0"/>
        </xdr:cNvCxnSpPr>
      </xdr:nvCxnSpPr>
      <xdr:spPr>
        <a:xfrm rot="16200000" flipH="1">
          <a:off x="3505595" y="2677017"/>
          <a:ext cx="139025" cy="1050479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153224</xdr:colOff>
      <xdr:row>16</xdr:row>
      <xdr:rowOff>160172</xdr:rowOff>
    </xdr:from>
    <xdr:to>
      <xdr:col>7</xdr:col>
      <xdr:colOff>128423</xdr:colOff>
      <xdr:row>17</xdr:row>
      <xdr:rowOff>128349</xdr:rowOff>
    </xdr:to>
    <xdr:cxnSp macro="">
      <xdr:nvCxnSpPr>
        <xdr:cNvPr id="54" name="114 Conector recto de flecha"/>
        <xdr:cNvCxnSpPr>
          <a:stCxn id="16" idx="2"/>
          <a:endCxn id="18" idx="0"/>
        </xdr:cNvCxnSpPr>
      </xdr:nvCxnSpPr>
      <xdr:spPr>
        <a:xfrm rot="5400000">
          <a:off x="3623835" y="3080836"/>
          <a:ext cx="196777" cy="756249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153700</xdr:colOff>
      <xdr:row>20</xdr:row>
      <xdr:rowOff>157662</xdr:rowOff>
    </xdr:from>
    <xdr:to>
      <xdr:col>6</xdr:col>
      <xdr:colOff>132087</xdr:colOff>
      <xdr:row>21</xdr:row>
      <xdr:rowOff>74406</xdr:rowOff>
    </xdr:to>
    <xdr:cxnSp macro="">
      <xdr:nvCxnSpPr>
        <xdr:cNvPr id="55" name="115 Conector recto de flecha"/>
        <xdr:cNvCxnSpPr>
          <a:stCxn id="25" idx="2"/>
          <a:endCxn id="28" idx="0"/>
        </xdr:cNvCxnSpPr>
      </xdr:nvCxnSpPr>
      <xdr:spPr>
        <a:xfrm rot="5400000">
          <a:off x="3527797" y="4346415"/>
          <a:ext cx="145344" cy="511787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121682</xdr:colOff>
      <xdr:row>21</xdr:row>
      <xdr:rowOff>152473</xdr:rowOff>
    </xdr:from>
    <xdr:to>
      <xdr:col>4</xdr:col>
      <xdr:colOff>153699</xdr:colOff>
      <xdr:row>22</xdr:row>
      <xdr:rowOff>77893</xdr:rowOff>
    </xdr:to>
    <xdr:cxnSp macro="">
      <xdr:nvCxnSpPr>
        <xdr:cNvPr id="56" name="116 Conector recto de flecha"/>
        <xdr:cNvCxnSpPr>
          <a:stCxn id="28" idx="2"/>
          <a:endCxn id="32" idx="0"/>
        </xdr:cNvCxnSpPr>
      </xdr:nvCxnSpPr>
      <xdr:spPr>
        <a:xfrm rot="5400000">
          <a:off x="3127731" y="4690224"/>
          <a:ext cx="154020" cy="279667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157623</xdr:colOff>
      <xdr:row>17</xdr:row>
      <xdr:rowOff>215940</xdr:rowOff>
    </xdr:from>
    <xdr:to>
      <xdr:col>4</xdr:col>
      <xdr:colOff>153224</xdr:colOff>
      <xdr:row>18</xdr:row>
      <xdr:rowOff>133498</xdr:rowOff>
    </xdr:to>
    <xdr:cxnSp macro="">
      <xdr:nvCxnSpPr>
        <xdr:cNvPr id="57" name="117 Conector recto de flecha"/>
        <xdr:cNvCxnSpPr>
          <a:stCxn id="18" idx="2"/>
          <a:endCxn id="91" idx="7"/>
        </xdr:cNvCxnSpPr>
      </xdr:nvCxnSpPr>
      <xdr:spPr>
        <a:xfrm rot="5400000">
          <a:off x="3106532" y="3639256"/>
          <a:ext cx="231883" cy="243251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121682</xdr:colOff>
      <xdr:row>22</xdr:row>
      <xdr:rowOff>165523</xdr:rowOff>
    </xdr:from>
    <xdr:to>
      <xdr:col>4</xdr:col>
      <xdr:colOff>180845</xdr:colOff>
      <xdr:row>23</xdr:row>
      <xdr:rowOff>153794</xdr:rowOff>
    </xdr:to>
    <xdr:cxnSp macro="">
      <xdr:nvCxnSpPr>
        <xdr:cNvPr id="58" name="119 Conector recto de flecha"/>
        <xdr:cNvCxnSpPr>
          <a:stCxn id="32" idx="4"/>
          <a:endCxn id="38" idx="0"/>
        </xdr:cNvCxnSpPr>
      </xdr:nvCxnSpPr>
      <xdr:spPr>
        <a:xfrm rot="16200000" flipH="1">
          <a:off x="3109878" y="4949727"/>
          <a:ext cx="216871" cy="306813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111920</xdr:colOff>
      <xdr:row>23</xdr:row>
      <xdr:rowOff>241385</xdr:rowOff>
    </xdr:from>
    <xdr:to>
      <xdr:col>4</xdr:col>
      <xdr:colOff>180846</xdr:colOff>
      <xdr:row>24</xdr:row>
      <xdr:rowOff>68732</xdr:rowOff>
    </xdr:to>
    <xdr:cxnSp macro="">
      <xdr:nvCxnSpPr>
        <xdr:cNvPr id="59" name="120 Conector recto de flecha"/>
        <xdr:cNvCxnSpPr>
          <a:stCxn id="38" idx="2"/>
          <a:endCxn id="42" idx="0"/>
        </xdr:cNvCxnSpPr>
      </xdr:nvCxnSpPr>
      <xdr:spPr>
        <a:xfrm rot="5400000">
          <a:off x="3109259" y="5245046"/>
          <a:ext cx="208347" cy="316576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111919</xdr:colOff>
      <xdr:row>24</xdr:row>
      <xdr:rowOff>156361</xdr:rowOff>
    </xdr:from>
    <xdr:to>
      <xdr:col>4</xdr:col>
      <xdr:colOff>140841</xdr:colOff>
      <xdr:row>25</xdr:row>
      <xdr:rowOff>72389</xdr:rowOff>
    </xdr:to>
    <xdr:cxnSp macro="">
      <xdr:nvCxnSpPr>
        <xdr:cNvPr id="60" name="121 Conector recto de flecha"/>
        <xdr:cNvCxnSpPr>
          <a:stCxn id="42" idx="4"/>
          <a:endCxn id="68" idx="0"/>
        </xdr:cNvCxnSpPr>
      </xdr:nvCxnSpPr>
      <xdr:spPr>
        <a:xfrm rot="16200000" flipH="1">
          <a:off x="3121116" y="5529164"/>
          <a:ext cx="144628" cy="276572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81201</xdr:colOff>
      <xdr:row>19</xdr:row>
      <xdr:rowOff>123205</xdr:rowOff>
    </xdr:from>
    <xdr:to>
      <xdr:col>3</xdr:col>
      <xdr:colOff>168830</xdr:colOff>
      <xdr:row>19</xdr:row>
      <xdr:rowOff>210835</xdr:rowOff>
    </xdr:to>
    <xdr:sp macro="" textlink="">
      <xdr:nvSpPr>
        <xdr:cNvPr id="61" name="125 Conector"/>
        <xdr:cNvSpPr/>
      </xdr:nvSpPr>
      <xdr:spPr>
        <a:xfrm>
          <a:off x="3024426" y="4180855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64618</xdr:colOff>
      <xdr:row>19</xdr:row>
      <xdr:rowOff>121862</xdr:rowOff>
    </xdr:from>
    <xdr:to>
      <xdr:col>4</xdr:col>
      <xdr:colOff>204162</xdr:colOff>
      <xdr:row>19</xdr:row>
      <xdr:rowOff>209453</xdr:rowOff>
    </xdr:to>
    <xdr:sp macro="" textlink="">
      <xdr:nvSpPr>
        <xdr:cNvPr id="62" name="126 Flecha derecha"/>
        <xdr:cNvSpPr/>
      </xdr:nvSpPr>
      <xdr:spPr>
        <a:xfrm>
          <a:off x="3255493" y="4179512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97627</xdr:colOff>
      <xdr:row>19</xdr:row>
      <xdr:rowOff>131665</xdr:rowOff>
    </xdr:from>
    <xdr:to>
      <xdr:col>5</xdr:col>
      <xdr:colOff>208835</xdr:colOff>
      <xdr:row>19</xdr:row>
      <xdr:rowOff>218455</xdr:rowOff>
    </xdr:to>
    <xdr:sp macro="" textlink="">
      <xdr:nvSpPr>
        <xdr:cNvPr id="63" name="127 Combinar"/>
        <xdr:cNvSpPr/>
      </xdr:nvSpPr>
      <xdr:spPr>
        <a:xfrm>
          <a:off x="3536152" y="4189315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82959</xdr:colOff>
      <xdr:row>19</xdr:row>
      <xdr:rowOff>129360</xdr:rowOff>
    </xdr:from>
    <xdr:to>
      <xdr:col>6</xdr:col>
      <xdr:colOff>195500</xdr:colOff>
      <xdr:row>19</xdr:row>
      <xdr:rowOff>207026</xdr:rowOff>
    </xdr:to>
    <xdr:sp macro="" textlink="">
      <xdr:nvSpPr>
        <xdr:cNvPr id="64" name="128 Retraso"/>
        <xdr:cNvSpPr/>
      </xdr:nvSpPr>
      <xdr:spPr>
        <a:xfrm>
          <a:off x="3807234" y="4187010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83251</xdr:colOff>
      <xdr:row>19</xdr:row>
      <xdr:rowOff>122032</xdr:rowOff>
    </xdr:from>
    <xdr:to>
      <xdr:col>7</xdr:col>
      <xdr:colOff>172640</xdr:colOff>
      <xdr:row>19</xdr:row>
      <xdr:rowOff>210835</xdr:rowOff>
    </xdr:to>
    <xdr:sp macro="" textlink="">
      <xdr:nvSpPr>
        <xdr:cNvPr id="65" name="129 Proceso"/>
        <xdr:cNvSpPr/>
      </xdr:nvSpPr>
      <xdr:spPr>
        <a:xfrm>
          <a:off x="4055176" y="4179682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132087</xdr:colOff>
      <xdr:row>19</xdr:row>
      <xdr:rowOff>207025</xdr:rowOff>
    </xdr:from>
    <xdr:to>
      <xdr:col>6</xdr:col>
      <xdr:colOff>139231</xdr:colOff>
      <xdr:row>20</xdr:row>
      <xdr:rowOff>79996</xdr:rowOff>
    </xdr:to>
    <xdr:cxnSp macro="">
      <xdr:nvCxnSpPr>
        <xdr:cNvPr id="66" name="130 Conector recto de flecha"/>
        <xdr:cNvCxnSpPr>
          <a:stCxn id="64" idx="2"/>
          <a:endCxn id="25" idx="0"/>
        </xdr:cNvCxnSpPr>
      </xdr:nvCxnSpPr>
      <xdr:spPr>
        <a:xfrm rot="5400000">
          <a:off x="3766286" y="4354751"/>
          <a:ext cx="187296" cy="7144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66688</xdr:colOff>
      <xdr:row>25</xdr:row>
      <xdr:rowOff>73733</xdr:rowOff>
    </xdr:from>
    <xdr:to>
      <xdr:col>3</xdr:col>
      <xdr:colOff>154317</xdr:colOff>
      <xdr:row>25</xdr:row>
      <xdr:rowOff>161363</xdr:rowOff>
    </xdr:to>
    <xdr:sp macro="" textlink="">
      <xdr:nvSpPr>
        <xdr:cNvPr id="67" name="131 Conector"/>
        <xdr:cNvSpPr/>
      </xdr:nvSpPr>
      <xdr:spPr>
        <a:xfrm>
          <a:off x="3009913" y="5741108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45092</xdr:colOff>
      <xdr:row>25</xdr:row>
      <xdr:rowOff>72390</xdr:rowOff>
    </xdr:from>
    <xdr:to>
      <xdr:col>4</xdr:col>
      <xdr:colOff>184636</xdr:colOff>
      <xdr:row>25</xdr:row>
      <xdr:rowOff>159981</xdr:rowOff>
    </xdr:to>
    <xdr:sp macro="" textlink="">
      <xdr:nvSpPr>
        <xdr:cNvPr id="68" name="132 Flecha derecha"/>
        <xdr:cNvSpPr/>
      </xdr:nvSpPr>
      <xdr:spPr>
        <a:xfrm>
          <a:off x="3235967" y="5739765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87626</xdr:colOff>
      <xdr:row>25</xdr:row>
      <xdr:rowOff>82193</xdr:rowOff>
    </xdr:from>
    <xdr:to>
      <xdr:col>5</xdr:col>
      <xdr:colOff>198834</xdr:colOff>
      <xdr:row>25</xdr:row>
      <xdr:rowOff>168983</xdr:rowOff>
    </xdr:to>
    <xdr:sp macro="" textlink="">
      <xdr:nvSpPr>
        <xdr:cNvPr id="69" name="133 Combinar"/>
        <xdr:cNvSpPr/>
      </xdr:nvSpPr>
      <xdr:spPr>
        <a:xfrm>
          <a:off x="3526151" y="5749568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63433</xdr:colOff>
      <xdr:row>25</xdr:row>
      <xdr:rowOff>79888</xdr:rowOff>
    </xdr:from>
    <xdr:to>
      <xdr:col>6</xdr:col>
      <xdr:colOff>175974</xdr:colOff>
      <xdr:row>25</xdr:row>
      <xdr:rowOff>157554</xdr:rowOff>
    </xdr:to>
    <xdr:sp macro="" textlink="">
      <xdr:nvSpPr>
        <xdr:cNvPr id="70" name="134 Retraso"/>
        <xdr:cNvSpPr/>
      </xdr:nvSpPr>
      <xdr:spPr>
        <a:xfrm>
          <a:off x="3787708" y="5747263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63725</xdr:colOff>
      <xdr:row>25</xdr:row>
      <xdr:rowOff>72560</xdr:rowOff>
    </xdr:from>
    <xdr:to>
      <xdr:col>7</xdr:col>
      <xdr:colOff>153114</xdr:colOff>
      <xdr:row>25</xdr:row>
      <xdr:rowOff>161363</xdr:rowOff>
    </xdr:to>
    <xdr:sp macro="" textlink="">
      <xdr:nvSpPr>
        <xdr:cNvPr id="71" name="135 Proceso"/>
        <xdr:cNvSpPr/>
      </xdr:nvSpPr>
      <xdr:spPr>
        <a:xfrm>
          <a:off x="4035650" y="5739935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103359</xdr:colOff>
      <xdr:row>25</xdr:row>
      <xdr:rowOff>159982</xdr:rowOff>
    </xdr:from>
    <xdr:to>
      <xdr:col>4</xdr:col>
      <xdr:colOff>140841</xdr:colOff>
      <xdr:row>26</xdr:row>
      <xdr:rowOff>80330</xdr:rowOff>
    </xdr:to>
    <xdr:cxnSp macro="">
      <xdr:nvCxnSpPr>
        <xdr:cNvPr id="72" name="136 Conector recto de flecha"/>
        <xdr:cNvCxnSpPr>
          <a:stCxn id="68" idx="2"/>
          <a:endCxn id="47" idx="0"/>
        </xdr:cNvCxnSpPr>
      </xdr:nvCxnSpPr>
      <xdr:spPr>
        <a:xfrm rot="5400000">
          <a:off x="3114676" y="5759265"/>
          <a:ext cx="148948" cy="285132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80011</xdr:colOff>
      <xdr:row>11</xdr:row>
      <xdr:rowOff>74407</xdr:rowOff>
    </xdr:from>
    <xdr:to>
      <xdr:col>3</xdr:col>
      <xdr:colOff>167640</xdr:colOff>
      <xdr:row>11</xdr:row>
      <xdr:rowOff>162037</xdr:rowOff>
    </xdr:to>
    <xdr:sp macro="" textlink="">
      <xdr:nvSpPr>
        <xdr:cNvPr id="73" name="137 Conector"/>
        <xdr:cNvSpPr/>
      </xdr:nvSpPr>
      <xdr:spPr>
        <a:xfrm>
          <a:off x="3023236" y="2046082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51522</xdr:colOff>
      <xdr:row>11</xdr:row>
      <xdr:rowOff>73064</xdr:rowOff>
    </xdr:from>
    <xdr:to>
      <xdr:col>4</xdr:col>
      <xdr:colOff>191066</xdr:colOff>
      <xdr:row>11</xdr:row>
      <xdr:rowOff>160655</xdr:rowOff>
    </xdr:to>
    <xdr:sp macro="" textlink="">
      <xdr:nvSpPr>
        <xdr:cNvPr id="74" name="138 Flecha derecha"/>
        <xdr:cNvSpPr/>
      </xdr:nvSpPr>
      <xdr:spPr>
        <a:xfrm>
          <a:off x="3242397" y="2044739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105962</xdr:colOff>
      <xdr:row>11</xdr:row>
      <xdr:rowOff>82867</xdr:rowOff>
    </xdr:from>
    <xdr:to>
      <xdr:col>5</xdr:col>
      <xdr:colOff>217170</xdr:colOff>
      <xdr:row>11</xdr:row>
      <xdr:rowOff>169657</xdr:rowOff>
    </xdr:to>
    <xdr:sp macro="" textlink="">
      <xdr:nvSpPr>
        <xdr:cNvPr id="75" name="139 Combinar"/>
        <xdr:cNvSpPr/>
      </xdr:nvSpPr>
      <xdr:spPr>
        <a:xfrm>
          <a:off x="3544487" y="2054542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81769</xdr:colOff>
      <xdr:row>11</xdr:row>
      <xdr:rowOff>80562</xdr:rowOff>
    </xdr:from>
    <xdr:to>
      <xdr:col>6</xdr:col>
      <xdr:colOff>194310</xdr:colOff>
      <xdr:row>11</xdr:row>
      <xdr:rowOff>158228</xdr:rowOff>
    </xdr:to>
    <xdr:sp macro="" textlink="">
      <xdr:nvSpPr>
        <xdr:cNvPr id="76" name="140 Retraso"/>
        <xdr:cNvSpPr/>
      </xdr:nvSpPr>
      <xdr:spPr>
        <a:xfrm>
          <a:off x="3806044" y="2052237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82061</xdr:colOff>
      <xdr:row>11</xdr:row>
      <xdr:rowOff>73234</xdr:rowOff>
    </xdr:from>
    <xdr:to>
      <xdr:col>7</xdr:col>
      <xdr:colOff>171450</xdr:colOff>
      <xdr:row>11</xdr:row>
      <xdr:rowOff>162037</xdr:rowOff>
    </xdr:to>
    <xdr:sp macro="" textlink="">
      <xdr:nvSpPr>
        <xdr:cNvPr id="77" name="141 Proceso"/>
        <xdr:cNvSpPr/>
      </xdr:nvSpPr>
      <xdr:spPr>
        <a:xfrm>
          <a:off x="4053986" y="2044909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76677</xdr:colOff>
      <xdr:row>12</xdr:row>
      <xdr:rowOff>122031</xdr:rowOff>
    </xdr:from>
    <xdr:to>
      <xdr:col>3</xdr:col>
      <xdr:colOff>164306</xdr:colOff>
      <xdr:row>12</xdr:row>
      <xdr:rowOff>209661</xdr:rowOff>
    </xdr:to>
    <xdr:sp macro="" textlink="">
      <xdr:nvSpPr>
        <xdr:cNvPr id="78" name="142 Conector"/>
        <xdr:cNvSpPr/>
      </xdr:nvSpPr>
      <xdr:spPr>
        <a:xfrm>
          <a:off x="3019902" y="2322306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66047</xdr:colOff>
      <xdr:row>12</xdr:row>
      <xdr:rowOff>120688</xdr:rowOff>
    </xdr:from>
    <xdr:to>
      <xdr:col>4</xdr:col>
      <xdr:colOff>205591</xdr:colOff>
      <xdr:row>12</xdr:row>
      <xdr:rowOff>208279</xdr:rowOff>
    </xdr:to>
    <xdr:sp macro="" textlink="">
      <xdr:nvSpPr>
        <xdr:cNvPr id="79" name="143 Flecha derecha"/>
        <xdr:cNvSpPr/>
      </xdr:nvSpPr>
      <xdr:spPr>
        <a:xfrm>
          <a:off x="3256922" y="2320963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102628</xdr:colOff>
      <xdr:row>12</xdr:row>
      <xdr:rowOff>130491</xdr:rowOff>
    </xdr:from>
    <xdr:to>
      <xdr:col>5</xdr:col>
      <xdr:colOff>213836</xdr:colOff>
      <xdr:row>12</xdr:row>
      <xdr:rowOff>217281</xdr:rowOff>
    </xdr:to>
    <xdr:sp macro="" textlink="">
      <xdr:nvSpPr>
        <xdr:cNvPr id="80" name="144 Combinar"/>
        <xdr:cNvSpPr/>
      </xdr:nvSpPr>
      <xdr:spPr>
        <a:xfrm>
          <a:off x="3541153" y="2330766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78435</xdr:colOff>
      <xdr:row>12</xdr:row>
      <xdr:rowOff>128186</xdr:rowOff>
    </xdr:from>
    <xdr:to>
      <xdr:col>6</xdr:col>
      <xdr:colOff>190976</xdr:colOff>
      <xdr:row>12</xdr:row>
      <xdr:rowOff>205852</xdr:rowOff>
    </xdr:to>
    <xdr:sp macro="" textlink="">
      <xdr:nvSpPr>
        <xdr:cNvPr id="81" name="145 Retraso"/>
        <xdr:cNvSpPr/>
      </xdr:nvSpPr>
      <xdr:spPr>
        <a:xfrm>
          <a:off x="3802710" y="2328461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78727</xdr:colOff>
      <xdr:row>12</xdr:row>
      <xdr:rowOff>120858</xdr:rowOff>
    </xdr:from>
    <xdr:to>
      <xdr:col>7</xdr:col>
      <xdr:colOff>168116</xdr:colOff>
      <xdr:row>12</xdr:row>
      <xdr:rowOff>209661</xdr:rowOff>
    </xdr:to>
    <xdr:sp macro="" textlink="">
      <xdr:nvSpPr>
        <xdr:cNvPr id="82" name="146 Proceso"/>
        <xdr:cNvSpPr/>
      </xdr:nvSpPr>
      <xdr:spPr>
        <a:xfrm>
          <a:off x="4050652" y="2321133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70724</xdr:colOff>
      <xdr:row>13</xdr:row>
      <xdr:rowOff>74407</xdr:rowOff>
    </xdr:from>
    <xdr:to>
      <xdr:col>3</xdr:col>
      <xdr:colOff>158353</xdr:colOff>
      <xdr:row>13</xdr:row>
      <xdr:rowOff>162037</xdr:rowOff>
    </xdr:to>
    <xdr:sp macro="" textlink="">
      <xdr:nvSpPr>
        <xdr:cNvPr id="83" name="147 Conector"/>
        <xdr:cNvSpPr/>
      </xdr:nvSpPr>
      <xdr:spPr>
        <a:xfrm>
          <a:off x="3013949" y="2589007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60094</xdr:colOff>
      <xdr:row>13</xdr:row>
      <xdr:rowOff>73064</xdr:rowOff>
    </xdr:from>
    <xdr:to>
      <xdr:col>4</xdr:col>
      <xdr:colOff>199638</xdr:colOff>
      <xdr:row>13</xdr:row>
      <xdr:rowOff>160655</xdr:rowOff>
    </xdr:to>
    <xdr:sp macro="" textlink="">
      <xdr:nvSpPr>
        <xdr:cNvPr id="84" name="148 Flecha derecha"/>
        <xdr:cNvSpPr/>
      </xdr:nvSpPr>
      <xdr:spPr>
        <a:xfrm>
          <a:off x="3250969" y="2587664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96675</xdr:colOff>
      <xdr:row>13</xdr:row>
      <xdr:rowOff>82867</xdr:rowOff>
    </xdr:from>
    <xdr:to>
      <xdr:col>5</xdr:col>
      <xdr:colOff>207883</xdr:colOff>
      <xdr:row>13</xdr:row>
      <xdr:rowOff>169657</xdr:rowOff>
    </xdr:to>
    <xdr:sp macro="" textlink="">
      <xdr:nvSpPr>
        <xdr:cNvPr id="85" name="149 Combinar"/>
        <xdr:cNvSpPr/>
      </xdr:nvSpPr>
      <xdr:spPr>
        <a:xfrm>
          <a:off x="3535200" y="2597467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72482</xdr:colOff>
      <xdr:row>13</xdr:row>
      <xdr:rowOff>80562</xdr:rowOff>
    </xdr:from>
    <xdr:to>
      <xdr:col>6</xdr:col>
      <xdr:colOff>185023</xdr:colOff>
      <xdr:row>13</xdr:row>
      <xdr:rowOff>158228</xdr:rowOff>
    </xdr:to>
    <xdr:sp macro="" textlink="">
      <xdr:nvSpPr>
        <xdr:cNvPr id="86" name="150 Retraso"/>
        <xdr:cNvSpPr/>
      </xdr:nvSpPr>
      <xdr:spPr>
        <a:xfrm>
          <a:off x="3796757" y="2595162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72774</xdr:colOff>
      <xdr:row>13</xdr:row>
      <xdr:rowOff>73234</xdr:rowOff>
    </xdr:from>
    <xdr:to>
      <xdr:col>7</xdr:col>
      <xdr:colOff>162163</xdr:colOff>
      <xdr:row>13</xdr:row>
      <xdr:rowOff>162037</xdr:rowOff>
    </xdr:to>
    <xdr:sp macro="" textlink="">
      <xdr:nvSpPr>
        <xdr:cNvPr id="87" name="151 Proceso"/>
        <xdr:cNvSpPr/>
      </xdr:nvSpPr>
      <xdr:spPr>
        <a:xfrm>
          <a:off x="4044699" y="2587834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151474</xdr:colOff>
      <xdr:row>11</xdr:row>
      <xdr:rowOff>160655</xdr:rowOff>
    </xdr:from>
    <xdr:to>
      <xdr:col>4</xdr:col>
      <xdr:colOff>147272</xdr:colOff>
      <xdr:row>12</xdr:row>
      <xdr:rowOff>134864</xdr:rowOff>
    </xdr:to>
    <xdr:cxnSp macro="">
      <xdr:nvCxnSpPr>
        <xdr:cNvPr id="88" name="111 Conector recto de flecha"/>
        <xdr:cNvCxnSpPr>
          <a:stCxn id="74" idx="2"/>
          <a:endCxn id="78" idx="7"/>
        </xdr:cNvCxnSpPr>
      </xdr:nvCxnSpPr>
      <xdr:spPr>
        <a:xfrm rot="5400000">
          <a:off x="3115018" y="2112011"/>
          <a:ext cx="202809" cy="243448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114539</xdr:colOff>
      <xdr:row>12</xdr:row>
      <xdr:rowOff>209662</xdr:rowOff>
    </xdr:from>
    <xdr:to>
      <xdr:col>3</xdr:col>
      <xdr:colOff>120492</xdr:colOff>
      <xdr:row>13</xdr:row>
      <xdr:rowOff>74408</xdr:rowOff>
    </xdr:to>
    <xdr:cxnSp macro="">
      <xdr:nvCxnSpPr>
        <xdr:cNvPr id="89" name="124 Conector recto de flecha"/>
        <xdr:cNvCxnSpPr>
          <a:stCxn id="78" idx="4"/>
          <a:endCxn id="83" idx="0"/>
        </xdr:cNvCxnSpPr>
      </xdr:nvCxnSpPr>
      <xdr:spPr>
        <a:xfrm rot="5400000">
          <a:off x="2971205" y="2496496"/>
          <a:ext cx="179071" cy="5953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145520</xdr:colOff>
      <xdr:row>13</xdr:row>
      <xdr:rowOff>149204</xdr:rowOff>
    </xdr:from>
    <xdr:to>
      <xdr:col>4</xdr:col>
      <xdr:colOff>145127</xdr:colOff>
      <xdr:row>14</xdr:row>
      <xdr:rowOff>86313</xdr:rowOff>
    </xdr:to>
    <xdr:cxnSp macro="">
      <xdr:nvCxnSpPr>
        <xdr:cNvPr id="90" name="152 Conector recto de flecha"/>
        <xdr:cNvCxnSpPr>
          <a:stCxn id="83" idx="5"/>
          <a:endCxn id="3" idx="0"/>
        </xdr:cNvCxnSpPr>
      </xdr:nvCxnSpPr>
      <xdr:spPr>
        <a:xfrm rot="16200000" flipH="1">
          <a:off x="3129519" y="2623030"/>
          <a:ext cx="165709" cy="247257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82826</xdr:colOff>
      <xdr:row>18</xdr:row>
      <xdr:rowOff>120665</xdr:rowOff>
    </xdr:from>
    <xdr:to>
      <xdr:col>3</xdr:col>
      <xdr:colOff>170455</xdr:colOff>
      <xdr:row>18</xdr:row>
      <xdr:rowOff>208295</xdr:rowOff>
    </xdr:to>
    <xdr:sp macro="" textlink="">
      <xdr:nvSpPr>
        <xdr:cNvPr id="91" name="170 Conector"/>
        <xdr:cNvSpPr/>
      </xdr:nvSpPr>
      <xdr:spPr>
        <a:xfrm>
          <a:off x="3026051" y="3863990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66243</xdr:colOff>
      <xdr:row>18</xdr:row>
      <xdr:rowOff>119322</xdr:rowOff>
    </xdr:from>
    <xdr:to>
      <xdr:col>4</xdr:col>
      <xdr:colOff>205787</xdr:colOff>
      <xdr:row>18</xdr:row>
      <xdr:rowOff>206913</xdr:rowOff>
    </xdr:to>
    <xdr:sp macro="" textlink="">
      <xdr:nvSpPr>
        <xdr:cNvPr id="92" name="171 Flecha derecha"/>
        <xdr:cNvSpPr/>
      </xdr:nvSpPr>
      <xdr:spPr>
        <a:xfrm>
          <a:off x="3257118" y="3862647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99252</xdr:colOff>
      <xdr:row>18</xdr:row>
      <xdr:rowOff>129125</xdr:rowOff>
    </xdr:from>
    <xdr:to>
      <xdr:col>5</xdr:col>
      <xdr:colOff>210460</xdr:colOff>
      <xdr:row>18</xdr:row>
      <xdr:rowOff>215915</xdr:rowOff>
    </xdr:to>
    <xdr:sp macro="" textlink="">
      <xdr:nvSpPr>
        <xdr:cNvPr id="93" name="172 Combinar"/>
        <xdr:cNvSpPr/>
      </xdr:nvSpPr>
      <xdr:spPr>
        <a:xfrm>
          <a:off x="3537777" y="3872450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84584</xdr:colOff>
      <xdr:row>18</xdr:row>
      <xdr:rowOff>126820</xdr:rowOff>
    </xdr:from>
    <xdr:to>
      <xdr:col>6</xdr:col>
      <xdr:colOff>197125</xdr:colOff>
      <xdr:row>18</xdr:row>
      <xdr:rowOff>204486</xdr:rowOff>
    </xdr:to>
    <xdr:sp macro="" textlink="">
      <xdr:nvSpPr>
        <xdr:cNvPr id="94" name="173 Retraso"/>
        <xdr:cNvSpPr/>
      </xdr:nvSpPr>
      <xdr:spPr>
        <a:xfrm>
          <a:off x="3808859" y="3870145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84876</xdr:colOff>
      <xdr:row>18</xdr:row>
      <xdr:rowOff>119492</xdr:rowOff>
    </xdr:from>
    <xdr:to>
      <xdr:col>7</xdr:col>
      <xdr:colOff>174265</xdr:colOff>
      <xdr:row>18</xdr:row>
      <xdr:rowOff>208295</xdr:rowOff>
    </xdr:to>
    <xdr:sp macro="" textlink="">
      <xdr:nvSpPr>
        <xdr:cNvPr id="95" name="174 Proceso"/>
        <xdr:cNvSpPr/>
      </xdr:nvSpPr>
      <xdr:spPr>
        <a:xfrm>
          <a:off x="4056801" y="3862817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157623</xdr:colOff>
      <xdr:row>18</xdr:row>
      <xdr:rowOff>195461</xdr:rowOff>
    </xdr:from>
    <xdr:to>
      <xdr:col>6</xdr:col>
      <xdr:colOff>139231</xdr:colOff>
      <xdr:row>19</xdr:row>
      <xdr:rowOff>129359</xdr:rowOff>
    </xdr:to>
    <xdr:cxnSp macro="">
      <xdr:nvCxnSpPr>
        <xdr:cNvPr id="96" name="176 Conector recto de flecha"/>
        <xdr:cNvCxnSpPr>
          <a:stCxn id="91" idx="5"/>
          <a:endCxn id="64" idx="0"/>
        </xdr:cNvCxnSpPr>
      </xdr:nvCxnSpPr>
      <xdr:spPr>
        <a:xfrm rot="16200000" flipH="1">
          <a:off x="3358065" y="3681569"/>
          <a:ext cx="248223" cy="762658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109331</xdr:colOff>
      <xdr:row>10</xdr:row>
      <xdr:rowOff>48554</xdr:rowOff>
    </xdr:from>
    <xdr:to>
      <xdr:col>3</xdr:col>
      <xdr:colOff>196960</xdr:colOff>
      <xdr:row>10</xdr:row>
      <xdr:rowOff>136184</xdr:rowOff>
    </xdr:to>
    <xdr:sp macro="" textlink="">
      <xdr:nvSpPr>
        <xdr:cNvPr id="97" name="101 Conector"/>
        <xdr:cNvSpPr/>
      </xdr:nvSpPr>
      <xdr:spPr>
        <a:xfrm>
          <a:off x="3052556" y="1829729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87778</xdr:colOff>
      <xdr:row>10</xdr:row>
      <xdr:rowOff>47211</xdr:rowOff>
    </xdr:from>
    <xdr:to>
      <xdr:col>4</xdr:col>
      <xdr:colOff>227322</xdr:colOff>
      <xdr:row>10</xdr:row>
      <xdr:rowOff>134802</xdr:rowOff>
    </xdr:to>
    <xdr:sp macro="" textlink="">
      <xdr:nvSpPr>
        <xdr:cNvPr id="98" name="102 Flecha derecha"/>
        <xdr:cNvSpPr/>
      </xdr:nvSpPr>
      <xdr:spPr>
        <a:xfrm>
          <a:off x="3278653" y="1828386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83930</xdr:colOff>
      <xdr:row>10</xdr:row>
      <xdr:rowOff>57014</xdr:rowOff>
    </xdr:from>
    <xdr:to>
      <xdr:col>5</xdr:col>
      <xdr:colOff>195138</xdr:colOff>
      <xdr:row>10</xdr:row>
      <xdr:rowOff>143804</xdr:rowOff>
    </xdr:to>
    <xdr:sp macro="" textlink="">
      <xdr:nvSpPr>
        <xdr:cNvPr id="99" name="103 Combinar"/>
        <xdr:cNvSpPr/>
      </xdr:nvSpPr>
      <xdr:spPr>
        <a:xfrm>
          <a:off x="3522455" y="1838189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89554</xdr:colOff>
      <xdr:row>10</xdr:row>
      <xdr:rowOff>54709</xdr:rowOff>
    </xdr:from>
    <xdr:to>
      <xdr:col>6</xdr:col>
      <xdr:colOff>202095</xdr:colOff>
      <xdr:row>10</xdr:row>
      <xdr:rowOff>132375</xdr:rowOff>
    </xdr:to>
    <xdr:sp macro="" textlink="">
      <xdr:nvSpPr>
        <xdr:cNvPr id="100" name="104 Retraso"/>
        <xdr:cNvSpPr/>
      </xdr:nvSpPr>
      <xdr:spPr>
        <a:xfrm>
          <a:off x="3813829" y="1835884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81563</xdr:colOff>
      <xdr:row>10</xdr:row>
      <xdr:rowOff>47381</xdr:rowOff>
    </xdr:from>
    <xdr:to>
      <xdr:col>7</xdr:col>
      <xdr:colOff>170952</xdr:colOff>
      <xdr:row>10</xdr:row>
      <xdr:rowOff>136184</xdr:rowOff>
    </xdr:to>
    <xdr:sp macro="" textlink="">
      <xdr:nvSpPr>
        <xdr:cNvPr id="101" name="105 Proceso"/>
        <xdr:cNvSpPr/>
      </xdr:nvSpPr>
      <xdr:spPr>
        <a:xfrm>
          <a:off x="4053488" y="1828556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76201</xdr:colOff>
      <xdr:row>10</xdr:row>
      <xdr:rowOff>49530</xdr:rowOff>
    </xdr:from>
    <xdr:to>
      <xdr:col>3</xdr:col>
      <xdr:colOff>163830</xdr:colOff>
      <xdr:row>10</xdr:row>
      <xdr:rowOff>137160</xdr:rowOff>
    </xdr:to>
    <xdr:sp macro="" textlink="">
      <xdr:nvSpPr>
        <xdr:cNvPr id="2" name="1 Conector"/>
        <xdr:cNvSpPr/>
      </xdr:nvSpPr>
      <xdr:spPr>
        <a:xfrm>
          <a:off x="3019426" y="1830705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59618</xdr:colOff>
      <xdr:row>10</xdr:row>
      <xdr:rowOff>48187</xdr:rowOff>
    </xdr:from>
    <xdr:to>
      <xdr:col>4</xdr:col>
      <xdr:colOff>199162</xdr:colOff>
      <xdr:row>10</xdr:row>
      <xdr:rowOff>135778</xdr:rowOff>
    </xdr:to>
    <xdr:sp macro="" textlink="">
      <xdr:nvSpPr>
        <xdr:cNvPr id="3" name="2 Flecha derecha"/>
        <xdr:cNvSpPr/>
      </xdr:nvSpPr>
      <xdr:spPr>
        <a:xfrm>
          <a:off x="3250493" y="1829362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64052</xdr:colOff>
      <xdr:row>10</xdr:row>
      <xdr:rowOff>57990</xdr:rowOff>
    </xdr:from>
    <xdr:to>
      <xdr:col>5</xdr:col>
      <xdr:colOff>175260</xdr:colOff>
      <xdr:row>10</xdr:row>
      <xdr:rowOff>144780</xdr:rowOff>
    </xdr:to>
    <xdr:sp macro="" textlink="">
      <xdr:nvSpPr>
        <xdr:cNvPr id="4" name="3 Combinar"/>
        <xdr:cNvSpPr/>
      </xdr:nvSpPr>
      <xdr:spPr>
        <a:xfrm>
          <a:off x="3502577" y="1839165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77959</xdr:colOff>
      <xdr:row>10</xdr:row>
      <xdr:rowOff>55685</xdr:rowOff>
    </xdr:from>
    <xdr:to>
      <xdr:col>6</xdr:col>
      <xdr:colOff>190500</xdr:colOff>
      <xdr:row>10</xdr:row>
      <xdr:rowOff>133351</xdr:rowOff>
    </xdr:to>
    <xdr:sp macro="" textlink="">
      <xdr:nvSpPr>
        <xdr:cNvPr id="5" name="4 Retraso"/>
        <xdr:cNvSpPr/>
      </xdr:nvSpPr>
      <xdr:spPr>
        <a:xfrm>
          <a:off x="3783184" y="1836860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78251</xdr:colOff>
      <xdr:row>10</xdr:row>
      <xdr:rowOff>48357</xdr:rowOff>
    </xdr:from>
    <xdr:to>
      <xdr:col>7</xdr:col>
      <xdr:colOff>167640</xdr:colOff>
      <xdr:row>10</xdr:row>
      <xdr:rowOff>137160</xdr:rowOff>
    </xdr:to>
    <xdr:sp macro="" textlink="">
      <xdr:nvSpPr>
        <xdr:cNvPr id="6" name="5 Proceso"/>
        <xdr:cNvSpPr/>
      </xdr:nvSpPr>
      <xdr:spPr>
        <a:xfrm>
          <a:off x="4050176" y="1829532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70486</xdr:colOff>
      <xdr:row>13</xdr:row>
      <xdr:rowOff>62958</xdr:rowOff>
    </xdr:from>
    <xdr:to>
      <xdr:col>3</xdr:col>
      <xdr:colOff>158115</xdr:colOff>
      <xdr:row>13</xdr:row>
      <xdr:rowOff>150588</xdr:rowOff>
    </xdr:to>
    <xdr:sp macro="" textlink="">
      <xdr:nvSpPr>
        <xdr:cNvPr id="7" name="6 Conector"/>
        <xdr:cNvSpPr/>
      </xdr:nvSpPr>
      <xdr:spPr>
        <a:xfrm>
          <a:off x="3013711" y="2587083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51522</xdr:colOff>
      <xdr:row>13</xdr:row>
      <xdr:rowOff>61615</xdr:rowOff>
    </xdr:from>
    <xdr:to>
      <xdr:col>4</xdr:col>
      <xdr:colOff>191066</xdr:colOff>
      <xdr:row>13</xdr:row>
      <xdr:rowOff>149206</xdr:rowOff>
    </xdr:to>
    <xdr:sp macro="" textlink="">
      <xdr:nvSpPr>
        <xdr:cNvPr id="8" name="7 Flecha derecha"/>
        <xdr:cNvSpPr/>
      </xdr:nvSpPr>
      <xdr:spPr>
        <a:xfrm>
          <a:off x="3242397" y="2585740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67862</xdr:colOff>
      <xdr:row>13</xdr:row>
      <xdr:rowOff>71418</xdr:rowOff>
    </xdr:from>
    <xdr:to>
      <xdr:col>5</xdr:col>
      <xdr:colOff>179070</xdr:colOff>
      <xdr:row>13</xdr:row>
      <xdr:rowOff>158208</xdr:rowOff>
    </xdr:to>
    <xdr:sp macro="" textlink="">
      <xdr:nvSpPr>
        <xdr:cNvPr id="9" name="8 Combinar"/>
        <xdr:cNvSpPr/>
      </xdr:nvSpPr>
      <xdr:spPr>
        <a:xfrm>
          <a:off x="3506387" y="2595543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81769</xdr:colOff>
      <xdr:row>13</xdr:row>
      <xdr:rowOff>69113</xdr:rowOff>
    </xdr:from>
    <xdr:to>
      <xdr:col>6</xdr:col>
      <xdr:colOff>194310</xdr:colOff>
      <xdr:row>13</xdr:row>
      <xdr:rowOff>146779</xdr:rowOff>
    </xdr:to>
    <xdr:sp macro="" textlink="">
      <xdr:nvSpPr>
        <xdr:cNvPr id="10" name="9 Retraso"/>
        <xdr:cNvSpPr/>
      </xdr:nvSpPr>
      <xdr:spPr>
        <a:xfrm>
          <a:off x="3786994" y="2593238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82061</xdr:colOff>
      <xdr:row>13</xdr:row>
      <xdr:rowOff>61785</xdr:rowOff>
    </xdr:from>
    <xdr:to>
      <xdr:col>7</xdr:col>
      <xdr:colOff>171450</xdr:colOff>
      <xdr:row>13</xdr:row>
      <xdr:rowOff>150588</xdr:rowOff>
    </xdr:to>
    <xdr:sp macro="" textlink="">
      <xdr:nvSpPr>
        <xdr:cNvPr id="11" name="10 Proceso"/>
        <xdr:cNvSpPr/>
      </xdr:nvSpPr>
      <xdr:spPr>
        <a:xfrm>
          <a:off x="4053986" y="2585910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68781</xdr:colOff>
      <xdr:row>14</xdr:row>
      <xdr:rowOff>62779</xdr:rowOff>
    </xdr:from>
    <xdr:to>
      <xdr:col>3</xdr:col>
      <xdr:colOff>156410</xdr:colOff>
      <xdr:row>14</xdr:row>
      <xdr:rowOff>150409</xdr:rowOff>
    </xdr:to>
    <xdr:sp macro="" textlink="">
      <xdr:nvSpPr>
        <xdr:cNvPr id="12" name="46 Conector"/>
        <xdr:cNvSpPr/>
      </xdr:nvSpPr>
      <xdr:spPr>
        <a:xfrm>
          <a:off x="3012006" y="2815504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67237</xdr:colOff>
      <xdr:row>14</xdr:row>
      <xdr:rowOff>61436</xdr:rowOff>
    </xdr:from>
    <xdr:to>
      <xdr:col>4</xdr:col>
      <xdr:colOff>206781</xdr:colOff>
      <xdr:row>14</xdr:row>
      <xdr:rowOff>149027</xdr:rowOff>
    </xdr:to>
    <xdr:sp macro="" textlink="">
      <xdr:nvSpPr>
        <xdr:cNvPr id="13" name="47 Flecha derecha"/>
        <xdr:cNvSpPr/>
      </xdr:nvSpPr>
      <xdr:spPr>
        <a:xfrm>
          <a:off x="3258112" y="2814161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71671</xdr:colOff>
      <xdr:row>14</xdr:row>
      <xdr:rowOff>71239</xdr:rowOff>
    </xdr:from>
    <xdr:to>
      <xdr:col>5</xdr:col>
      <xdr:colOff>182879</xdr:colOff>
      <xdr:row>14</xdr:row>
      <xdr:rowOff>158029</xdr:rowOff>
    </xdr:to>
    <xdr:sp macro="" textlink="">
      <xdr:nvSpPr>
        <xdr:cNvPr id="14" name="48 Combinar"/>
        <xdr:cNvSpPr/>
      </xdr:nvSpPr>
      <xdr:spPr>
        <a:xfrm>
          <a:off x="3510196" y="2823964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85578</xdr:colOff>
      <xdr:row>14</xdr:row>
      <xdr:rowOff>68934</xdr:rowOff>
    </xdr:from>
    <xdr:to>
      <xdr:col>6</xdr:col>
      <xdr:colOff>198119</xdr:colOff>
      <xdr:row>14</xdr:row>
      <xdr:rowOff>146600</xdr:rowOff>
    </xdr:to>
    <xdr:sp macro="" textlink="">
      <xdr:nvSpPr>
        <xdr:cNvPr id="15" name="49 Retraso"/>
        <xdr:cNvSpPr/>
      </xdr:nvSpPr>
      <xdr:spPr>
        <a:xfrm>
          <a:off x="3790803" y="2821659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79917</xdr:colOff>
      <xdr:row>14</xdr:row>
      <xdr:rowOff>61606</xdr:rowOff>
    </xdr:from>
    <xdr:to>
      <xdr:col>7</xdr:col>
      <xdr:colOff>169306</xdr:colOff>
      <xdr:row>14</xdr:row>
      <xdr:rowOff>150409</xdr:rowOff>
    </xdr:to>
    <xdr:sp macro="" textlink="">
      <xdr:nvSpPr>
        <xdr:cNvPr id="16" name="50 Proceso"/>
        <xdr:cNvSpPr/>
      </xdr:nvSpPr>
      <xdr:spPr>
        <a:xfrm>
          <a:off x="4051842" y="2814331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80010</xdr:colOff>
      <xdr:row>15</xdr:row>
      <xdr:rowOff>68918</xdr:rowOff>
    </xdr:from>
    <xdr:to>
      <xdr:col>3</xdr:col>
      <xdr:colOff>167639</xdr:colOff>
      <xdr:row>15</xdr:row>
      <xdr:rowOff>156548</xdr:rowOff>
    </xdr:to>
    <xdr:sp macro="" textlink="">
      <xdr:nvSpPr>
        <xdr:cNvPr id="17" name="57 Conector"/>
        <xdr:cNvSpPr/>
      </xdr:nvSpPr>
      <xdr:spPr>
        <a:xfrm>
          <a:off x="3023235" y="3050243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63427</xdr:colOff>
      <xdr:row>15</xdr:row>
      <xdr:rowOff>67575</xdr:rowOff>
    </xdr:from>
    <xdr:to>
      <xdr:col>4</xdr:col>
      <xdr:colOff>202971</xdr:colOff>
      <xdr:row>15</xdr:row>
      <xdr:rowOff>155166</xdr:rowOff>
    </xdr:to>
    <xdr:sp macro="" textlink="">
      <xdr:nvSpPr>
        <xdr:cNvPr id="18" name="58 Flecha derecha"/>
        <xdr:cNvSpPr/>
      </xdr:nvSpPr>
      <xdr:spPr>
        <a:xfrm>
          <a:off x="3254302" y="3048900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67861</xdr:colOff>
      <xdr:row>15</xdr:row>
      <xdr:rowOff>77378</xdr:rowOff>
    </xdr:from>
    <xdr:to>
      <xdr:col>5</xdr:col>
      <xdr:colOff>179069</xdr:colOff>
      <xdr:row>15</xdr:row>
      <xdr:rowOff>164168</xdr:rowOff>
    </xdr:to>
    <xdr:sp macro="" textlink="">
      <xdr:nvSpPr>
        <xdr:cNvPr id="19" name="59 Combinar"/>
        <xdr:cNvSpPr/>
      </xdr:nvSpPr>
      <xdr:spPr>
        <a:xfrm>
          <a:off x="3506386" y="3058703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81768</xdr:colOff>
      <xdr:row>15</xdr:row>
      <xdr:rowOff>75073</xdr:rowOff>
    </xdr:from>
    <xdr:to>
      <xdr:col>6</xdr:col>
      <xdr:colOff>194309</xdr:colOff>
      <xdr:row>15</xdr:row>
      <xdr:rowOff>152739</xdr:rowOff>
    </xdr:to>
    <xdr:sp macro="" textlink="">
      <xdr:nvSpPr>
        <xdr:cNvPr id="20" name="60 Retraso"/>
        <xdr:cNvSpPr/>
      </xdr:nvSpPr>
      <xdr:spPr>
        <a:xfrm>
          <a:off x="3786993" y="3056398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82060</xdr:colOff>
      <xdr:row>15</xdr:row>
      <xdr:rowOff>67745</xdr:rowOff>
    </xdr:from>
    <xdr:to>
      <xdr:col>7</xdr:col>
      <xdr:colOff>171449</xdr:colOff>
      <xdr:row>15</xdr:row>
      <xdr:rowOff>156548</xdr:rowOff>
    </xdr:to>
    <xdr:sp macro="" textlink="">
      <xdr:nvSpPr>
        <xdr:cNvPr id="21" name="61 Proceso"/>
        <xdr:cNvSpPr/>
      </xdr:nvSpPr>
      <xdr:spPr>
        <a:xfrm>
          <a:off x="4053985" y="3049070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77604</xdr:colOff>
      <xdr:row>16</xdr:row>
      <xdr:rowOff>104813</xdr:rowOff>
    </xdr:from>
    <xdr:to>
      <xdr:col>3</xdr:col>
      <xdr:colOff>165233</xdr:colOff>
      <xdr:row>16</xdr:row>
      <xdr:rowOff>192443</xdr:rowOff>
    </xdr:to>
    <xdr:sp macro="" textlink="">
      <xdr:nvSpPr>
        <xdr:cNvPr id="22" name="62 Conector"/>
        <xdr:cNvSpPr/>
      </xdr:nvSpPr>
      <xdr:spPr>
        <a:xfrm>
          <a:off x="3020829" y="3314738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61021</xdr:colOff>
      <xdr:row>16</xdr:row>
      <xdr:rowOff>103470</xdr:rowOff>
    </xdr:from>
    <xdr:to>
      <xdr:col>4</xdr:col>
      <xdr:colOff>200565</xdr:colOff>
      <xdr:row>16</xdr:row>
      <xdr:rowOff>191061</xdr:rowOff>
    </xdr:to>
    <xdr:sp macro="" textlink="">
      <xdr:nvSpPr>
        <xdr:cNvPr id="23" name="63 Flecha derecha"/>
        <xdr:cNvSpPr/>
      </xdr:nvSpPr>
      <xdr:spPr>
        <a:xfrm>
          <a:off x="3251896" y="3313395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65455</xdr:colOff>
      <xdr:row>16</xdr:row>
      <xdr:rowOff>113273</xdr:rowOff>
    </xdr:from>
    <xdr:to>
      <xdr:col>5</xdr:col>
      <xdr:colOff>176663</xdr:colOff>
      <xdr:row>16</xdr:row>
      <xdr:rowOff>200063</xdr:rowOff>
    </xdr:to>
    <xdr:sp macro="" textlink="">
      <xdr:nvSpPr>
        <xdr:cNvPr id="24" name="64 Combinar"/>
        <xdr:cNvSpPr/>
      </xdr:nvSpPr>
      <xdr:spPr>
        <a:xfrm>
          <a:off x="3503980" y="3323198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79362</xdr:colOff>
      <xdr:row>16</xdr:row>
      <xdr:rowOff>110968</xdr:rowOff>
    </xdr:from>
    <xdr:to>
      <xdr:col>6</xdr:col>
      <xdr:colOff>191903</xdr:colOff>
      <xdr:row>16</xdr:row>
      <xdr:rowOff>188634</xdr:rowOff>
    </xdr:to>
    <xdr:sp macro="" textlink="">
      <xdr:nvSpPr>
        <xdr:cNvPr id="25" name="65 Retraso"/>
        <xdr:cNvSpPr/>
      </xdr:nvSpPr>
      <xdr:spPr>
        <a:xfrm>
          <a:off x="3784587" y="3320893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79654</xdr:colOff>
      <xdr:row>16</xdr:row>
      <xdr:rowOff>103640</xdr:rowOff>
    </xdr:from>
    <xdr:to>
      <xdr:col>7</xdr:col>
      <xdr:colOff>169043</xdr:colOff>
      <xdr:row>16</xdr:row>
      <xdr:rowOff>192443</xdr:rowOff>
    </xdr:to>
    <xdr:sp macro="" textlink="">
      <xdr:nvSpPr>
        <xdr:cNvPr id="26" name="66 Proceso"/>
        <xdr:cNvSpPr/>
      </xdr:nvSpPr>
      <xdr:spPr>
        <a:xfrm>
          <a:off x="4051579" y="3313565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78807</xdr:colOff>
      <xdr:row>17</xdr:row>
      <xdr:rowOff>65912</xdr:rowOff>
    </xdr:from>
    <xdr:to>
      <xdr:col>3</xdr:col>
      <xdr:colOff>166436</xdr:colOff>
      <xdr:row>17</xdr:row>
      <xdr:rowOff>153542</xdr:rowOff>
    </xdr:to>
    <xdr:sp macro="" textlink="">
      <xdr:nvSpPr>
        <xdr:cNvPr id="27" name="67 Conector"/>
        <xdr:cNvSpPr/>
      </xdr:nvSpPr>
      <xdr:spPr>
        <a:xfrm>
          <a:off x="3022032" y="3590162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57211</xdr:colOff>
      <xdr:row>17</xdr:row>
      <xdr:rowOff>64569</xdr:rowOff>
    </xdr:from>
    <xdr:to>
      <xdr:col>4</xdr:col>
      <xdr:colOff>196755</xdr:colOff>
      <xdr:row>17</xdr:row>
      <xdr:rowOff>152160</xdr:rowOff>
    </xdr:to>
    <xdr:sp macro="" textlink="">
      <xdr:nvSpPr>
        <xdr:cNvPr id="28" name="68 Flecha derecha"/>
        <xdr:cNvSpPr/>
      </xdr:nvSpPr>
      <xdr:spPr>
        <a:xfrm>
          <a:off x="3248086" y="3588819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66658</xdr:colOff>
      <xdr:row>17</xdr:row>
      <xdr:rowOff>74372</xdr:rowOff>
    </xdr:from>
    <xdr:to>
      <xdr:col>5</xdr:col>
      <xdr:colOff>177866</xdr:colOff>
      <xdr:row>17</xdr:row>
      <xdr:rowOff>161162</xdr:rowOff>
    </xdr:to>
    <xdr:sp macro="" textlink="">
      <xdr:nvSpPr>
        <xdr:cNvPr id="29" name="69 Combinar"/>
        <xdr:cNvSpPr/>
      </xdr:nvSpPr>
      <xdr:spPr>
        <a:xfrm>
          <a:off x="3505183" y="3598622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80565</xdr:colOff>
      <xdr:row>17</xdr:row>
      <xdr:rowOff>72067</xdr:rowOff>
    </xdr:from>
    <xdr:to>
      <xdr:col>6</xdr:col>
      <xdr:colOff>193106</xdr:colOff>
      <xdr:row>17</xdr:row>
      <xdr:rowOff>149733</xdr:rowOff>
    </xdr:to>
    <xdr:sp macro="" textlink="">
      <xdr:nvSpPr>
        <xdr:cNvPr id="30" name="70 Retraso"/>
        <xdr:cNvSpPr/>
      </xdr:nvSpPr>
      <xdr:spPr>
        <a:xfrm>
          <a:off x="3785790" y="3596317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80857</xdr:colOff>
      <xdr:row>17</xdr:row>
      <xdr:rowOff>64739</xdr:rowOff>
    </xdr:from>
    <xdr:to>
      <xdr:col>7</xdr:col>
      <xdr:colOff>170246</xdr:colOff>
      <xdr:row>17</xdr:row>
      <xdr:rowOff>153542</xdr:rowOff>
    </xdr:to>
    <xdr:sp macro="" textlink="">
      <xdr:nvSpPr>
        <xdr:cNvPr id="31" name="71 Proceso"/>
        <xdr:cNvSpPr/>
      </xdr:nvSpPr>
      <xdr:spPr>
        <a:xfrm>
          <a:off x="4052782" y="3588989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73794</xdr:colOff>
      <xdr:row>18</xdr:row>
      <xdr:rowOff>67115</xdr:rowOff>
    </xdr:from>
    <xdr:to>
      <xdr:col>3</xdr:col>
      <xdr:colOff>161423</xdr:colOff>
      <xdr:row>18</xdr:row>
      <xdr:rowOff>154745</xdr:rowOff>
    </xdr:to>
    <xdr:sp macro="" textlink="">
      <xdr:nvSpPr>
        <xdr:cNvPr id="32" name="72 Conector"/>
        <xdr:cNvSpPr/>
      </xdr:nvSpPr>
      <xdr:spPr>
        <a:xfrm>
          <a:off x="3017019" y="3819965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47686</xdr:colOff>
      <xdr:row>18</xdr:row>
      <xdr:rowOff>65772</xdr:rowOff>
    </xdr:from>
    <xdr:to>
      <xdr:col>4</xdr:col>
      <xdr:colOff>187230</xdr:colOff>
      <xdr:row>18</xdr:row>
      <xdr:rowOff>153363</xdr:rowOff>
    </xdr:to>
    <xdr:sp macro="" textlink="">
      <xdr:nvSpPr>
        <xdr:cNvPr id="33" name="73 Flecha derecha"/>
        <xdr:cNvSpPr/>
      </xdr:nvSpPr>
      <xdr:spPr>
        <a:xfrm>
          <a:off x="3238561" y="3818622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61645</xdr:colOff>
      <xdr:row>18</xdr:row>
      <xdr:rowOff>75575</xdr:rowOff>
    </xdr:from>
    <xdr:to>
      <xdr:col>5</xdr:col>
      <xdr:colOff>172853</xdr:colOff>
      <xdr:row>18</xdr:row>
      <xdr:rowOff>162365</xdr:rowOff>
    </xdr:to>
    <xdr:sp macro="" textlink="">
      <xdr:nvSpPr>
        <xdr:cNvPr id="34" name="74 Combinar"/>
        <xdr:cNvSpPr/>
      </xdr:nvSpPr>
      <xdr:spPr>
        <a:xfrm>
          <a:off x="3500170" y="3828425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75552</xdr:colOff>
      <xdr:row>18</xdr:row>
      <xdr:rowOff>73270</xdr:rowOff>
    </xdr:from>
    <xdr:to>
      <xdr:col>6</xdr:col>
      <xdr:colOff>188093</xdr:colOff>
      <xdr:row>18</xdr:row>
      <xdr:rowOff>150936</xdr:rowOff>
    </xdr:to>
    <xdr:sp macro="" textlink="">
      <xdr:nvSpPr>
        <xdr:cNvPr id="35" name="75 Retraso"/>
        <xdr:cNvSpPr/>
      </xdr:nvSpPr>
      <xdr:spPr>
        <a:xfrm>
          <a:off x="3780777" y="3826120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75844</xdr:colOff>
      <xdr:row>18</xdr:row>
      <xdr:rowOff>65942</xdr:rowOff>
    </xdr:from>
    <xdr:to>
      <xdr:col>7</xdr:col>
      <xdr:colOff>165233</xdr:colOff>
      <xdr:row>18</xdr:row>
      <xdr:rowOff>154745</xdr:rowOff>
    </xdr:to>
    <xdr:sp macro="" textlink="">
      <xdr:nvSpPr>
        <xdr:cNvPr id="36" name="76 Proceso"/>
        <xdr:cNvSpPr/>
      </xdr:nvSpPr>
      <xdr:spPr>
        <a:xfrm>
          <a:off x="4047769" y="3818792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69984</xdr:colOff>
      <xdr:row>19</xdr:row>
      <xdr:rowOff>65912</xdr:rowOff>
    </xdr:from>
    <xdr:to>
      <xdr:col>3</xdr:col>
      <xdr:colOff>157613</xdr:colOff>
      <xdr:row>19</xdr:row>
      <xdr:rowOff>153542</xdr:rowOff>
    </xdr:to>
    <xdr:sp macro="" textlink="">
      <xdr:nvSpPr>
        <xdr:cNvPr id="37" name="77 Conector"/>
        <xdr:cNvSpPr/>
      </xdr:nvSpPr>
      <xdr:spPr>
        <a:xfrm>
          <a:off x="3013209" y="4047362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53401</xdr:colOff>
      <xdr:row>19</xdr:row>
      <xdr:rowOff>64569</xdr:rowOff>
    </xdr:from>
    <xdr:to>
      <xdr:col>4</xdr:col>
      <xdr:colOff>192945</xdr:colOff>
      <xdr:row>19</xdr:row>
      <xdr:rowOff>152160</xdr:rowOff>
    </xdr:to>
    <xdr:sp macro="" textlink="">
      <xdr:nvSpPr>
        <xdr:cNvPr id="38" name="78 Flecha derecha"/>
        <xdr:cNvSpPr/>
      </xdr:nvSpPr>
      <xdr:spPr>
        <a:xfrm>
          <a:off x="3244276" y="4046019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57835</xdr:colOff>
      <xdr:row>19</xdr:row>
      <xdr:rowOff>74372</xdr:rowOff>
    </xdr:from>
    <xdr:to>
      <xdr:col>5</xdr:col>
      <xdr:colOff>169043</xdr:colOff>
      <xdr:row>19</xdr:row>
      <xdr:rowOff>161162</xdr:rowOff>
    </xdr:to>
    <xdr:sp macro="" textlink="">
      <xdr:nvSpPr>
        <xdr:cNvPr id="39" name="79 Combinar"/>
        <xdr:cNvSpPr/>
      </xdr:nvSpPr>
      <xdr:spPr>
        <a:xfrm>
          <a:off x="3496360" y="4055822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71742</xdr:colOff>
      <xdr:row>19</xdr:row>
      <xdr:rowOff>72067</xdr:rowOff>
    </xdr:from>
    <xdr:to>
      <xdr:col>6</xdr:col>
      <xdr:colOff>184283</xdr:colOff>
      <xdr:row>19</xdr:row>
      <xdr:rowOff>149733</xdr:rowOff>
    </xdr:to>
    <xdr:sp macro="" textlink="">
      <xdr:nvSpPr>
        <xdr:cNvPr id="40" name="80 Retraso"/>
        <xdr:cNvSpPr/>
      </xdr:nvSpPr>
      <xdr:spPr>
        <a:xfrm>
          <a:off x="3776967" y="4053517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72034</xdr:colOff>
      <xdr:row>19</xdr:row>
      <xdr:rowOff>64739</xdr:rowOff>
    </xdr:from>
    <xdr:to>
      <xdr:col>7</xdr:col>
      <xdr:colOff>161423</xdr:colOff>
      <xdr:row>19</xdr:row>
      <xdr:rowOff>153542</xdr:rowOff>
    </xdr:to>
    <xdr:sp macro="" textlink="">
      <xdr:nvSpPr>
        <xdr:cNvPr id="41" name="81 Proceso"/>
        <xdr:cNvSpPr/>
      </xdr:nvSpPr>
      <xdr:spPr>
        <a:xfrm>
          <a:off x="4043959" y="4046189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72390</xdr:colOff>
      <xdr:row>20</xdr:row>
      <xdr:rowOff>64709</xdr:rowOff>
    </xdr:from>
    <xdr:to>
      <xdr:col>3</xdr:col>
      <xdr:colOff>160019</xdr:colOff>
      <xdr:row>20</xdr:row>
      <xdr:rowOff>152339</xdr:rowOff>
    </xdr:to>
    <xdr:sp macro="" textlink="">
      <xdr:nvSpPr>
        <xdr:cNvPr id="42" name="82 Conector"/>
        <xdr:cNvSpPr/>
      </xdr:nvSpPr>
      <xdr:spPr>
        <a:xfrm>
          <a:off x="3015615" y="4274759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50794</xdr:colOff>
      <xdr:row>20</xdr:row>
      <xdr:rowOff>63366</xdr:rowOff>
    </xdr:from>
    <xdr:to>
      <xdr:col>4</xdr:col>
      <xdr:colOff>190338</xdr:colOff>
      <xdr:row>20</xdr:row>
      <xdr:rowOff>150957</xdr:rowOff>
    </xdr:to>
    <xdr:sp macro="" textlink="">
      <xdr:nvSpPr>
        <xdr:cNvPr id="43" name="83 Flecha derecha"/>
        <xdr:cNvSpPr/>
      </xdr:nvSpPr>
      <xdr:spPr>
        <a:xfrm>
          <a:off x="3241669" y="4273416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55228</xdr:colOff>
      <xdr:row>20</xdr:row>
      <xdr:rowOff>73169</xdr:rowOff>
    </xdr:from>
    <xdr:to>
      <xdr:col>5</xdr:col>
      <xdr:colOff>166436</xdr:colOff>
      <xdr:row>20</xdr:row>
      <xdr:rowOff>159959</xdr:rowOff>
    </xdr:to>
    <xdr:sp macro="" textlink="">
      <xdr:nvSpPr>
        <xdr:cNvPr id="44" name="84 Combinar"/>
        <xdr:cNvSpPr/>
      </xdr:nvSpPr>
      <xdr:spPr>
        <a:xfrm>
          <a:off x="3493753" y="4283219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69135</xdr:colOff>
      <xdr:row>20</xdr:row>
      <xdr:rowOff>70864</xdr:rowOff>
    </xdr:from>
    <xdr:to>
      <xdr:col>6</xdr:col>
      <xdr:colOff>181676</xdr:colOff>
      <xdr:row>20</xdr:row>
      <xdr:rowOff>148530</xdr:rowOff>
    </xdr:to>
    <xdr:sp macro="" textlink="">
      <xdr:nvSpPr>
        <xdr:cNvPr id="45" name="85 Retraso"/>
        <xdr:cNvSpPr/>
      </xdr:nvSpPr>
      <xdr:spPr>
        <a:xfrm>
          <a:off x="3774360" y="4280914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69427</xdr:colOff>
      <xdr:row>20</xdr:row>
      <xdr:rowOff>63536</xdr:rowOff>
    </xdr:from>
    <xdr:to>
      <xdr:col>7</xdr:col>
      <xdr:colOff>158816</xdr:colOff>
      <xdr:row>20</xdr:row>
      <xdr:rowOff>152339</xdr:rowOff>
    </xdr:to>
    <xdr:sp macro="" textlink="">
      <xdr:nvSpPr>
        <xdr:cNvPr id="46" name="86 Proceso"/>
        <xdr:cNvSpPr/>
      </xdr:nvSpPr>
      <xdr:spPr>
        <a:xfrm>
          <a:off x="4041352" y="4273586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76200</xdr:colOff>
      <xdr:row>21</xdr:row>
      <xdr:rowOff>65076</xdr:rowOff>
    </xdr:from>
    <xdr:to>
      <xdr:col>3</xdr:col>
      <xdr:colOff>163829</xdr:colOff>
      <xdr:row>21</xdr:row>
      <xdr:rowOff>152706</xdr:rowOff>
    </xdr:to>
    <xdr:sp macro="" textlink="">
      <xdr:nvSpPr>
        <xdr:cNvPr id="47" name="87 Conector"/>
        <xdr:cNvSpPr/>
      </xdr:nvSpPr>
      <xdr:spPr>
        <a:xfrm>
          <a:off x="3019425" y="4503726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44578</xdr:colOff>
      <xdr:row>21</xdr:row>
      <xdr:rowOff>68379</xdr:rowOff>
    </xdr:from>
    <xdr:to>
      <xdr:col>4</xdr:col>
      <xdr:colOff>184122</xdr:colOff>
      <xdr:row>21</xdr:row>
      <xdr:rowOff>155970</xdr:rowOff>
    </xdr:to>
    <xdr:sp macro="" textlink="">
      <xdr:nvSpPr>
        <xdr:cNvPr id="48" name="88 Flecha derecha"/>
        <xdr:cNvSpPr/>
      </xdr:nvSpPr>
      <xdr:spPr>
        <a:xfrm>
          <a:off x="3235453" y="4507029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49012</xdr:colOff>
      <xdr:row>21</xdr:row>
      <xdr:rowOff>78182</xdr:rowOff>
    </xdr:from>
    <xdr:to>
      <xdr:col>5</xdr:col>
      <xdr:colOff>160220</xdr:colOff>
      <xdr:row>21</xdr:row>
      <xdr:rowOff>164972</xdr:rowOff>
    </xdr:to>
    <xdr:sp macro="" textlink="">
      <xdr:nvSpPr>
        <xdr:cNvPr id="49" name="89 Combinar"/>
        <xdr:cNvSpPr/>
      </xdr:nvSpPr>
      <xdr:spPr>
        <a:xfrm>
          <a:off x="3487537" y="4516832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62919</xdr:colOff>
      <xdr:row>21</xdr:row>
      <xdr:rowOff>75877</xdr:rowOff>
    </xdr:from>
    <xdr:to>
      <xdr:col>6</xdr:col>
      <xdr:colOff>175460</xdr:colOff>
      <xdr:row>21</xdr:row>
      <xdr:rowOff>153543</xdr:rowOff>
    </xdr:to>
    <xdr:sp macro="" textlink="">
      <xdr:nvSpPr>
        <xdr:cNvPr id="50" name="90 Retraso"/>
        <xdr:cNvSpPr/>
      </xdr:nvSpPr>
      <xdr:spPr>
        <a:xfrm>
          <a:off x="3768144" y="4514527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63211</xdr:colOff>
      <xdr:row>21</xdr:row>
      <xdr:rowOff>68549</xdr:rowOff>
    </xdr:from>
    <xdr:to>
      <xdr:col>7</xdr:col>
      <xdr:colOff>152600</xdr:colOff>
      <xdr:row>21</xdr:row>
      <xdr:rowOff>157352</xdr:rowOff>
    </xdr:to>
    <xdr:sp macro="" textlink="">
      <xdr:nvSpPr>
        <xdr:cNvPr id="51" name="91 Proceso"/>
        <xdr:cNvSpPr/>
      </xdr:nvSpPr>
      <xdr:spPr>
        <a:xfrm>
          <a:off x="4035136" y="4507199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73794</xdr:colOff>
      <xdr:row>22</xdr:row>
      <xdr:rowOff>65912</xdr:rowOff>
    </xdr:from>
    <xdr:to>
      <xdr:col>3</xdr:col>
      <xdr:colOff>161423</xdr:colOff>
      <xdr:row>22</xdr:row>
      <xdr:rowOff>153542</xdr:rowOff>
    </xdr:to>
    <xdr:sp macro="" textlink="">
      <xdr:nvSpPr>
        <xdr:cNvPr id="52" name="97 Conector"/>
        <xdr:cNvSpPr/>
      </xdr:nvSpPr>
      <xdr:spPr>
        <a:xfrm>
          <a:off x="3017019" y="4733162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47185</xdr:colOff>
      <xdr:row>22</xdr:row>
      <xdr:rowOff>64569</xdr:rowOff>
    </xdr:from>
    <xdr:to>
      <xdr:col>4</xdr:col>
      <xdr:colOff>186729</xdr:colOff>
      <xdr:row>22</xdr:row>
      <xdr:rowOff>152160</xdr:rowOff>
    </xdr:to>
    <xdr:sp macro="" textlink="">
      <xdr:nvSpPr>
        <xdr:cNvPr id="53" name="98 Flecha derecha"/>
        <xdr:cNvSpPr/>
      </xdr:nvSpPr>
      <xdr:spPr>
        <a:xfrm>
          <a:off x="3238060" y="4731819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51619</xdr:colOff>
      <xdr:row>22</xdr:row>
      <xdr:rowOff>74372</xdr:rowOff>
    </xdr:from>
    <xdr:to>
      <xdr:col>5</xdr:col>
      <xdr:colOff>162827</xdr:colOff>
      <xdr:row>22</xdr:row>
      <xdr:rowOff>161162</xdr:rowOff>
    </xdr:to>
    <xdr:sp macro="" textlink="">
      <xdr:nvSpPr>
        <xdr:cNvPr id="54" name="99 Combinar"/>
        <xdr:cNvSpPr/>
      </xdr:nvSpPr>
      <xdr:spPr>
        <a:xfrm>
          <a:off x="3490144" y="4741622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65526</xdr:colOff>
      <xdr:row>22</xdr:row>
      <xdr:rowOff>72067</xdr:rowOff>
    </xdr:from>
    <xdr:to>
      <xdr:col>6</xdr:col>
      <xdr:colOff>178067</xdr:colOff>
      <xdr:row>22</xdr:row>
      <xdr:rowOff>149733</xdr:rowOff>
    </xdr:to>
    <xdr:sp macro="" textlink="">
      <xdr:nvSpPr>
        <xdr:cNvPr id="55" name="100 Retraso"/>
        <xdr:cNvSpPr/>
      </xdr:nvSpPr>
      <xdr:spPr>
        <a:xfrm>
          <a:off x="3770751" y="4739317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65818</xdr:colOff>
      <xdr:row>22</xdr:row>
      <xdr:rowOff>64739</xdr:rowOff>
    </xdr:from>
    <xdr:to>
      <xdr:col>7</xdr:col>
      <xdr:colOff>155207</xdr:colOff>
      <xdr:row>22</xdr:row>
      <xdr:rowOff>153542</xdr:rowOff>
    </xdr:to>
    <xdr:sp macro="" textlink="">
      <xdr:nvSpPr>
        <xdr:cNvPr id="56" name="101 Proceso"/>
        <xdr:cNvSpPr/>
      </xdr:nvSpPr>
      <xdr:spPr>
        <a:xfrm>
          <a:off x="4037743" y="4731989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74118</xdr:colOff>
      <xdr:row>23</xdr:row>
      <xdr:rowOff>62327</xdr:rowOff>
    </xdr:from>
    <xdr:to>
      <xdr:col>3</xdr:col>
      <xdr:colOff>161747</xdr:colOff>
      <xdr:row>23</xdr:row>
      <xdr:rowOff>149957</xdr:rowOff>
    </xdr:to>
    <xdr:sp macro="" textlink="">
      <xdr:nvSpPr>
        <xdr:cNvPr id="57" name="102 Conector"/>
        <xdr:cNvSpPr/>
      </xdr:nvSpPr>
      <xdr:spPr>
        <a:xfrm>
          <a:off x="3017343" y="4958177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42496</xdr:colOff>
      <xdr:row>23</xdr:row>
      <xdr:rowOff>60984</xdr:rowOff>
    </xdr:from>
    <xdr:to>
      <xdr:col>4</xdr:col>
      <xdr:colOff>182040</xdr:colOff>
      <xdr:row>23</xdr:row>
      <xdr:rowOff>148575</xdr:rowOff>
    </xdr:to>
    <xdr:sp macro="" textlink="">
      <xdr:nvSpPr>
        <xdr:cNvPr id="58" name="103 Flecha derecha"/>
        <xdr:cNvSpPr/>
      </xdr:nvSpPr>
      <xdr:spPr>
        <a:xfrm>
          <a:off x="3233371" y="4956834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46930</xdr:colOff>
      <xdr:row>23</xdr:row>
      <xdr:rowOff>70787</xdr:rowOff>
    </xdr:from>
    <xdr:to>
      <xdr:col>5</xdr:col>
      <xdr:colOff>158138</xdr:colOff>
      <xdr:row>23</xdr:row>
      <xdr:rowOff>157577</xdr:rowOff>
    </xdr:to>
    <xdr:sp macro="" textlink="">
      <xdr:nvSpPr>
        <xdr:cNvPr id="59" name="104 Combinar"/>
        <xdr:cNvSpPr/>
      </xdr:nvSpPr>
      <xdr:spPr>
        <a:xfrm>
          <a:off x="3485455" y="4966637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60837</xdr:colOff>
      <xdr:row>23</xdr:row>
      <xdr:rowOff>68482</xdr:rowOff>
    </xdr:from>
    <xdr:to>
      <xdr:col>6</xdr:col>
      <xdr:colOff>173378</xdr:colOff>
      <xdr:row>23</xdr:row>
      <xdr:rowOff>146148</xdr:rowOff>
    </xdr:to>
    <xdr:sp macro="" textlink="">
      <xdr:nvSpPr>
        <xdr:cNvPr id="60" name="105 Retraso"/>
        <xdr:cNvSpPr/>
      </xdr:nvSpPr>
      <xdr:spPr>
        <a:xfrm>
          <a:off x="3766062" y="4964332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61129</xdr:colOff>
      <xdr:row>23</xdr:row>
      <xdr:rowOff>61154</xdr:rowOff>
    </xdr:from>
    <xdr:to>
      <xdr:col>7</xdr:col>
      <xdr:colOff>150518</xdr:colOff>
      <xdr:row>23</xdr:row>
      <xdr:rowOff>149957</xdr:rowOff>
    </xdr:to>
    <xdr:sp macro="" textlink="">
      <xdr:nvSpPr>
        <xdr:cNvPr id="61" name="106 Proceso"/>
        <xdr:cNvSpPr/>
      </xdr:nvSpPr>
      <xdr:spPr>
        <a:xfrm>
          <a:off x="4033054" y="4957004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77517</xdr:colOff>
      <xdr:row>24</xdr:row>
      <xdr:rowOff>118855</xdr:rowOff>
    </xdr:from>
    <xdr:to>
      <xdr:col>3</xdr:col>
      <xdr:colOff>165146</xdr:colOff>
      <xdr:row>24</xdr:row>
      <xdr:rowOff>206485</xdr:rowOff>
    </xdr:to>
    <xdr:sp macro="" textlink="">
      <xdr:nvSpPr>
        <xdr:cNvPr id="62" name="107 Conector"/>
        <xdr:cNvSpPr/>
      </xdr:nvSpPr>
      <xdr:spPr>
        <a:xfrm>
          <a:off x="3020742" y="5243305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45895</xdr:colOff>
      <xdr:row>24</xdr:row>
      <xdr:rowOff>117512</xdr:rowOff>
    </xdr:from>
    <xdr:to>
      <xdr:col>4</xdr:col>
      <xdr:colOff>185439</xdr:colOff>
      <xdr:row>24</xdr:row>
      <xdr:rowOff>205103</xdr:rowOff>
    </xdr:to>
    <xdr:sp macro="" textlink="">
      <xdr:nvSpPr>
        <xdr:cNvPr id="63" name="108 Flecha derecha"/>
        <xdr:cNvSpPr/>
      </xdr:nvSpPr>
      <xdr:spPr>
        <a:xfrm>
          <a:off x="3236770" y="5241962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50329</xdr:colOff>
      <xdr:row>24</xdr:row>
      <xdr:rowOff>127315</xdr:rowOff>
    </xdr:from>
    <xdr:to>
      <xdr:col>5</xdr:col>
      <xdr:colOff>161537</xdr:colOff>
      <xdr:row>24</xdr:row>
      <xdr:rowOff>214105</xdr:rowOff>
    </xdr:to>
    <xdr:sp macro="" textlink="">
      <xdr:nvSpPr>
        <xdr:cNvPr id="64" name="109 Combinar"/>
        <xdr:cNvSpPr/>
      </xdr:nvSpPr>
      <xdr:spPr>
        <a:xfrm>
          <a:off x="3488854" y="5251765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64236</xdr:colOff>
      <xdr:row>24</xdr:row>
      <xdr:rowOff>125010</xdr:rowOff>
    </xdr:from>
    <xdr:to>
      <xdr:col>6</xdr:col>
      <xdr:colOff>176777</xdr:colOff>
      <xdr:row>24</xdr:row>
      <xdr:rowOff>202676</xdr:rowOff>
    </xdr:to>
    <xdr:sp macro="" textlink="">
      <xdr:nvSpPr>
        <xdr:cNvPr id="65" name="110 Retraso"/>
        <xdr:cNvSpPr/>
      </xdr:nvSpPr>
      <xdr:spPr>
        <a:xfrm>
          <a:off x="3769461" y="5249460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64528</xdr:colOff>
      <xdr:row>24</xdr:row>
      <xdr:rowOff>117682</xdr:rowOff>
    </xdr:from>
    <xdr:to>
      <xdr:col>7</xdr:col>
      <xdr:colOff>153917</xdr:colOff>
      <xdr:row>24</xdr:row>
      <xdr:rowOff>206485</xdr:rowOff>
    </xdr:to>
    <xdr:sp macro="" textlink="">
      <xdr:nvSpPr>
        <xdr:cNvPr id="66" name="111 Proceso"/>
        <xdr:cNvSpPr/>
      </xdr:nvSpPr>
      <xdr:spPr>
        <a:xfrm>
          <a:off x="4036453" y="5242132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76940</xdr:colOff>
      <xdr:row>25</xdr:row>
      <xdr:rowOff>123978</xdr:rowOff>
    </xdr:from>
    <xdr:to>
      <xdr:col>3</xdr:col>
      <xdr:colOff>164569</xdr:colOff>
      <xdr:row>25</xdr:row>
      <xdr:rowOff>211608</xdr:rowOff>
    </xdr:to>
    <xdr:sp macro="" textlink="">
      <xdr:nvSpPr>
        <xdr:cNvPr id="67" name="112 Conector"/>
        <xdr:cNvSpPr/>
      </xdr:nvSpPr>
      <xdr:spPr>
        <a:xfrm>
          <a:off x="3020165" y="5562753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55711</xdr:colOff>
      <xdr:row>25</xdr:row>
      <xdr:rowOff>122635</xdr:rowOff>
    </xdr:from>
    <xdr:to>
      <xdr:col>4</xdr:col>
      <xdr:colOff>195255</xdr:colOff>
      <xdr:row>25</xdr:row>
      <xdr:rowOff>210226</xdr:rowOff>
    </xdr:to>
    <xdr:sp macro="" textlink="">
      <xdr:nvSpPr>
        <xdr:cNvPr id="68" name="113 Flecha derecha"/>
        <xdr:cNvSpPr/>
      </xdr:nvSpPr>
      <xdr:spPr>
        <a:xfrm>
          <a:off x="3246586" y="5561410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60145</xdr:colOff>
      <xdr:row>25</xdr:row>
      <xdr:rowOff>132438</xdr:rowOff>
    </xdr:from>
    <xdr:to>
      <xdr:col>5</xdr:col>
      <xdr:colOff>171353</xdr:colOff>
      <xdr:row>25</xdr:row>
      <xdr:rowOff>219228</xdr:rowOff>
    </xdr:to>
    <xdr:sp macro="" textlink="">
      <xdr:nvSpPr>
        <xdr:cNvPr id="69" name="114 Combinar"/>
        <xdr:cNvSpPr/>
      </xdr:nvSpPr>
      <xdr:spPr>
        <a:xfrm>
          <a:off x="3498670" y="5571213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74052</xdr:colOff>
      <xdr:row>25</xdr:row>
      <xdr:rowOff>130133</xdr:rowOff>
    </xdr:from>
    <xdr:to>
      <xdr:col>6</xdr:col>
      <xdr:colOff>186593</xdr:colOff>
      <xdr:row>25</xdr:row>
      <xdr:rowOff>207799</xdr:rowOff>
    </xdr:to>
    <xdr:sp macro="" textlink="">
      <xdr:nvSpPr>
        <xdr:cNvPr id="70" name="115 Retraso"/>
        <xdr:cNvSpPr/>
      </xdr:nvSpPr>
      <xdr:spPr>
        <a:xfrm>
          <a:off x="3779277" y="5568908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74344</xdr:colOff>
      <xdr:row>25</xdr:row>
      <xdr:rowOff>122805</xdr:rowOff>
    </xdr:from>
    <xdr:to>
      <xdr:col>7</xdr:col>
      <xdr:colOff>163733</xdr:colOff>
      <xdr:row>25</xdr:row>
      <xdr:rowOff>211608</xdr:rowOff>
    </xdr:to>
    <xdr:sp macro="" textlink="">
      <xdr:nvSpPr>
        <xdr:cNvPr id="71" name="116 Proceso"/>
        <xdr:cNvSpPr/>
      </xdr:nvSpPr>
      <xdr:spPr>
        <a:xfrm>
          <a:off x="4046269" y="5561580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76200</xdr:colOff>
      <xdr:row>21</xdr:row>
      <xdr:rowOff>108891</xdr:rowOff>
    </xdr:from>
    <xdr:to>
      <xdr:col>4</xdr:col>
      <xdr:colOff>142934</xdr:colOff>
      <xdr:row>22</xdr:row>
      <xdr:rowOff>64569</xdr:rowOff>
    </xdr:to>
    <xdr:cxnSp macro="">
      <xdr:nvCxnSpPr>
        <xdr:cNvPr id="72" name="120 Conector recto de flecha"/>
        <xdr:cNvCxnSpPr>
          <a:stCxn id="47" idx="2"/>
          <a:endCxn id="53" idx="0"/>
        </xdr:cNvCxnSpPr>
      </xdr:nvCxnSpPr>
      <xdr:spPr>
        <a:xfrm rot="10800000" flipH="1" flipV="1">
          <a:off x="3019425" y="4547541"/>
          <a:ext cx="314384" cy="184278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148915</xdr:colOff>
      <xdr:row>22</xdr:row>
      <xdr:rowOff>152159</xdr:rowOff>
    </xdr:from>
    <xdr:to>
      <xdr:col>4</xdr:col>
      <xdr:colOff>142935</xdr:colOff>
      <xdr:row>23</xdr:row>
      <xdr:rowOff>75159</xdr:rowOff>
    </xdr:to>
    <xdr:cxnSp macro="">
      <xdr:nvCxnSpPr>
        <xdr:cNvPr id="73" name="121 Conector recto de flecha"/>
        <xdr:cNvCxnSpPr>
          <a:stCxn id="53" idx="2"/>
          <a:endCxn id="57" idx="7"/>
        </xdr:cNvCxnSpPr>
      </xdr:nvCxnSpPr>
      <xdr:spPr>
        <a:xfrm rot="5400000">
          <a:off x="3137175" y="4774374"/>
          <a:ext cx="151600" cy="241670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121333</xdr:colOff>
      <xdr:row>24</xdr:row>
      <xdr:rowOff>206484</xdr:rowOff>
    </xdr:from>
    <xdr:to>
      <xdr:col>4</xdr:col>
      <xdr:colOff>151461</xdr:colOff>
      <xdr:row>25</xdr:row>
      <xdr:rowOff>122634</xdr:rowOff>
    </xdr:to>
    <xdr:cxnSp macro="">
      <xdr:nvCxnSpPr>
        <xdr:cNvPr id="74" name="122 Conector recto de flecha"/>
        <xdr:cNvCxnSpPr>
          <a:stCxn id="62" idx="4"/>
          <a:endCxn id="68" idx="0"/>
        </xdr:cNvCxnSpPr>
      </xdr:nvCxnSpPr>
      <xdr:spPr>
        <a:xfrm rot="16200000" flipH="1">
          <a:off x="3088209" y="5307283"/>
          <a:ext cx="230475" cy="277778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152961</xdr:colOff>
      <xdr:row>17</xdr:row>
      <xdr:rowOff>152159</xdr:rowOff>
    </xdr:from>
    <xdr:to>
      <xdr:col>6</xdr:col>
      <xdr:colOff>75553</xdr:colOff>
      <xdr:row>18</xdr:row>
      <xdr:rowOff>112102</xdr:rowOff>
    </xdr:to>
    <xdr:cxnSp macro="">
      <xdr:nvCxnSpPr>
        <xdr:cNvPr id="75" name="123 Conector recto de flecha"/>
        <xdr:cNvCxnSpPr>
          <a:stCxn id="28" idx="2"/>
          <a:endCxn id="35" idx="1"/>
        </xdr:cNvCxnSpPr>
      </xdr:nvCxnSpPr>
      <xdr:spPr>
        <a:xfrm rot="16200000" flipH="1">
          <a:off x="3468035" y="3552210"/>
          <a:ext cx="188543" cy="436942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113800</xdr:colOff>
      <xdr:row>18</xdr:row>
      <xdr:rowOff>150935</xdr:rowOff>
    </xdr:from>
    <xdr:to>
      <xdr:col>6</xdr:col>
      <xdr:colOff>131824</xdr:colOff>
      <xdr:row>19</xdr:row>
      <xdr:rowOff>65911</xdr:rowOff>
    </xdr:to>
    <xdr:cxnSp macro="">
      <xdr:nvCxnSpPr>
        <xdr:cNvPr id="76" name="124 Conector recto de flecha"/>
        <xdr:cNvCxnSpPr>
          <a:stCxn id="35" idx="2"/>
          <a:endCxn id="37" idx="0"/>
        </xdr:cNvCxnSpPr>
      </xdr:nvCxnSpPr>
      <xdr:spPr>
        <a:xfrm rot="5400000">
          <a:off x="3375249" y="3585561"/>
          <a:ext cx="143576" cy="780024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113799</xdr:colOff>
      <xdr:row>19</xdr:row>
      <xdr:rowOff>153542</xdr:rowOff>
    </xdr:from>
    <xdr:to>
      <xdr:col>3</xdr:col>
      <xdr:colOff>116205</xdr:colOff>
      <xdr:row>20</xdr:row>
      <xdr:rowOff>64709</xdr:rowOff>
    </xdr:to>
    <xdr:cxnSp macro="">
      <xdr:nvCxnSpPr>
        <xdr:cNvPr id="77" name="125 Conector recto de flecha"/>
        <xdr:cNvCxnSpPr>
          <a:stCxn id="37" idx="4"/>
          <a:endCxn id="42" idx="0"/>
        </xdr:cNvCxnSpPr>
      </xdr:nvCxnSpPr>
      <xdr:spPr>
        <a:xfrm rot="16200000" flipH="1">
          <a:off x="2988343" y="4203673"/>
          <a:ext cx="139767" cy="2406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116206</xdr:colOff>
      <xdr:row>20</xdr:row>
      <xdr:rowOff>152338</xdr:rowOff>
    </xdr:from>
    <xdr:to>
      <xdr:col>3</xdr:col>
      <xdr:colOff>120016</xdr:colOff>
      <xdr:row>21</xdr:row>
      <xdr:rowOff>65075</xdr:rowOff>
    </xdr:to>
    <xdr:cxnSp macro="">
      <xdr:nvCxnSpPr>
        <xdr:cNvPr id="78" name="126 Conector recto de flecha"/>
        <xdr:cNvCxnSpPr>
          <a:stCxn id="42" idx="4"/>
          <a:endCxn id="47" idx="0"/>
        </xdr:cNvCxnSpPr>
      </xdr:nvCxnSpPr>
      <xdr:spPr>
        <a:xfrm rot="16200000" flipH="1">
          <a:off x="2990667" y="4431152"/>
          <a:ext cx="141337" cy="3810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117932</xdr:colOff>
      <xdr:row>23</xdr:row>
      <xdr:rowOff>149957</xdr:rowOff>
    </xdr:from>
    <xdr:to>
      <xdr:col>3</xdr:col>
      <xdr:colOff>121331</xdr:colOff>
      <xdr:row>24</xdr:row>
      <xdr:rowOff>118855</xdr:rowOff>
    </xdr:to>
    <xdr:cxnSp macro="">
      <xdr:nvCxnSpPr>
        <xdr:cNvPr id="79" name="128 Conector recto de flecha"/>
        <xdr:cNvCxnSpPr>
          <a:stCxn id="57" idx="4"/>
          <a:endCxn id="62" idx="0"/>
        </xdr:cNvCxnSpPr>
      </xdr:nvCxnSpPr>
      <xdr:spPr>
        <a:xfrm rot="16200000" flipH="1">
          <a:off x="2964108" y="5142856"/>
          <a:ext cx="197498" cy="3399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73269</xdr:colOff>
      <xdr:row>12</xdr:row>
      <xdr:rowOff>123227</xdr:rowOff>
    </xdr:from>
    <xdr:to>
      <xdr:col>3</xdr:col>
      <xdr:colOff>160898</xdr:colOff>
      <xdr:row>12</xdr:row>
      <xdr:rowOff>210857</xdr:rowOff>
    </xdr:to>
    <xdr:sp macro="" textlink="">
      <xdr:nvSpPr>
        <xdr:cNvPr id="80" name="129 Conector"/>
        <xdr:cNvSpPr/>
      </xdr:nvSpPr>
      <xdr:spPr>
        <a:xfrm>
          <a:off x="3016494" y="2333027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56686</xdr:colOff>
      <xdr:row>12</xdr:row>
      <xdr:rowOff>109978</xdr:rowOff>
    </xdr:from>
    <xdr:to>
      <xdr:col>4</xdr:col>
      <xdr:colOff>196230</xdr:colOff>
      <xdr:row>12</xdr:row>
      <xdr:rowOff>197569</xdr:rowOff>
    </xdr:to>
    <xdr:sp macro="" textlink="">
      <xdr:nvSpPr>
        <xdr:cNvPr id="81" name="130 Flecha derecha"/>
        <xdr:cNvSpPr/>
      </xdr:nvSpPr>
      <xdr:spPr>
        <a:xfrm>
          <a:off x="3247561" y="2319778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61120</xdr:colOff>
      <xdr:row>12</xdr:row>
      <xdr:rowOff>119781</xdr:rowOff>
    </xdr:from>
    <xdr:to>
      <xdr:col>5</xdr:col>
      <xdr:colOff>172328</xdr:colOff>
      <xdr:row>12</xdr:row>
      <xdr:rowOff>206571</xdr:rowOff>
    </xdr:to>
    <xdr:sp macro="" textlink="">
      <xdr:nvSpPr>
        <xdr:cNvPr id="82" name="131 Combinar"/>
        <xdr:cNvSpPr/>
      </xdr:nvSpPr>
      <xdr:spPr>
        <a:xfrm>
          <a:off x="3499645" y="2329581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69074</xdr:colOff>
      <xdr:row>12</xdr:row>
      <xdr:rowOff>117476</xdr:rowOff>
    </xdr:from>
    <xdr:to>
      <xdr:col>6</xdr:col>
      <xdr:colOff>181615</xdr:colOff>
      <xdr:row>12</xdr:row>
      <xdr:rowOff>195142</xdr:rowOff>
    </xdr:to>
    <xdr:sp macro="" textlink="">
      <xdr:nvSpPr>
        <xdr:cNvPr id="83" name="132 Retraso"/>
        <xdr:cNvSpPr/>
      </xdr:nvSpPr>
      <xdr:spPr>
        <a:xfrm>
          <a:off x="3774299" y="2327276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69366</xdr:colOff>
      <xdr:row>12</xdr:row>
      <xdr:rowOff>110148</xdr:rowOff>
    </xdr:from>
    <xdr:to>
      <xdr:col>7</xdr:col>
      <xdr:colOff>158755</xdr:colOff>
      <xdr:row>12</xdr:row>
      <xdr:rowOff>198951</xdr:rowOff>
    </xdr:to>
    <xdr:sp macro="" textlink="">
      <xdr:nvSpPr>
        <xdr:cNvPr id="84" name="133 Proceso"/>
        <xdr:cNvSpPr/>
      </xdr:nvSpPr>
      <xdr:spPr>
        <a:xfrm>
          <a:off x="4041291" y="2319948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83509</xdr:colOff>
      <xdr:row>29</xdr:row>
      <xdr:rowOff>82872</xdr:rowOff>
    </xdr:from>
    <xdr:to>
      <xdr:col>3</xdr:col>
      <xdr:colOff>171138</xdr:colOff>
      <xdr:row>29</xdr:row>
      <xdr:rowOff>160977</xdr:rowOff>
    </xdr:to>
    <xdr:sp macro="" textlink="">
      <xdr:nvSpPr>
        <xdr:cNvPr id="85" name="134 Conector"/>
        <xdr:cNvSpPr/>
      </xdr:nvSpPr>
      <xdr:spPr>
        <a:xfrm>
          <a:off x="3026734" y="6521772"/>
          <a:ext cx="87629" cy="78105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55711</xdr:colOff>
      <xdr:row>29</xdr:row>
      <xdr:rowOff>81529</xdr:rowOff>
    </xdr:from>
    <xdr:to>
      <xdr:col>4</xdr:col>
      <xdr:colOff>195255</xdr:colOff>
      <xdr:row>29</xdr:row>
      <xdr:rowOff>159595</xdr:rowOff>
    </xdr:to>
    <xdr:sp macro="" textlink="">
      <xdr:nvSpPr>
        <xdr:cNvPr id="86" name="135 Flecha derecha"/>
        <xdr:cNvSpPr/>
      </xdr:nvSpPr>
      <xdr:spPr>
        <a:xfrm>
          <a:off x="3246586" y="6520429"/>
          <a:ext cx="139544" cy="78066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60145</xdr:colOff>
      <xdr:row>29</xdr:row>
      <xdr:rowOff>91332</xdr:rowOff>
    </xdr:from>
    <xdr:to>
      <xdr:col>5</xdr:col>
      <xdr:colOff>171353</xdr:colOff>
      <xdr:row>29</xdr:row>
      <xdr:rowOff>159072</xdr:rowOff>
    </xdr:to>
    <xdr:sp macro="" textlink="">
      <xdr:nvSpPr>
        <xdr:cNvPr id="87" name="136 Combinar"/>
        <xdr:cNvSpPr/>
      </xdr:nvSpPr>
      <xdr:spPr>
        <a:xfrm>
          <a:off x="3498670" y="6530232"/>
          <a:ext cx="111208" cy="6774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74052</xdr:colOff>
      <xdr:row>29</xdr:row>
      <xdr:rowOff>89027</xdr:rowOff>
    </xdr:from>
    <xdr:to>
      <xdr:col>6</xdr:col>
      <xdr:colOff>186593</xdr:colOff>
      <xdr:row>29</xdr:row>
      <xdr:rowOff>157168</xdr:rowOff>
    </xdr:to>
    <xdr:sp macro="" textlink="">
      <xdr:nvSpPr>
        <xdr:cNvPr id="88" name="137 Retraso"/>
        <xdr:cNvSpPr/>
      </xdr:nvSpPr>
      <xdr:spPr>
        <a:xfrm>
          <a:off x="3779277" y="6527927"/>
          <a:ext cx="112541" cy="68141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74344</xdr:colOff>
      <xdr:row>29</xdr:row>
      <xdr:rowOff>81699</xdr:rowOff>
    </xdr:from>
    <xdr:to>
      <xdr:col>7</xdr:col>
      <xdr:colOff>163733</xdr:colOff>
      <xdr:row>29</xdr:row>
      <xdr:rowOff>160977</xdr:rowOff>
    </xdr:to>
    <xdr:sp macro="" textlink="">
      <xdr:nvSpPr>
        <xdr:cNvPr id="89" name="138 Proceso"/>
        <xdr:cNvSpPr/>
      </xdr:nvSpPr>
      <xdr:spPr>
        <a:xfrm>
          <a:off x="4046269" y="6520599"/>
          <a:ext cx="89389" cy="79278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112596</xdr:colOff>
      <xdr:row>13</xdr:row>
      <xdr:rowOff>150589</xdr:rowOff>
    </xdr:from>
    <xdr:to>
      <xdr:col>3</xdr:col>
      <xdr:colOff>114301</xdr:colOff>
      <xdr:row>14</xdr:row>
      <xdr:rowOff>62780</xdr:rowOff>
    </xdr:to>
    <xdr:cxnSp macro="">
      <xdr:nvCxnSpPr>
        <xdr:cNvPr id="90" name="139 Conector recto de flecha"/>
        <xdr:cNvCxnSpPr>
          <a:stCxn id="7" idx="4"/>
          <a:endCxn id="12" idx="0"/>
        </xdr:cNvCxnSpPr>
      </xdr:nvCxnSpPr>
      <xdr:spPr>
        <a:xfrm rot="5400000">
          <a:off x="2986278" y="2744257"/>
          <a:ext cx="140791" cy="1705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114301</xdr:colOff>
      <xdr:row>12</xdr:row>
      <xdr:rowOff>210858</xdr:rowOff>
    </xdr:from>
    <xdr:to>
      <xdr:col>3</xdr:col>
      <xdr:colOff>117084</xdr:colOff>
      <xdr:row>13</xdr:row>
      <xdr:rowOff>62959</xdr:rowOff>
    </xdr:to>
    <xdr:cxnSp macro="">
      <xdr:nvCxnSpPr>
        <xdr:cNvPr id="91" name="140 Conector recto de flecha"/>
        <xdr:cNvCxnSpPr>
          <a:stCxn id="80" idx="4"/>
          <a:endCxn id="7" idx="0"/>
        </xdr:cNvCxnSpPr>
      </xdr:nvCxnSpPr>
      <xdr:spPr>
        <a:xfrm rot="5400000">
          <a:off x="2975705" y="2502479"/>
          <a:ext cx="166426" cy="2783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117085</xdr:colOff>
      <xdr:row>11</xdr:row>
      <xdr:rowOff>164352</xdr:rowOff>
    </xdr:from>
    <xdr:to>
      <xdr:col>4</xdr:col>
      <xdr:colOff>145843</xdr:colOff>
      <xdr:row>12</xdr:row>
      <xdr:rowOff>123226</xdr:rowOff>
    </xdr:to>
    <xdr:cxnSp macro="">
      <xdr:nvCxnSpPr>
        <xdr:cNvPr id="92" name="141 Conector recto de flecha"/>
        <xdr:cNvCxnSpPr>
          <a:stCxn id="112" idx="2"/>
          <a:endCxn id="80" idx="0"/>
        </xdr:cNvCxnSpPr>
      </xdr:nvCxnSpPr>
      <xdr:spPr>
        <a:xfrm rot="5400000">
          <a:off x="3104777" y="2101085"/>
          <a:ext cx="187474" cy="276408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135634</xdr:colOff>
      <xdr:row>15</xdr:row>
      <xdr:rowOff>152738</xdr:rowOff>
    </xdr:from>
    <xdr:to>
      <xdr:col>6</xdr:col>
      <xdr:colOff>138040</xdr:colOff>
      <xdr:row>16</xdr:row>
      <xdr:rowOff>110967</xdr:rowOff>
    </xdr:to>
    <xdr:cxnSp macro="">
      <xdr:nvCxnSpPr>
        <xdr:cNvPr id="93" name="148 Conector recto de flecha"/>
        <xdr:cNvCxnSpPr>
          <a:stCxn id="20" idx="2"/>
          <a:endCxn id="25" idx="0"/>
        </xdr:cNvCxnSpPr>
      </xdr:nvCxnSpPr>
      <xdr:spPr>
        <a:xfrm rot="5400000">
          <a:off x="3748647" y="3226275"/>
          <a:ext cx="186829" cy="2406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112596</xdr:colOff>
      <xdr:row>14</xdr:row>
      <xdr:rowOff>150408</xdr:rowOff>
    </xdr:from>
    <xdr:to>
      <xdr:col>6</xdr:col>
      <xdr:colOff>138039</xdr:colOff>
      <xdr:row>15</xdr:row>
      <xdr:rowOff>75072</xdr:rowOff>
    </xdr:to>
    <xdr:cxnSp macro="">
      <xdr:nvCxnSpPr>
        <xdr:cNvPr id="94" name="149 Conector recto de flecha"/>
        <xdr:cNvCxnSpPr>
          <a:stCxn id="12" idx="4"/>
          <a:endCxn id="20" idx="0"/>
        </xdr:cNvCxnSpPr>
      </xdr:nvCxnSpPr>
      <xdr:spPr>
        <a:xfrm rot="16200000" flipH="1">
          <a:off x="3372911" y="2586043"/>
          <a:ext cx="153264" cy="787443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152961</xdr:colOff>
      <xdr:row>16</xdr:row>
      <xdr:rowOff>188634</xdr:rowOff>
    </xdr:from>
    <xdr:to>
      <xdr:col>6</xdr:col>
      <xdr:colOff>135634</xdr:colOff>
      <xdr:row>17</xdr:row>
      <xdr:rowOff>64569</xdr:rowOff>
    </xdr:to>
    <xdr:cxnSp macro="">
      <xdr:nvCxnSpPr>
        <xdr:cNvPr id="95" name="155 Conector recto de flecha"/>
        <xdr:cNvCxnSpPr>
          <a:stCxn id="25" idx="2"/>
          <a:endCxn id="28" idx="0"/>
        </xdr:cNvCxnSpPr>
      </xdr:nvCxnSpPr>
      <xdr:spPr>
        <a:xfrm rot="5400000">
          <a:off x="3497218" y="3245177"/>
          <a:ext cx="190260" cy="497023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151459</xdr:colOff>
      <xdr:row>25</xdr:row>
      <xdr:rowOff>210226</xdr:rowOff>
    </xdr:from>
    <xdr:to>
      <xdr:col>4</xdr:col>
      <xdr:colOff>152482</xdr:colOff>
      <xdr:row>26</xdr:row>
      <xdr:rowOff>73318</xdr:rowOff>
    </xdr:to>
    <xdr:cxnSp macro="">
      <xdr:nvCxnSpPr>
        <xdr:cNvPr id="96" name="170 Conector recto de flecha"/>
        <xdr:cNvCxnSpPr>
          <a:stCxn id="68" idx="2"/>
          <a:endCxn id="122" idx="0"/>
        </xdr:cNvCxnSpPr>
      </xdr:nvCxnSpPr>
      <xdr:spPr>
        <a:xfrm rot="16200000" flipH="1">
          <a:off x="3254137" y="5737198"/>
          <a:ext cx="177417" cy="1023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127325</xdr:colOff>
      <xdr:row>28</xdr:row>
      <xdr:rowOff>170121</xdr:rowOff>
    </xdr:from>
    <xdr:to>
      <xdr:col>4</xdr:col>
      <xdr:colOff>155973</xdr:colOff>
      <xdr:row>29</xdr:row>
      <xdr:rowOff>82871</xdr:rowOff>
    </xdr:to>
    <xdr:cxnSp macro="">
      <xdr:nvCxnSpPr>
        <xdr:cNvPr id="97" name="171 Conector recto de flecha"/>
        <xdr:cNvCxnSpPr>
          <a:stCxn id="105" idx="2"/>
          <a:endCxn id="85" idx="0"/>
        </xdr:cNvCxnSpPr>
      </xdr:nvCxnSpPr>
      <xdr:spPr>
        <a:xfrm rot="5400000">
          <a:off x="3138024" y="6312947"/>
          <a:ext cx="141350" cy="276298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83509</xdr:colOff>
      <xdr:row>30</xdr:row>
      <xdr:rowOff>82872</xdr:rowOff>
    </xdr:from>
    <xdr:to>
      <xdr:col>3</xdr:col>
      <xdr:colOff>171138</xdr:colOff>
      <xdr:row>30</xdr:row>
      <xdr:rowOff>160977</xdr:rowOff>
    </xdr:to>
    <xdr:sp macro="" textlink="">
      <xdr:nvSpPr>
        <xdr:cNvPr id="98" name="177 Conector"/>
        <xdr:cNvSpPr/>
      </xdr:nvSpPr>
      <xdr:spPr>
        <a:xfrm>
          <a:off x="3026734" y="6750372"/>
          <a:ext cx="87629" cy="78105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50197</xdr:colOff>
      <xdr:row>30</xdr:row>
      <xdr:rowOff>81529</xdr:rowOff>
    </xdr:from>
    <xdr:to>
      <xdr:col>4</xdr:col>
      <xdr:colOff>189741</xdr:colOff>
      <xdr:row>30</xdr:row>
      <xdr:rowOff>159595</xdr:rowOff>
    </xdr:to>
    <xdr:sp macro="" textlink="">
      <xdr:nvSpPr>
        <xdr:cNvPr id="99" name="178 Flecha derecha"/>
        <xdr:cNvSpPr/>
      </xdr:nvSpPr>
      <xdr:spPr>
        <a:xfrm>
          <a:off x="3241072" y="6749029"/>
          <a:ext cx="139544" cy="78066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54631</xdr:colOff>
      <xdr:row>30</xdr:row>
      <xdr:rowOff>91332</xdr:rowOff>
    </xdr:from>
    <xdr:to>
      <xdr:col>5</xdr:col>
      <xdr:colOff>165839</xdr:colOff>
      <xdr:row>30</xdr:row>
      <xdr:rowOff>159072</xdr:rowOff>
    </xdr:to>
    <xdr:sp macro="" textlink="">
      <xdr:nvSpPr>
        <xdr:cNvPr id="100" name="179 Combinar"/>
        <xdr:cNvSpPr/>
      </xdr:nvSpPr>
      <xdr:spPr>
        <a:xfrm>
          <a:off x="3493156" y="6758832"/>
          <a:ext cx="111208" cy="6774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68538</xdr:colOff>
      <xdr:row>30</xdr:row>
      <xdr:rowOff>89027</xdr:rowOff>
    </xdr:from>
    <xdr:to>
      <xdr:col>6</xdr:col>
      <xdr:colOff>181079</xdr:colOff>
      <xdr:row>30</xdr:row>
      <xdr:rowOff>157168</xdr:rowOff>
    </xdr:to>
    <xdr:sp macro="" textlink="">
      <xdr:nvSpPr>
        <xdr:cNvPr id="101" name="180 Retraso"/>
        <xdr:cNvSpPr/>
      </xdr:nvSpPr>
      <xdr:spPr>
        <a:xfrm>
          <a:off x="3773763" y="6756527"/>
          <a:ext cx="112541" cy="68141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68830</xdr:colOff>
      <xdr:row>30</xdr:row>
      <xdr:rowOff>81699</xdr:rowOff>
    </xdr:from>
    <xdr:to>
      <xdr:col>7</xdr:col>
      <xdr:colOff>158219</xdr:colOff>
      <xdr:row>30</xdr:row>
      <xdr:rowOff>160977</xdr:rowOff>
    </xdr:to>
    <xdr:sp macro="" textlink="">
      <xdr:nvSpPr>
        <xdr:cNvPr id="102" name="181 Proceso"/>
        <xdr:cNvSpPr/>
      </xdr:nvSpPr>
      <xdr:spPr>
        <a:xfrm>
          <a:off x="4040755" y="6749199"/>
          <a:ext cx="89389" cy="79278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126531</xdr:colOff>
      <xdr:row>29</xdr:row>
      <xdr:rowOff>161770</xdr:rowOff>
    </xdr:from>
    <xdr:to>
      <xdr:col>3</xdr:col>
      <xdr:colOff>128119</xdr:colOff>
      <xdr:row>30</xdr:row>
      <xdr:rowOff>83665</xdr:rowOff>
    </xdr:to>
    <xdr:cxnSp macro="">
      <xdr:nvCxnSpPr>
        <xdr:cNvPr id="103" name="182 Conector recto de flecha"/>
        <xdr:cNvCxnSpPr>
          <a:stCxn id="85" idx="4"/>
          <a:endCxn id="98" idx="0"/>
        </xdr:cNvCxnSpPr>
      </xdr:nvCxnSpPr>
      <xdr:spPr>
        <a:xfrm rot="5400000">
          <a:off x="2995302" y="6675124"/>
          <a:ext cx="150495" cy="1588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81452</xdr:colOff>
      <xdr:row>28</xdr:row>
      <xdr:rowOff>78861</xdr:rowOff>
    </xdr:from>
    <xdr:to>
      <xdr:col>3</xdr:col>
      <xdr:colOff>169081</xdr:colOff>
      <xdr:row>28</xdr:row>
      <xdr:rowOff>166491</xdr:rowOff>
    </xdr:to>
    <xdr:sp macro="" textlink="">
      <xdr:nvSpPr>
        <xdr:cNvPr id="104" name="119 Conector"/>
        <xdr:cNvSpPr/>
      </xdr:nvSpPr>
      <xdr:spPr>
        <a:xfrm>
          <a:off x="3024677" y="6289161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60223</xdr:colOff>
      <xdr:row>28</xdr:row>
      <xdr:rowOff>82531</xdr:rowOff>
    </xdr:from>
    <xdr:to>
      <xdr:col>4</xdr:col>
      <xdr:colOff>199767</xdr:colOff>
      <xdr:row>28</xdr:row>
      <xdr:rowOff>170122</xdr:rowOff>
    </xdr:to>
    <xdr:sp macro="" textlink="">
      <xdr:nvSpPr>
        <xdr:cNvPr id="105" name="142 Flecha derecha"/>
        <xdr:cNvSpPr/>
      </xdr:nvSpPr>
      <xdr:spPr>
        <a:xfrm>
          <a:off x="3251098" y="6292831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64657</xdr:colOff>
      <xdr:row>28</xdr:row>
      <xdr:rowOff>87321</xdr:rowOff>
    </xdr:from>
    <xdr:to>
      <xdr:col>5</xdr:col>
      <xdr:colOff>175865</xdr:colOff>
      <xdr:row>28</xdr:row>
      <xdr:rowOff>174111</xdr:rowOff>
    </xdr:to>
    <xdr:sp macro="" textlink="">
      <xdr:nvSpPr>
        <xdr:cNvPr id="106" name="143 Combinar"/>
        <xdr:cNvSpPr/>
      </xdr:nvSpPr>
      <xdr:spPr>
        <a:xfrm>
          <a:off x="3503182" y="6297621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73551</xdr:colOff>
      <xdr:row>28</xdr:row>
      <xdr:rowOff>90029</xdr:rowOff>
    </xdr:from>
    <xdr:to>
      <xdr:col>6</xdr:col>
      <xdr:colOff>186092</xdr:colOff>
      <xdr:row>28</xdr:row>
      <xdr:rowOff>167695</xdr:rowOff>
    </xdr:to>
    <xdr:sp macro="" textlink="">
      <xdr:nvSpPr>
        <xdr:cNvPr id="107" name="144 Retraso"/>
        <xdr:cNvSpPr/>
      </xdr:nvSpPr>
      <xdr:spPr>
        <a:xfrm>
          <a:off x="3778776" y="6300329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73843</xdr:colOff>
      <xdr:row>28</xdr:row>
      <xdr:rowOff>92727</xdr:rowOff>
    </xdr:from>
    <xdr:to>
      <xdr:col>7</xdr:col>
      <xdr:colOff>163232</xdr:colOff>
      <xdr:row>28</xdr:row>
      <xdr:rowOff>181530</xdr:rowOff>
    </xdr:to>
    <xdr:sp macro="" textlink="">
      <xdr:nvSpPr>
        <xdr:cNvPr id="108" name="145 Proceso"/>
        <xdr:cNvSpPr/>
      </xdr:nvSpPr>
      <xdr:spPr>
        <a:xfrm>
          <a:off x="4045768" y="6303027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149995</xdr:colOff>
      <xdr:row>26</xdr:row>
      <xdr:rowOff>160909</xdr:rowOff>
    </xdr:from>
    <xdr:to>
      <xdr:col>4</xdr:col>
      <xdr:colOff>152484</xdr:colOff>
      <xdr:row>27</xdr:row>
      <xdr:rowOff>87494</xdr:rowOff>
    </xdr:to>
    <xdr:cxnSp macro="">
      <xdr:nvCxnSpPr>
        <xdr:cNvPr id="109" name="154 Conector recto de flecha"/>
        <xdr:cNvCxnSpPr>
          <a:stCxn id="122" idx="2"/>
          <a:endCxn id="116" idx="7"/>
        </xdr:cNvCxnSpPr>
      </xdr:nvCxnSpPr>
      <xdr:spPr>
        <a:xfrm rot="5400000">
          <a:off x="3140697" y="5866532"/>
          <a:ext cx="155185" cy="250139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119013</xdr:colOff>
      <xdr:row>27</xdr:row>
      <xdr:rowOff>162290</xdr:rowOff>
    </xdr:from>
    <xdr:to>
      <xdr:col>4</xdr:col>
      <xdr:colOff>155972</xdr:colOff>
      <xdr:row>28</xdr:row>
      <xdr:rowOff>82530</xdr:rowOff>
    </xdr:to>
    <xdr:cxnSp macro="">
      <xdr:nvCxnSpPr>
        <xdr:cNvPr id="110" name="157 Conector recto de flecha"/>
        <xdr:cNvCxnSpPr>
          <a:stCxn id="116" idx="4"/>
          <a:endCxn id="105" idx="0"/>
        </xdr:cNvCxnSpPr>
      </xdr:nvCxnSpPr>
      <xdr:spPr>
        <a:xfrm rot="16200000" flipH="1">
          <a:off x="3130123" y="6076105"/>
          <a:ext cx="148840" cy="284609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66676</xdr:colOff>
      <xdr:row>11</xdr:row>
      <xdr:rowOff>78105</xdr:rowOff>
    </xdr:from>
    <xdr:to>
      <xdr:col>3</xdr:col>
      <xdr:colOff>154305</xdr:colOff>
      <xdr:row>11</xdr:row>
      <xdr:rowOff>165735</xdr:rowOff>
    </xdr:to>
    <xdr:sp macro="" textlink="">
      <xdr:nvSpPr>
        <xdr:cNvPr id="111" name="161 Conector"/>
        <xdr:cNvSpPr/>
      </xdr:nvSpPr>
      <xdr:spPr>
        <a:xfrm>
          <a:off x="3009901" y="2059305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50093</xdr:colOff>
      <xdr:row>11</xdr:row>
      <xdr:rowOff>76762</xdr:rowOff>
    </xdr:from>
    <xdr:to>
      <xdr:col>4</xdr:col>
      <xdr:colOff>189637</xdr:colOff>
      <xdr:row>11</xdr:row>
      <xdr:rowOff>164353</xdr:rowOff>
    </xdr:to>
    <xdr:sp macro="" textlink="">
      <xdr:nvSpPr>
        <xdr:cNvPr id="112" name="162 Flecha derecha"/>
        <xdr:cNvSpPr/>
      </xdr:nvSpPr>
      <xdr:spPr>
        <a:xfrm>
          <a:off x="3240968" y="2057962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60480</xdr:colOff>
      <xdr:row>11</xdr:row>
      <xdr:rowOff>86565</xdr:rowOff>
    </xdr:from>
    <xdr:to>
      <xdr:col>5</xdr:col>
      <xdr:colOff>171688</xdr:colOff>
      <xdr:row>11</xdr:row>
      <xdr:rowOff>173355</xdr:rowOff>
    </xdr:to>
    <xdr:sp macro="" textlink="">
      <xdr:nvSpPr>
        <xdr:cNvPr id="113" name="163 Combinar"/>
        <xdr:cNvSpPr/>
      </xdr:nvSpPr>
      <xdr:spPr>
        <a:xfrm>
          <a:off x="3499005" y="2067765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74387</xdr:colOff>
      <xdr:row>11</xdr:row>
      <xdr:rowOff>84260</xdr:rowOff>
    </xdr:from>
    <xdr:to>
      <xdr:col>6</xdr:col>
      <xdr:colOff>186928</xdr:colOff>
      <xdr:row>11</xdr:row>
      <xdr:rowOff>161926</xdr:rowOff>
    </xdr:to>
    <xdr:sp macro="" textlink="">
      <xdr:nvSpPr>
        <xdr:cNvPr id="114" name="164 Retraso"/>
        <xdr:cNvSpPr/>
      </xdr:nvSpPr>
      <xdr:spPr>
        <a:xfrm>
          <a:off x="3779612" y="2065460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74679</xdr:colOff>
      <xdr:row>11</xdr:row>
      <xdr:rowOff>76932</xdr:rowOff>
    </xdr:from>
    <xdr:to>
      <xdr:col>7</xdr:col>
      <xdr:colOff>164068</xdr:colOff>
      <xdr:row>11</xdr:row>
      <xdr:rowOff>165735</xdr:rowOff>
    </xdr:to>
    <xdr:sp macro="" textlink="">
      <xdr:nvSpPr>
        <xdr:cNvPr id="115" name="172 Proceso"/>
        <xdr:cNvSpPr/>
      </xdr:nvSpPr>
      <xdr:spPr>
        <a:xfrm>
          <a:off x="4046604" y="2058132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75198</xdr:colOff>
      <xdr:row>27</xdr:row>
      <xdr:rowOff>74661</xdr:rowOff>
    </xdr:from>
    <xdr:to>
      <xdr:col>3</xdr:col>
      <xdr:colOff>162827</xdr:colOff>
      <xdr:row>27</xdr:row>
      <xdr:rowOff>162291</xdr:rowOff>
    </xdr:to>
    <xdr:sp macro="" textlink="">
      <xdr:nvSpPr>
        <xdr:cNvPr id="116" name="173 Conector"/>
        <xdr:cNvSpPr/>
      </xdr:nvSpPr>
      <xdr:spPr>
        <a:xfrm>
          <a:off x="3018423" y="6056361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58615</xdr:colOff>
      <xdr:row>27</xdr:row>
      <xdr:rowOff>73318</xdr:rowOff>
    </xdr:from>
    <xdr:to>
      <xdr:col>4</xdr:col>
      <xdr:colOff>198159</xdr:colOff>
      <xdr:row>27</xdr:row>
      <xdr:rowOff>160909</xdr:rowOff>
    </xdr:to>
    <xdr:sp macro="" textlink="">
      <xdr:nvSpPr>
        <xdr:cNvPr id="117" name="174 Flecha derecha"/>
        <xdr:cNvSpPr/>
      </xdr:nvSpPr>
      <xdr:spPr>
        <a:xfrm>
          <a:off x="3249490" y="6055018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63049</xdr:colOff>
      <xdr:row>27</xdr:row>
      <xdr:rowOff>83121</xdr:rowOff>
    </xdr:from>
    <xdr:to>
      <xdr:col>5</xdr:col>
      <xdr:colOff>174257</xdr:colOff>
      <xdr:row>27</xdr:row>
      <xdr:rowOff>169911</xdr:rowOff>
    </xdr:to>
    <xdr:sp macro="" textlink="">
      <xdr:nvSpPr>
        <xdr:cNvPr id="118" name="175 Combinar"/>
        <xdr:cNvSpPr/>
      </xdr:nvSpPr>
      <xdr:spPr>
        <a:xfrm>
          <a:off x="3501574" y="6064821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76956</xdr:colOff>
      <xdr:row>27</xdr:row>
      <xdr:rowOff>80816</xdr:rowOff>
    </xdr:from>
    <xdr:to>
      <xdr:col>6</xdr:col>
      <xdr:colOff>189497</xdr:colOff>
      <xdr:row>27</xdr:row>
      <xdr:rowOff>158482</xdr:rowOff>
    </xdr:to>
    <xdr:sp macro="" textlink="">
      <xdr:nvSpPr>
        <xdr:cNvPr id="119" name="176 Retraso"/>
        <xdr:cNvSpPr/>
      </xdr:nvSpPr>
      <xdr:spPr>
        <a:xfrm>
          <a:off x="3782181" y="6062516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77248</xdr:colOff>
      <xdr:row>27</xdr:row>
      <xdr:rowOff>73488</xdr:rowOff>
    </xdr:from>
    <xdr:to>
      <xdr:col>7</xdr:col>
      <xdr:colOff>166637</xdr:colOff>
      <xdr:row>27</xdr:row>
      <xdr:rowOff>162291</xdr:rowOff>
    </xdr:to>
    <xdr:sp macro="" textlink="">
      <xdr:nvSpPr>
        <xdr:cNvPr id="120" name="183 Proceso"/>
        <xdr:cNvSpPr/>
      </xdr:nvSpPr>
      <xdr:spPr>
        <a:xfrm>
          <a:off x="4049173" y="6055188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73317</xdr:colOff>
      <xdr:row>26</xdr:row>
      <xdr:rowOff>74661</xdr:rowOff>
    </xdr:from>
    <xdr:to>
      <xdr:col>3</xdr:col>
      <xdr:colOff>160946</xdr:colOff>
      <xdr:row>26</xdr:row>
      <xdr:rowOff>162291</xdr:rowOff>
    </xdr:to>
    <xdr:sp macro="" textlink="">
      <xdr:nvSpPr>
        <xdr:cNvPr id="121" name="184 Conector"/>
        <xdr:cNvSpPr/>
      </xdr:nvSpPr>
      <xdr:spPr>
        <a:xfrm>
          <a:off x="3016542" y="5827761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56734</xdr:colOff>
      <xdr:row>26</xdr:row>
      <xdr:rowOff>73318</xdr:rowOff>
    </xdr:from>
    <xdr:to>
      <xdr:col>4</xdr:col>
      <xdr:colOff>196278</xdr:colOff>
      <xdr:row>26</xdr:row>
      <xdr:rowOff>160909</xdr:rowOff>
    </xdr:to>
    <xdr:sp macro="" textlink="">
      <xdr:nvSpPr>
        <xdr:cNvPr id="122" name="185 Flecha derecha"/>
        <xdr:cNvSpPr/>
      </xdr:nvSpPr>
      <xdr:spPr>
        <a:xfrm>
          <a:off x="3247609" y="5826418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61168</xdr:colOff>
      <xdr:row>26</xdr:row>
      <xdr:rowOff>83121</xdr:rowOff>
    </xdr:from>
    <xdr:to>
      <xdr:col>5</xdr:col>
      <xdr:colOff>172376</xdr:colOff>
      <xdr:row>26</xdr:row>
      <xdr:rowOff>169911</xdr:rowOff>
    </xdr:to>
    <xdr:sp macro="" textlink="">
      <xdr:nvSpPr>
        <xdr:cNvPr id="123" name="186 Combinar"/>
        <xdr:cNvSpPr/>
      </xdr:nvSpPr>
      <xdr:spPr>
        <a:xfrm>
          <a:off x="3499693" y="5836221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75075</xdr:colOff>
      <xdr:row>26</xdr:row>
      <xdr:rowOff>80816</xdr:rowOff>
    </xdr:from>
    <xdr:to>
      <xdr:col>6</xdr:col>
      <xdr:colOff>187616</xdr:colOff>
      <xdr:row>26</xdr:row>
      <xdr:rowOff>158482</xdr:rowOff>
    </xdr:to>
    <xdr:sp macro="" textlink="">
      <xdr:nvSpPr>
        <xdr:cNvPr id="124" name="187 Retraso"/>
        <xdr:cNvSpPr/>
      </xdr:nvSpPr>
      <xdr:spPr>
        <a:xfrm>
          <a:off x="3780300" y="5833916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75367</xdr:colOff>
      <xdr:row>26</xdr:row>
      <xdr:rowOff>73488</xdr:rowOff>
    </xdr:from>
    <xdr:to>
      <xdr:col>7</xdr:col>
      <xdr:colOff>164756</xdr:colOff>
      <xdr:row>26</xdr:row>
      <xdr:rowOff>162291</xdr:rowOff>
    </xdr:to>
    <xdr:sp macro="" textlink="">
      <xdr:nvSpPr>
        <xdr:cNvPr id="125" name="188 Proceso"/>
        <xdr:cNvSpPr/>
      </xdr:nvSpPr>
      <xdr:spPr>
        <a:xfrm>
          <a:off x="4047292" y="5826588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76201</xdr:colOff>
      <xdr:row>10</xdr:row>
      <xdr:rowOff>49530</xdr:rowOff>
    </xdr:from>
    <xdr:to>
      <xdr:col>3</xdr:col>
      <xdr:colOff>163830</xdr:colOff>
      <xdr:row>10</xdr:row>
      <xdr:rowOff>137160</xdr:rowOff>
    </xdr:to>
    <xdr:sp macro="" textlink="">
      <xdr:nvSpPr>
        <xdr:cNvPr id="2" name="1 Conector"/>
        <xdr:cNvSpPr/>
      </xdr:nvSpPr>
      <xdr:spPr>
        <a:xfrm>
          <a:off x="3019426" y="1830705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59618</xdr:colOff>
      <xdr:row>10</xdr:row>
      <xdr:rowOff>48187</xdr:rowOff>
    </xdr:from>
    <xdr:to>
      <xdr:col>4</xdr:col>
      <xdr:colOff>199162</xdr:colOff>
      <xdr:row>10</xdr:row>
      <xdr:rowOff>135778</xdr:rowOff>
    </xdr:to>
    <xdr:sp macro="" textlink="">
      <xdr:nvSpPr>
        <xdr:cNvPr id="3" name="2 Flecha derecha"/>
        <xdr:cNvSpPr/>
      </xdr:nvSpPr>
      <xdr:spPr>
        <a:xfrm>
          <a:off x="3250493" y="1829362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64052</xdr:colOff>
      <xdr:row>10</xdr:row>
      <xdr:rowOff>57990</xdr:rowOff>
    </xdr:from>
    <xdr:to>
      <xdr:col>5</xdr:col>
      <xdr:colOff>175260</xdr:colOff>
      <xdr:row>10</xdr:row>
      <xdr:rowOff>144780</xdr:rowOff>
    </xdr:to>
    <xdr:sp macro="" textlink="">
      <xdr:nvSpPr>
        <xdr:cNvPr id="4" name="3 Combinar"/>
        <xdr:cNvSpPr/>
      </xdr:nvSpPr>
      <xdr:spPr>
        <a:xfrm>
          <a:off x="3502577" y="1839165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77959</xdr:colOff>
      <xdr:row>10</xdr:row>
      <xdr:rowOff>55685</xdr:rowOff>
    </xdr:from>
    <xdr:to>
      <xdr:col>6</xdr:col>
      <xdr:colOff>190500</xdr:colOff>
      <xdr:row>10</xdr:row>
      <xdr:rowOff>133351</xdr:rowOff>
    </xdr:to>
    <xdr:sp macro="" textlink="">
      <xdr:nvSpPr>
        <xdr:cNvPr id="5" name="4 Retraso"/>
        <xdr:cNvSpPr/>
      </xdr:nvSpPr>
      <xdr:spPr>
        <a:xfrm>
          <a:off x="3764134" y="1836860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78251</xdr:colOff>
      <xdr:row>10</xdr:row>
      <xdr:rowOff>48357</xdr:rowOff>
    </xdr:from>
    <xdr:to>
      <xdr:col>7</xdr:col>
      <xdr:colOff>167640</xdr:colOff>
      <xdr:row>10</xdr:row>
      <xdr:rowOff>137160</xdr:rowOff>
    </xdr:to>
    <xdr:sp macro="" textlink="">
      <xdr:nvSpPr>
        <xdr:cNvPr id="6" name="5 Proceso"/>
        <xdr:cNvSpPr/>
      </xdr:nvSpPr>
      <xdr:spPr>
        <a:xfrm>
          <a:off x="4012076" y="1829532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80011</xdr:colOff>
      <xdr:row>11</xdr:row>
      <xdr:rowOff>78733</xdr:rowOff>
    </xdr:from>
    <xdr:to>
      <xdr:col>3</xdr:col>
      <xdr:colOff>167640</xdr:colOff>
      <xdr:row>11</xdr:row>
      <xdr:rowOff>166363</xdr:rowOff>
    </xdr:to>
    <xdr:sp macro="" textlink="">
      <xdr:nvSpPr>
        <xdr:cNvPr id="7" name="6 Conector"/>
        <xdr:cNvSpPr/>
      </xdr:nvSpPr>
      <xdr:spPr>
        <a:xfrm>
          <a:off x="3023236" y="2050408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51522</xdr:colOff>
      <xdr:row>11</xdr:row>
      <xdr:rowOff>77390</xdr:rowOff>
    </xdr:from>
    <xdr:to>
      <xdr:col>4</xdr:col>
      <xdr:colOff>191066</xdr:colOff>
      <xdr:row>11</xdr:row>
      <xdr:rowOff>164981</xdr:rowOff>
    </xdr:to>
    <xdr:sp macro="" textlink="">
      <xdr:nvSpPr>
        <xdr:cNvPr id="8" name="7 Flecha derecha"/>
        <xdr:cNvSpPr/>
      </xdr:nvSpPr>
      <xdr:spPr>
        <a:xfrm>
          <a:off x="3242397" y="2049065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67862</xdr:colOff>
      <xdr:row>11</xdr:row>
      <xdr:rowOff>87193</xdr:rowOff>
    </xdr:from>
    <xdr:to>
      <xdr:col>5</xdr:col>
      <xdr:colOff>179070</xdr:colOff>
      <xdr:row>11</xdr:row>
      <xdr:rowOff>173983</xdr:rowOff>
    </xdr:to>
    <xdr:sp macro="" textlink="">
      <xdr:nvSpPr>
        <xdr:cNvPr id="9" name="8 Combinar"/>
        <xdr:cNvSpPr/>
      </xdr:nvSpPr>
      <xdr:spPr>
        <a:xfrm>
          <a:off x="3506387" y="2058868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81769</xdr:colOff>
      <xdr:row>11</xdr:row>
      <xdr:rowOff>84888</xdr:rowOff>
    </xdr:from>
    <xdr:to>
      <xdr:col>6</xdr:col>
      <xdr:colOff>194310</xdr:colOff>
      <xdr:row>11</xdr:row>
      <xdr:rowOff>162554</xdr:rowOff>
    </xdr:to>
    <xdr:sp macro="" textlink="">
      <xdr:nvSpPr>
        <xdr:cNvPr id="10" name="9 Retraso"/>
        <xdr:cNvSpPr/>
      </xdr:nvSpPr>
      <xdr:spPr>
        <a:xfrm>
          <a:off x="3767944" y="2056563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82061</xdr:colOff>
      <xdr:row>11</xdr:row>
      <xdr:rowOff>77560</xdr:rowOff>
    </xdr:from>
    <xdr:to>
      <xdr:col>7</xdr:col>
      <xdr:colOff>171450</xdr:colOff>
      <xdr:row>11</xdr:row>
      <xdr:rowOff>166363</xdr:rowOff>
    </xdr:to>
    <xdr:sp macro="" textlink="">
      <xdr:nvSpPr>
        <xdr:cNvPr id="11" name="10 Proceso"/>
        <xdr:cNvSpPr/>
      </xdr:nvSpPr>
      <xdr:spPr>
        <a:xfrm>
          <a:off x="4015886" y="2049235"/>
          <a:ext cx="89389" cy="88803"/>
        </a:xfrm>
        <a:prstGeom prst="flowChartProcess">
          <a:avLst/>
        </a:prstGeom>
        <a:ln w="3175">
          <a:solidFill>
            <a:srgbClr val="C00000"/>
          </a:solidFill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87630</xdr:colOff>
      <xdr:row>12</xdr:row>
      <xdr:rowOff>71138</xdr:rowOff>
    </xdr:from>
    <xdr:to>
      <xdr:col>3</xdr:col>
      <xdr:colOff>175259</xdr:colOff>
      <xdr:row>12</xdr:row>
      <xdr:rowOff>158768</xdr:rowOff>
    </xdr:to>
    <xdr:sp macro="" textlink="">
      <xdr:nvSpPr>
        <xdr:cNvPr id="12" name="11 Conector"/>
        <xdr:cNvSpPr/>
      </xdr:nvSpPr>
      <xdr:spPr>
        <a:xfrm>
          <a:off x="3030855" y="2271413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71047</xdr:colOff>
      <xdr:row>12</xdr:row>
      <xdr:rowOff>69795</xdr:rowOff>
    </xdr:from>
    <xdr:to>
      <xdr:col>4</xdr:col>
      <xdr:colOff>210591</xdr:colOff>
      <xdr:row>12</xdr:row>
      <xdr:rowOff>157386</xdr:rowOff>
    </xdr:to>
    <xdr:sp macro="" textlink="">
      <xdr:nvSpPr>
        <xdr:cNvPr id="13" name="12 Flecha derecha"/>
        <xdr:cNvSpPr/>
      </xdr:nvSpPr>
      <xdr:spPr>
        <a:xfrm>
          <a:off x="3261922" y="2270070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75481</xdr:colOff>
      <xdr:row>12</xdr:row>
      <xdr:rowOff>79598</xdr:rowOff>
    </xdr:from>
    <xdr:to>
      <xdr:col>5</xdr:col>
      <xdr:colOff>186689</xdr:colOff>
      <xdr:row>12</xdr:row>
      <xdr:rowOff>166388</xdr:rowOff>
    </xdr:to>
    <xdr:sp macro="" textlink="">
      <xdr:nvSpPr>
        <xdr:cNvPr id="14" name="13 Combinar"/>
        <xdr:cNvSpPr/>
      </xdr:nvSpPr>
      <xdr:spPr>
        <a:xfrm>
          <a:off x="3514006" y="2279873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89388</xdr:colOff>
      <xdr:row>12</xdr:row>
      <xdr:rowOff>77293</xdr:rowOff>
    </xdr:from>
    <xdr:to>
      <xdr:col>6</xdr:col>
      <xdr:colOff>201929</xdr:colOff>
      <xdr:row>12</xdr:row>
      <xdr:rowOff>154959</xdr:rowOff>
    </xdr:to>
    <xdr:sp macro="" textlink="">
      <xdr:nvSpPr>
        <xdr:cNvPr id="15" name="14 Retraso"/>
        <xdr:cNvSpPr/>
      </xdr:nvSpPr>
      <xdr:spPr>
        <a:xfrm>
          <a:off x="3775563" y="2277568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89680</xdr:colOff>
      <xdr:row>12</xdr:row>
      <xdr:rowOff>69965</xdr:rowOff>
    </xdr:from>
    <xdr:to>
      <xdr:col>7</xdr:col>
      <xdr:colOff>179069</xdr:colOff>
      <xdr:row>12</xdr:row>
      <xdr:rowOff>158768</xdr:rowOff>
    </xdr:to>
    <xdr:sp macro="" textlink="">
      <xdr:nvSpPr>
        <xdr:cNvPr id="16" name="15 Proceso"/>
        <xdr:cNvSpPr/>
      </xdr:nvSpPr>
      <xdr:spPr>
        <a:xfrm>
          <a:off x="4023505" y="2270240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84187</xdr:colOff>
      <xdr:row>13</xdr:row>
      <xdr:rowOff>79351</xdr:rowOff>
    </xdr:from>
    <xdr:to>
      <xdr:col>3</xdr:col>
      <xdr:colOff>171816</xdr:colOff>
      <xdr:row>13</xdr:row>
      <xdr:rowOff>166981</xdr:rowOff>
    </xdr:to>
    <xdr:sp macro="" textlink="">
      <xdr:nvSpPr>
        <xdr:cNvPr id="17" name="16 Conector"/>
        <xdr:cNvSpPr/>
      </xdr:nvSpPr>
      <xdr:spPr>
        <a:xfrm>
          <a:off x="3027412" y="2508226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67237</xdr:colOff>
      <xdr:row>13</xdr:row>
      <xdr:rowOff>73362</xdr:rowOff>
    </xdr:from>
    <xdr:to>
      <xdr:col>4</xdr:col>
      <xdr:colOff>206781</xdr:colOff>
      <xdr:row>13</xdr:row>
      <xdr:rowOff>160953</xdr:rowOff>
    </xdr:to>
    <xdr:sp macro="" textlink="">
      <xdr:nvSpPr>
        <xdr:cNvPr id="18" name="17 Flecha derecha"/>
        <xdr:cNvSpPr/>
      </xdr:nvSpPr>
      <xdr:spPr>
        <a:xfrm>
          <a:off x="3258112" y="2502237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71671</xdr:colOff>
      <xdr:row>13</xdr:row>
      <xdr:rowOff>83165</xdr:rowOff>
    </xdr:from>
    <xdr:to>
      <xdr:col>5</xdr:col>
      <xdr:colOff>182879</xdr:colOff>
      <xdr:row>13</xdr:row>
      <xdr:rowOff>169955</xdr:rowOff>
    </xdr:to>
    <xdr:sp macro="" textlink="">
      <xdr:nvSpPr>
        <xdr:cNvPr id="19" name="18 Combinar"/>
        <xdr:cNvSpPr/>
      </xdr:nvSpPr>
      <xdr:spPr>
        <a:xfrm>
          <a:off x="3510196" y="2512040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85578</xdr:colOff>
      <xdr:row>13</xdr:row>
      <xdr:rowOff>80860</xdr:rowOff>
    </xdr:from>
    <xdr:to>
      <xdr:col>6</xdr:col>
      <xdr:colOff>198119</xdr:colOff>
      <xdr:row>13</xdr:row>
      <xdr:rowOff>158526</xdr:rowOff>
    </xdr:to>
    <xdr:sp macro="" textlink="">
      <xdr:nvSpPr>
        <xdr:cNvPr id="20" name="19 Retraso"/>
        <xdr:cNvSpPr/>
      </xdr:nvSpPr>
      <xdr:spPr>
        <a:xfrm>
          <a:off x="3771753" y="2509735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85870</xdr:colOff>
      <xdr:row>13</xdr:row>
      <xdr:rowOff>73532</xdr:rowOff>
    </xdr:from>
    <xdr:to>
      <xdr:col>7</xdr:col>
      <xdr:colOff>175259</xdr:colOff>
      <xdr:row>13</xdr:row>
      <xdr:rowOff>162335</xdr:rowOff>
    </xdr:to>
    <xdr:sp macro="" textlink="">
      <xdr:nvSpPr>
        <xdr:cNvPr id="21" name="20 Proceso"/>
        <xdr:cNvSpPr/>
      </xdr:nvSpPr>
      <xdr:spPr>
        <a:xfrm>
          <a:off x="4019695" y="2502407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89263</xdr:colOff>
      <xdr:row>14</xdr:row>
      <xdr:rowOff>76095</xdr:rowOff>
    </xdr:from>
    <xdr:to>
      <xdr:col>3</xdr:col>
      <xdr:colOff>176892</xdr:colOff>
      <xdr:row>14</xdr:row>
      <xdr:rowOff>163725</xdr:rowOff>
    </xdr:to>
    <xdr:sp macro="" textlink="">
      <xdr:nvSpPr>
        <xdr:cNvPr id="22" name="21 Conector"/>
        <xdr:cNvSpPr/>
      </xdr:nvSpPr>
      <xdr:spPr>
        <a:xfrm>
          <a:off x="3032488" y="2733570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67237</xdr:colOff>
      <xdr:row>14</xdr:row>
      <xdr:rowOff>69309</xdr:rowOff>
    </xdr:from>
    <xdr:to>
      <xdr:col>4</xdr:col>
      <xdr:colOff>206781</xdr:colOff>
      <xdr:row>14</xdr:row>
      <xdr:rowOff>156900</xdr:rowOff>
    </xdr:to>
    <xdr:sp macro="" textlink="">
      <xdr:nvSpPr>
        <xdr:cNvPr id="23" name="22 Flecha derecha"/>
        <xdr:cNvSpPr/>
      </xdr:nvSpPr>
      <xdr:spPr>
        <a:xfrm>
          <a:off x="3258112" y="2726784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71671</xdr:colOff>
      <xdr:row>14</xdr:row>
      <xdr:rowOff>79112</xdr:rowOff>
    </xdr:from>
    <xdr:to>
      <xdr:col>5</xdr:col>
      <xdr:colOff>182879</xdr:colOff>
      <xdr:row>14</xdr:row>
      <xdr:rowOff>165902</xdr:rowOff>
    </xdr:to>
    <xdr:sp macro="" textlink="">
      <xdr:nvSpPr>
        <xdr:cNvPr id="24" name="23 Combinar"/>
        <xdr:cNvSpPr/>
      </xdr:nvSpPr>
      <xdr:spPr>
        <a:xfrm>
          <a:off x="3510196" y="2736587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85578</xdr:colOff>
      <xdr:row>14</xdr:row>
      <xdr:rowOff>76807</xdr:rowOff>
    </xdr:from>
    <xdr:to>
      <xdr:col>6</xdr:col>
      <xdr:colOff>198119</xdr:colOff>
      <xdr:row>14</xdr:row>
      <xdr:rowOff>154473</xdr:rowOff>
    </xdr:to>
    <xdr:sp macro="" textlink="">
      <xdr:nvSpPr>
        <xdr:cNvPr id="25" name="24 Retraso"/>
        <xdr:cNvSpPr/>
      </xdr:nvSpPr>
      <xdr:spPr>
        <a:xfrm>
          <a:off x="3771753" y="2734282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85870</xdr:colOff>
      <xdr:row>14</xdr:row>
      <xdr:rowOff>69479</xdr:rowOff>
    </xdr:from>
    <xdr:to>
      <xdr:col>7</xdr:col>
      <xdr:colOff>175259</xdr:colOff>
      <xdr:row>14</xdr:row>
      <xdr:rowOff>158282</xdr:rowOff>
    </xdr:to>
    <xdr:sp macro="" textlink="">
      <xdr:nvSpPr>
        <xdr:cNvPr id="26" name="25 Proceso"/>
        <xdr:cNvSpPr/>
      </xdr:nvSpPr>
      <xdr:spPr>
        <a:xfrm>
          <a:off x="4019695" y="2726954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83820</xdr:colOff>
      <xdr:row>15</xdr:row>
      <xdr:rowOff>103319</xdr:rowOff>
    </xdr:from>
    <xdr:to>
      <xdr:col>3</xdr:col>
      <xdr:colOff>171449</xdr:colOff>
      <xdr:row>15</xdr:row>
      <xdr:rowOff>190949</xdr:rowOff>
    </xdr:to>
    <xdr:sp macro="" textlink="">
      <xdr:nvSpPr>
        <xdr:cNvPr id="27" name="26 Conector"/>
        <xdr:cNvSpPr/>
      </xdr:nvSpPr>
      <xdr:spPr>
        <a:xfrm>
          <a:off x="3027045" y="2989394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67237</xdr:colOff>
      <xdr:row>15</xdr:row>
      <xdr:rowOff>101976</xdr:rowOff>
    </xdr:from>
    <xdr:to>
      <xdr:col>4</xdr:col>
      <xdr:colOff>206781</xdr:colOff>
      <xdr:row>15</xdr:row>
      <xdr:rowOff>189567</xdr:rowOff>
    </xdr:to>
    <xdr:sp macro="" textlink="">
      <xdr:nvSpPr>
        <xdr:cNvPr id="28" name="27 Flecha derecha"/>
        <xdr:cNvSpPr/>
      </xdr:nvSpPr>
      <xdr:spPr>
        <a:xfrm>
          <a:off x="3258112" y="2988051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71671</xdr:colOff>
      <xdr:row>15</xdr:row>
      <xdr:rowOff>111779</xdr:rowOff>
    </xdr:from>
    <xdr:to>
      <xdr:col>5</xdr:col>
      <xdr:colOff>182879</xdr:colOff>
      <xdr:row>15</xdr:row>
      <xdr:rowOff>198569</xdr:rowOff>
    </xdr:to>
    <xdr:sp macro="" textlink="">
      <xdr:nvSpPr>
        <xdr:cNvPr id="29" name="28 Combinar"/>
        <xdr:cNvSpPr/>
      </xdr:nvSpPr>
      <xdr:spPr>
        <a:xfrm>
          <a:off x="3510196" y="2997854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85578</xdr:colOff>
      <xdr:row>15</xdr:row>
      <xdr:rowOff>109474</xdr:rowOff>
    </xdr:from>
    <xdr:to>
      <xdr:col>6</xdr:col>
      <xdr:colOff>198119</xdr:colOff>
      <xdr:row>15</xdr:row>
      <xdr:rowOff>187140</xdr:rowOff>
    </xdr:to>
    <xdr:sp macro="" textlink="">
      <xdr:nvSpPr>
        <xdr:cNvPr id="30" name="29 Retraso"/>
        <xdr:cNvSpPr/>
      </xdr:nvSpPr>
      <xdr:spPr>
        <a:xfrm>
          <a:off x="3771753" y="2995549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85870</xdr:colOff>
      <xdr:row>15</xdr:row>
      <xdr:rowOff>102146</xdr:rowOff>
    </xdr:from>
    <xdr:to>
      <xdr:col>7</xdr:col>
      <xdr:colOff>175259</xdr:colOff>
      <xdr:row>15</xdr:row>
      <xdr:rowOff>190949</xdr:rowOff>
    </xdr:to>
    <xdr:sp macro="" textlink="">
      <xdr:nvSpPr>
        <xdr:cNvPr id="31" name="30 Proceso"/>
        <xdr:cNvSpPr/>
      </xdr:nvSpPr>
      <xdr:spPr>
        <a:xfrm>
          <a:off x="4019695" y="2988221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68781</xdr:colOff>
      <xdr:row>16</xdr:row>
      <xdr:rowOff>67085</xdr:rowOff>
    </xdr:from>
    <xdr:to>
      <xdr:col>3</xdr:col>
      <xdr:colOff>156410</xdr:colOff>
      <xdr:row>16</xdr:row>
      <xdr:rowOff>154715</xdr:rowOff>
    </xdr:to>
    <xdr:sp macro="" textlink="">
      <xdr:nvSpPr>
        <xdr:cNvPr id="32" name="31 Conector"/>
        <xdr:cNvSpPr/>
      </xdr:nvSpPr>
      <xdr:spPr>
        <a:xfrm>
          <a:off x="3012006" y="3267485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67237</xdr:colOff>
      <xdr:row>16</xdr:row>
      <xdr:rowOff>65742</xdr:rowOff>
    </xdr:from>
    <xdr:to>
      <xdr:col>4</xdr:col>
      <xdr:colOff>206781</xdr:colOff>
      <xdr:row>16</xdr:row>
      <xdr:rowOff>153333</xdr:rowOff>
    </xdr:to>
    <xdr:sp macro="" textlink="">
      <xdr:nvSpPr>
        <xdr:cNvPr id="33" name="32 Flecha derecha"/>
        <xdr:cNvSpPr/>
      </xdr:nvSpPr>
      <xdr:spPr>
        <a:xfrm>
          <a:off x="3258112" y="3266142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71671</xdr:colOff>
      <xdr:row>16</xdr:row>
      <xdr:rowOff>75545</xdr:rowOff>
    </xdr:from>
    <xdr:to>
      <xdr:col>5</xdr:col>
      <xdr:colOff>182879</xdr:colOff>
      <xdr:row>16</xdr:row>
      <xdr:rowOff>162335</xdr:rowOff>
    </xdr:to>
    <xdr:sp macro="" textlink="">
      <xdr:nvSpPr>
        <xdr:cNvPr id="34" name="33 Combinar"/>
        <xdr:cNvSpPr/>
      </xdr:nvSpPr>
      <xdr:spPr>
        <a:xfrm>
          <a:off x="3510196" y="3275945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85578</xdr:colOff>
      <xdr:row>16</xdr:row>
      <xdr:rowOff>73240</xdr:rowOff>
    </xdr:from>
    <xdr:to>
      <xdr:col>6</xdr:col>
      <xdr:colOff>198119</xdr:colOff>
      <xdr:row>16</xdr:row>
      <xdr:rowOff>150906</xdr:rowOff>
    </xdr:to>
    <xdr:sp macro="" textlink="">
      <xdr:nvSpPr>
        <xdr:cNvPr id="35" name="34 Retraso"/>
        <xdr:cNvSpPr/>
      </xdr:nvSpPr>
      <xdr:spPr>
        <a:xfrm>
          <a:off x="3771753" y="3273640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85870</xdr:colOff>
      <xdr:row>16</xdr:row>
      <xdr:rowOff>65912</xdr:rowOff>
    </xdr:from>
    <xdr:to>
      <xdr:col>7</xdr:col>
      <xdr:colOff>175259</xdr:colOff>
      <xdr:row>16</xdr:row>
      <xdr:rowOff>154715</xdr:rowOff>
    </xdr:to>
    <xdr:sp macro="" textlink="">
      <xdr:nvSpPr>
        <xdr:cNvPr id="36" name="35 Proceso"/>
        <xdr:cNvSpPr/>
      </xdr:nvSpPr>
      <xdr:spPr>
        <a:xfrm>
          <a:off x="4019695" y="3266312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72591</xdr:colOff>
      <xdr:row>17</xdr:row>
      <xdr:rowOff>70895</xdr:rowOff>
    </xdr:from>
    <xdr:to>
      <xdr:col>3</xdr:col>
      <xdr:colOff>160220</xdr:colOff>
      <xdr:row>17</xdr:row>
      <xdr:rowOff>158525</xdr:rowOff>
    </xdr:to>
    <xdr:sp macro="" textlink="">
      <xdr:nvSpPr>
        <xdr:cNvPr id="37" name="36 Conector"/>
        <xdr:cNvSpPr/>
      </xdr:nvSpPr>
      <xdr:spPr>
        <a:xfrm>
          <a:off x="3015816" y="3499895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71047</xdr:colOff>
      <xdr:row>17</xdr:row>
      <xdr:rowOff>69552</xdr:rowOff>
    </xdr:from>
    <xdr:to>
      <xdr:col>4</xdr:col>
      <xdr:colOff>210591</xdr:colOff>
      <xdr:row>17</xdr:row>
      <xdr:rowOff>157143</xdr:rowOff>
    </xdr:to>
    <xdr:sp macro="" textlink="">
      <xdr:nvSpPr>
        <xdr:cNvPr id="38" name="37 Flecha derecha"/>
        <xdr:cNvSpPr/>
      </xdr:nvSpPr>
      <xdr:spPr>
        <a:xfrm>
          <a:off x="3261922" y="3498552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75481</xdr:colOff>
      <xdr:row>17</xdr:row>
      <xdr:rowOff>79355</xdr:rowOff>
    </xdr:from>
    <xdr:to>
      <xdr:col>5</xdr:col>
      <xdr:colOff>186689</xdr:colOff>
      <xdr:row>17</xdr:row>
      <xdr:rowOff>166145</xdr:rowOff>
    </xdr:to>
    <xdr:sp macro="" textlink="">
      <xdr:nvSpPr>
        <xdr:cNvPr id="39" name="38 Combinar"/>
        <xdr:cNvSpPr/>
      </xdr:nvSpPr>
      <xdr:spPr>
        <a:xfrm>
          <a:off x="3514006" y="3508355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89388</xdr:colOff>
      <xdr:row>17</xdr:row>
      <xdr:rowOff>77050</xdr:rowOff>
    </xdr:from>
    <xdr:to>
      <xdr:col>6</xdr:col>
      <xdr:colOff>201929</xdr:colOff>
      <xdr:row>17</xdr:row>
      <xdr:rowOff>154716</xdr:rowOff>
    </xdr:to>
    <xdr:sp macro="" textlink="">
      <xdr:nvSpPr>
        <xdr:cNvPr id="40" name="39 Retraso"/>
        <xdr:cNvSpPr/>
      </xdr:nvSpPr>
      <xdr:spPr>
        <a:xfrm>
          <a:off x="3775563" y="3506050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89680</xdr:colOff>
      <xdr:row>17</xdr:row>
      <xdr:rowOff>69722</xdr:rowOff>
    </xdr:from>
    <xdr:to>
      <xdr:col>7</xdr:col>
      <xdr:colOff>179069</xdr:colOff>
      <xdr:row>17</xdr:row>
      <xdr:rowOff>158525</xdr:rowOff>
    </xdr:to>
    <xdr:sp macro="" textlink="">
      <xdr:nvSpPr>
        <xdr:cNvPr id="41" name="40 Proceso"/>
        <xdr:cNvSpPr/>
      </xdr:nvSpPr>
      <xdr:spPr>
        <a:xfrm>
          <a:off x="4023505" y="3498722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80010</xdr:colOff>
      <xdr:row>18</xdr:row>
      <xdr:rowOff>115478</xdr:rowOff>
    </xdr:from>
    <xdr:to>
      <xdr:col>3</xdr:col>
      <xdr:colOff>167639</xdr:colOff>
      <xdr:row>18</xdr:row>
      <xdr:rowOff>203108</xdr:rowOff>
    </xdr:to>
    <xdr:sp macro="" textlink="">
      <xdr:nvSpPr>
        <xdr:cNvPr id="42" name="41 Conector"/>
        <xdr:cNvSpPr/>
      </xdr:nvSpPr>
      <xdr:spPr>
        <a:xfrm>
          <a:off x="3023235" y="3773078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63427</xdr:colOff>
      <xdr:row>18</xdr:row>
      <xdr:rowOff>114135</xdr:rowOff>
    </xdr:from>
    <xdr:to>
      <xdr:col>4</xdr:col>
      <xdr:colOff>202971</xdr:colOff>
      <xdr:row>18</xdr:row>
      <xdr:rowOff>201726</xdr:rowOff>
    </xdr:to>
    <xdr:sp macro="" textlink="">
      <xdr:nvSpPr>
        <xdr:cNvPr id="43" name="42 Flecha derecha"/>
        <xdr:cNvSpPr/>
      </xdr:nvSpPr>
      <xdr:spPr>
        <a:xfrm>
          <a:off x="3254302" y="3771735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67861</xdr:colOff>
      <xdr:row>18</xdr:row>
      <xdr:rowOff>123938</xdr:rowOff>
    </xdr:from>
    <xdr:to>
      <xdr:col>5</xdr:col>
      <xdr:colOff>179069</xdr:colOff>
      <xdr:row>18</xdr:row>
      <xdr:rowOff>210728</xdr:rowOff>
    </xdr:to>
    <xdr:sp macro="" textlink="">
      <xdr:nvSpPr>
        <xdr:cNvPr id="44" name="43 Combinar"/>
        <xdr:cNvSpPr/>
      </xdr:nvSpPr>
      <xdr:spPr>
        <a:xfrm>
          <a:off x="3506386" y="3781538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81768</xdr:colOff>
      <xdr:row>18</xdr:row>
      <xdr:rowOff>121633</xdr:rowOff>
    </xdr:from>
    <xdr:to>
      <xdr:col>6</xdr:col>
      <xdr:colOff>194309</xdr:colOff>
      <xdr:row>18</xdr:row>
      <xdr:rowOff>199299</xdr:rowOff>
    </xdr:to>
    <xdr:sp macro="" textlink="">
      <xdr:nvSpPr>
        <xdr:cNvPr id="45" name="44 Retraso"/>
        <xdr:cNvSpPr/>
      </xdr:nvSpPr>
      <xdr:spPr>
        <a:xfrm>
          <a:off x="3767943" y="3779233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82060</xdr:colOff>
      <xdr:row>18</xdr:row>
      <xdr:rowOff>114305</xdr:rowOff>
    </xdr:from>
    <xdr:to>
      <xdr:col>7</xdr:col>
      <xdr:colOff>171449</xdr:colOff>
      <xdr:row>18</xdr:row>
      <xdr:rowOff>203108</xdr:rowOff>
    </xdr:to>
    <xdr:sp macro="" textlink="">
      <xdr:nvSpPr>
        <xdr:cNvPr id="46" name="45 Proceso"/>
        <xdr:cNvSpPr/>
      </xdr:nvSpPr>
      <xdr:spPr>
        <a:xfrm>
          <a:off x="4015885" y="3771905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80010</xdr:colOff>
      <xdr:row>19</xdr:row>
      <xdr:rowOff>106763</xdr:rowOff>
    </xdr:from>
    <xdr:to>
      <xdr:col>3</xdr:col>
      <xdr:colOff>167639</xdr:colOff>
      <xdr:row>19</xdr:row>
      <xdr:rowOff>194393</xdr:rowOff>
    </xdr:to>
    <xdr:sp macro="" textlink="">
      <xdr:nvSpPr>
        <xdr:cNvPr id="47" name="46 Conector"/>
        <xdr:cNvSpPr/>
      </xdr:nvSpPr>
      <xdr:spPr>
        <a:xfrm>
          <a:off x="3023235" y="4078688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63427</xdr:colOff>
      <xdr:row>19</xdr:row>
      <xdr:rowOff>105420</xdr:rowOff>
    </xdr:from>
    <xdr:to>
      <xdr:col>4</xdr:col>
      <xdr:colOff>202971</xdr:colOff>
      <xdr:row>19</xdr:row>
      <xdr:rowOff>193011</xdr:rowOff>
    </xdr:to>
    <xdr:sp macro="" textlink="">
      <xdr:nvSpPr>
        <xdr:cNvPr id="48" name="47 Flecha derecha"/>
        <xdr:cNvSpPr/>
      </xdr:nvSpPr>
      <xdr:spPr>
        <a:xfrm>
          <a:off x="3254302" y="4077345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67861</xdr:colOff>
      <xdr:row>19</xdr:row>
      <xdr:rowOff>115223</xdr:rowOff>
    </xdr:from>
    <xdr:to>
      <xdr:col>5</xdr:col>
      <xdr:colOff>179069</xdr:colOff>
      <xdr:row>19</xdr:row>
      <xdr:rowOff>202013</xdr:rowOff>
    </xdr:to>
    <xdr:sp macro="" textlink="">
      <xdr:nvSpPr>
        <xdr:cNvPr id="49" name="48 Combinar"/>
        <xdr:cNvSpPr/>
      </xdr:nvSpPr>
      <xdr:spPr>
        <a:xfrm>
          <a:off x="3506386" y="4087148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81768</xdr:colOff>
      <xdr:row>19</xdr:row>
      <xdr:rowOff>112918</xdr:rowOff>
    </xdr:from>
    <xdr:to>
      <xdr:col>6</xdr:col>
      <xdr:colOff>194309</xdr:colOff>
      <xdr:row>19</xdr:row>
      <xdr:rowOff>190584</xdr:rowOff>
    </xdr:to>
    <xdr:sp macro="" textlink="">
      <xdr:nvSpPr>
        <xdr:cNvPr id="50" name="49 Retraso"/>
        <xdr:cNvSpPr/>
      </xdr:nvSpPr>
      <xdr:spPr>
        <a:xfrm>
          <a:off x="3767943" y="4084843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82060</xdr:colOff>
      <xdr:row>19</xdr:row>
      <xdr:rowOff>105590</xdr:rowOff>
    </xdr:from>
    <xdr:to>
      <xdr:col>7</xdr:col>
      <xdr:colOff>171449</xdr:colOff>
      <xdr:row>19</xdr:row>
      <xdr:rowOff>194393</xdr:rowOff>
    </xdr:to>
    <xdr:sp macro="" textlink="">
      <xdr:nvSpPr>
        <xdr:cNvPr id="51" name="50 Proceso"/>
        <xdr:cNvSpPr/>
      </xdr:nvSpPr>
      <xdr:spPr>
        <a:xfrm>
          <a:off x="4015885" y="4077515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87630</xdr:colOff>
      <xdr:row>20</xdr:row>
      <xdr:rowOff>70895</xdr:rowOff>
    </xdr:from>
    <xdr:to>
      <xdr:col>3</xdr:col>
      <xdr:colOff>175259</xdr:colOff>
      <xdr:row>20</xdr:row>
      <xdr:rowOff>158525</xdr:rowOff>
    </xdr:to>
    <xdr:sp macro="" textlink="">
      <xdr:nvSpPr>
        <xdr:cNvPr id="52" name="51 Conector"/>
        <xdr:cNvSpPr/>
      </xdr:nvSpPr>
      <xdr:spPr>
        <a:xfrm>
          <a:off x="3030855" y="4357145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71047</xdr:colOff>
      <xdr:row>20</xdr:row>
      <xdr:rowOff>69552</xdr:rowOff>
    </xdr:from>
    <xdr:to>
      <xdr:col>4</xdr:col>
      <xdr:colOff>210591</xdr:colOff>
      <xdr:row>20</xdr:row>
      <xdr:rowOff>157143</xdr:rowOff>
    </xdr:to>
    <xdr:sp macro="" textlink="">
      <xdr:nvSpPr>
        <xdr:cNvPr id="53" name="52 Flecha derecha"/>
        <xdr:cNvSpPr/>
      </xdr:nvSpPr>
      <xdr:spPr>
        <a:xfrm>
          <a:off x="3261922" y="4355802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75481</xdr:colOff>
      <xdr:row>20</xdr:row>
      <xdr:rowOff>79355</xdr:rowOff>
    </xdr:from>
    <xdr:to>
      <xdr:col>5</xdr:col>
      <xdr:colOff>186689</xdr:colOff>
      <xdr:row>20</xdr:row>
      <xdr:rowOff>166145</xdr:rowOff>
    </xdr:to>
    <xdr:sp macro="" textlink="">
      <xdr:nvSpPr>
        <xdr:cNvPr id="54" name="53 Combinar"/>
        <xdr:cNvSpPr/>
      </xdr:nvSpPr>
      <xdr:spPr>
        <a:xfrm>
          <a:off x="3514006" y="4365605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89388</xdr:colOff>
      <xdr:row>20</xdr:row>
      <xdr:rowOff>77050</xdr:rowOff>
    </xdr:from>
    <xdr:to>
      <xdr:col>6</xdr:col>
      <xdr:colOff>201929</xdr:colOff>
      <xdr:row>20</xdr:row>
      <xdr:rowOff>154716</xdr:rowOff>
    </xdr:to>
    <xdr:sp macro="" textlink="">
      <xdr:nvSpPr>
        <xdr:cNvPr id="55" name="54 Retraso"/>
        <xdr:cNvSpPr/>
      </xdr:nvSpPr>
      <xdr:spPr>
        <a:xfrm>
          <a:off x="3775563" y="4363300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89680</xdr:colOff>
      <xdr:row>20</xdr:row>
      <xdr:rowOff>69722</xdr:rowOff>
    </xdr:from>
    <xdr:to>
      <xdr:col>7</xdr:col>
      <xdr:colOff>179069</xdr:colOff>
      <xdr:row>20</xdr:row>
      <xdr:rowOff>158525</xdr:rowOff>
    </xdr:to>
    <xdr:sp macro="" textlink="">
      <xdr:nvSpPr>
        <xdr:cNvPr id="56" name="55 Proceso"/>
        <xdr:cNvSpPr/>
      </xdr:nvSpPr>
      <xdr:spPr>
        <a:xfrm>
          <a:off x="4023505" y="4355972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83820</xdr:colOff>
      <xdr:row>22</xdr:row>
      <xdr:rowOff>67085</xdr:rowOff>
    </xdr:from>
    <xdr:to>
      <xdr:col>3</xdr:col>
      <xdr:colOff>171449</xdr:colOff>
      <xdr:row>22</xdr:row>
      <xdr:rowOff>154715</xdr:rowOff>
    </xdr:to>
    <xdr:sp macro="" textlink="">
      <xdr:nvSpPr>
        <xdr:cNvPr id="57" name="56 Conector"/>
        <xdr:cNvSpPr/>
      </xdr:nvSpPr>
      <xdr:spPr>
        <a:xfrm>
          <a:off x="3027045" y="4896260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62224</xdr:colOff>
      <xdr:row>22</xdr:row>
      <xdr:rowOff>65742</xdr:rowOff>
    </xdr:from>
    <xdr:to>
      <xdr:col>4</xdr:col>
      <xdr:colOff>201768</xdr:colOff>
      <xdr:row>22</xdr:row>
      <xdr:rowOff>153333</xdr:rowOff>
    </xdr:to>
    <xdr:sp macro="" textlink="">
      <xdr:nvSpPr>
        <xdr:cNvPr id="58" name="57 Flecha derecha"/>
        <xdr:cNvSpPr/>
      </xdr:nvSpPr>
      <xdr:spPr>
        <a:xfrm>
          <a:off x="3253099" y="4894917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71671</xdr:colOff>
      <xdr:row>22</xdr:row>
      <xdr:rowOff>75545</xdr:rowOff>
    </xdr:from>
    <xdr:to>
      <xdr:col>5</xdr:col>
      <xdr:colOff>182879</xdr:colOff>
      <xdr:row>22</xdr:row>
      <xdr:rowOff>162335</xdr:rowOff>
    </xdr:to>
    <xdr:sp macro="" textlink="">
      <xdr:nvSpPr>
        <xdr:cNvPr id="59" name="58 Combinar"/>
        <xdr:cNvSpPr/>
      </xdr:nvSpPr>
      <xdr:spPr>
        <a:xfrm>
          <a:off x="3510196" y="4904720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85578</xdr:colOff>
      <xdr:row>22</xdr:row>
      <xdr:rowOff>73240</xdr:rowOff>
    </xdr:from>
    <xdr:to>
      <xdr:col>6</xdr:col>
      <xdr:colOff>198119</xdr:colOff>
      <xdr:row>22</xdr:row>
      <xdr:rowOff>150906</xdr:rowOff>
    </xdr:to>
    <xdr:sp macro="" textlink="">
      <xdr:nvSpPr>
        <xdr:cNvPr id="60" name="59 Retraso"/>
        <xdr:cNvSpPr/>
      </xdr:nvSpPr>
      <xdr:spPr>
        <a:xfrm>
          <a:off x="3771753" y="4902415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85870</xdr:colOff>
      <xdr:row>22</xdr:row>
      <xdr:rowOff>65912</xdr:rowOff>
    </xdr:from>
    <xdr:to>
      <xdr:col>7</xdr:col>
      <xdr:colOff>175259</xdr:colOff>
      <xdr:row>22</xdr:row>
      <xdr:rowOff>154715</xdr:rowOff>
    </xdr:to>
    <xdr:sp macro="" textlink="">
      <xdr:nvSpPr>
        <xdr:cNvPr id="61" name="60 Proceso"/>
        <xdr:cNvSpPr/>
      </xdr:nvSpPr>
      <xdr:spPr>
        <a:xfrm>
          <a:off x="4019695" y="4895087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83820</xdr:colOff>
      <xdr:row>23</xdr:row>
      <xdr:rowOff>66865</xdr:rowOff>
    </xdr:from>
    <xdr:to>
      <xdr:col>3</xdr:col>
      <xdr:colOff>171449</xdr:colOff>
      <xdr:row>23</xdr:row>
      <xdr:rowOff>154495</xdr:rowOff>
    </xdr:to>
    <xdr:sp macro="" textlink="">
      <xdr:nvSpPr>
        <xdr:cNvPr id="62" name="61 Conector"/>
        <xdr:cNvSpPr/>
      </xdr:nvSpPr>
      <xdr:spPr>
        <a:xfrm>
          <a:off x="3027045" y="5124640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67237</xdr:colOff>
      <xdr:row>23</xdr:row>
      <xdr:rowOff>65522</xdr:rowOff>
    </xdr:from>
    <xdr:to>
      <xdr:col>4</xdr:col>
      <xdr:colOff>206781</xdr:colOff>
      <xdr:row>23</xdr:row>
      <xdr:rowOff>153113</xdr:rowOff>
    </xdr:to>
    <xdr:sp macro="" textlink="">
      <xdr:nvSpPr>
        <xdr:cNvPr id="63" name="62 Flecha derecha"/>
        <xdr:cNvSpPr/>
      </xdr:nvSpPr>
      <xdr:spPr>
        <a:xfrm>
          <a:off x="3258112" y="5123297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71671</xdr:colOff>
      <xdr:row>23</xdr:row>
      <xdr:rowOff>75325</xdr:rowOff>
    </xdr:from>
    <xdr:to>
      <xdr:col>5</xdr:col>
      <xdr:colOff>182879</xdr:colOff>
      <xdr:row>23</xdr:row>
      <xdr:rowOff>162115</xdr:rowOff>
    </xdr:to>
    <xdr:sp macro="" textlink="">
      <xdr:nvSpPr>
        <xdr:cNvPr id="64" name="63 Combinar"/>
        <xdr:cNvSpPr/>
      </xdr:nvSpPr>
      <xdr:spPr>
        <a:xfrm>
          <a:off x="3510196" y="5133100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85578</xdr:colOff>
      <xdr:row>23</xdr:row>
      <xdr:rowOff>73020</xdr:rowOff>
    </xdr:from>
    <xdr:to>
      <xdr:col>6</xdr:col>
      <xdr:colOff>198119</xdr:colOff>
      <xdr:row>23</xdr:row>
      <xdr:rowOff>150686</xdr:rowOff>
    </xdr:to>
    <xdr:sp macro="" textlink="">
      <xdr:nvSpPr>
        <xdr:cNvPr id="65" name="64 Retraso"/>
        <xdr:cNvSpPr/>
      </xdr:nvSpPr>
      <xdr:spPr>
        <a:xfrm>
          <a:off x="3771753" y="5130795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85870</xdr:colOff>
      <xdr:row>23</xdr:row>
      <xdr:rowOff>65692</xdr:rowOff>
    </xdr:from>
    <xdr:to>
      <xdr:col>7</xdr:col>
      <xdr:colOff>175259</xdr:colOff>
      <xdr:row>23</xdr:row>
      <xdr:rowOff>154495</xdr:rowOff>
    </xdr:to>
    <xdr:sp macro="" textlink="">
      <xdr:nvSpPr>
        <xdr:cNvPr id="66" name="65 Proceso"/>
        <xdr:cNvSpPr/>
      </xdr:nvSpPr>
      <xdr:spPr>
        <a:xfrm>
          <a:off x="4019695" y="5123467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80010</xdr:colOff>
      <xdr:row>24</xdr:row>
      <xdr:rowOff>63032</xdr:rowOff>
    </xdr:from>
    <xdr:to>
      <xdr:col>3</xdr:col>
      <xdr:colOff>167639</xdr:colOff>
      <xdr:row>24</xdr:row>
      <xdr:rowOff>150662</xdr:rowOff>
    </xdr:to>
    <xdr:sp macro="" textlink="">
      <xdr:nvSpPr>
        <xdr:cNvPr id="67" name="66 Conector"/>
        <xdr:cNvSpPr/>
      </xdr:nvSpPr>
      <xdr:spPr>
        <a:xfrm>
          <a:off x="3023235" y="5349407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63427</xdr:colOff>
      <xdr:row>24</xdr:row>
      <xdr:rowOff>61689</xdr:rowOff>
    </xdr:from>
    <xdr:to>
      <xdr:col>4</xdr:col>
      <xdr:colOff>202971</xdr:colOff>
      <xdr:row>24</xdr:row>
      <xdr:rowOff>149280</xdr:rowOff>
    </xdr:to>
    <xdr:sp macro="" textlink="">
      <xdr:nvSpPr>
        <xdr:cNvPr id="68" name="67 Flecha derecha"/>
        <xdr:cNvSpPr/>
      </xdr:nvSpPr>
      <xdr:spPr>
        <a:xfrm>
          <a:off x="3254302" y="5348064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67861</xdr:colOff>
      <xdr:row>24</xdr:row>
      <xdr:rowOff>71492</xdr:rowOff>
    </xdr:from>
    <xdr:to>
      <xdr:col>5</xdr:col>
      <xdr:colOff>179069</xdr:colOff>
      <xdr:row>24</xdr:row>
      <xdr:rowOff>158282</xdr:rowOff>
    </xdr:to>
    <xdr:sp macro="" textlink="">
      <xdr:nvSpPr>
        <xdr:cNvPr id="69" name="68 Combinar"/>
        <xdr:cNvSpPr/>
      </xdr:nvSpPr>
      <xdr:spPr>
        <a:xfrm>
          <a:off x="3506386" y="5357867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81768</xdr:colOff>
      <xdr:row>24</xdr:row>
      <xdr:rowOff>69187</xdr:rowOff>
    </xdr:from>
    <xdr:to>
      <xdr:col>6</xdr:col>
      <xdr:colOff>194309</xdr:colOff>
      <xdr:row>24</xdr:row>
      <xdr:rowOff>146853</xdr:rowOff>
    </xdr:to>
    <xdr:sp macro="" textlink="">
      <xdr:nvSpPr>
        <xdr:cNvPr id="70" name="69 Retraso"/>
        <xdr:cNvSpPr/>
      </xdr:nvSpPr>
      <xdr:spPr>
        <a:xfrm>
          <a:off x="3767943" y="5355562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82060</xdr:colOff>
      <xdr:row>24</xdr:row>
      <xdr:rowOff>61859</xdr:rowOff>
    </xdr:from>
    <xdr:to>
      <xdr:col>7</xdr:col>
      <xdr:colOff>171449</xdr:colOff>
      <xdr:row>24</xdr:row>
      <xdr:rowOff>150662</xdr:rowOff>
    </xdr:to>
    <xdr:sp macro="" textlink="">
      <xdr:nvSpPr>
        <xdr:cNvPr id="71" name="70 Proceso"/>
        <xdr:cNvSpPr/>
      </xdr:nvSpPr>
      <xdr:spPr>
        <a:xfrm>
          <a:off x="4015885" y="5348234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77403</xdr:colOff>
      <xdr:row>25</xdr:row>
      <xdr:rowOff>79001</xdr:rowOff>
    </xdr:from>
    <xdr:to>
      <xdr:col>3</xdr:col>
      <xdr:colOff>165032</xdr:colOff>
      <xdr:row>25</xdr:row>
      <xdr:rowOff>166631</xdr:rowOff>
    </xdr:to>
    <xdr:sp macro="" textlink="">
      <xdr:nvSpPr>
        <xdr:cNvPr id="72" name="71 Conector"/>
        <xdr:cNvSpPr/>
      </xdr:nvSpPr>
      <xdr:spPr>
        <a:xfrm>
          <a:off x="3020628" y="5593976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55807</xdr:colOff>
      <xdr:row>25</xdr:row>
      <xdr:rowOff>77658</xdr:rowOff>
    </xdr:from>
    <xdr:to>
      <xdr:col>4</xdr:col>
      <xdr:colOff>195351</xdr:colOff>
      <xdr:row>25</xdr:row>
      <xdr:rowOff>165249</xdr:rowOff>
    </xdr:to>
    <xdr:sp macro="" textlink="">
      <xdr:nvSpPr>
        <xdr:cNvPr id="73" name="72 Flecha derecha"/>
        <xdr:cNvSpPr/>
      </xdr:nvSpPr>
      <xdr:spPr>
        <a:xfrm>
          <a:off x="3246682" y="5592633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60241</xdr:colOff>
      <xdr:row>25</xdr:row>
      <xdr:rowOff>87461</xdr:rowOff>
    </xdr:from>
    <xdr:to>
      <xdr:col>5</xdr:col>
      <xdr:colOff>171449</xdr:colOff>
      <xdr:row>25</xdr:row>
      <xdr:rowOff>174251</xdr:rowOff>
    </xdr:to>
    <xdr:sp macro="" textlink="">
      <xdr:nvSpPr>
        <xdr:cNvPr id="74" name="73 Combinar"/>
        <xdr:cNvSpPr/>
      </xdr:nvSpPr>
      <xdr:spPr>
        <a:xfrm>
          <a:off x="3498766" y="5602436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74148</xdr:colOff>
      <xdr:row>25</xdr:row>
      <xdr:rowOff>85156</xdr:rowOff>
    </xdr:from>
    <xdr:to>
      <xdr:col>6</xdr:col>
      <xdr:colOff>186689</xdr:colOff>
      <xdr:row>25</xdr:row>
      <xdr:rowOff>162822</xdr:rowOff>
    </xdr:to>
    <xdr:sp macro="" textlink="">
      <xdr:nvSpPr>
        <xdr:cNvPr id="75" name="74 Retraso"/>
        <xdr:cNvSpPr/>
      </xdr:nvSpPr>
      <xdr:spPr>
        <a:xfrm>
          <a:off x="3760323" y="5600131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74440</xdr:colOff>
      <xdr:row>25</xdr:row>
      <xdr:rowOff>77828</xdr:rowOff>
    </xdr:from>
    <xdr:to>
      <xdr:col>7</xdr:col>
      <xdr:colOff>163829</xdr:colOff>
      <xdr:row>25</xdr:row>
      <xdr:rowOff>166631</xdr:rowOff>
    </xdr:to>
    <xdr:sp macro="" textlink="">
      <xdr:nvSpPr>
        <xdr:cNvPr id="76" name="75 Proceso"/>
        <xdr:cNvSpPr/>
      </xdr:nvSpPr>
      <xdr:spPr>
        <a:xfrm>
          <a:off x="4008265" y="5592803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76200</xdr:colOff>
      <xdr:row>26</xdr:row>
      <xdr:rowOff>74355</xdr:rowOff>
    </xdr:from>
    <xdr:to>
      <xdr:col>3</xdr:col>
      <xdr:colOff>163829</xdr:colOff>
      <xdr:row>26</xdr:row>
      <xdr:rowOff>161985</xdr:rowOff>
    </xdr:to>
    <xdr:sp macro="" textlink="">
      <xdr:nvSpPr>
        <xdr:cNvPr id="77" name="76 Conector"/>
        <xdr:cNvSpPr/>
      </xdr:nvSpPr>
      <xdr:spPr>
        <a:xfrm>
          <a:off x="3019425" y="5817930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59617</xdr:colOff>
      <xdr:row>26</xdr:row>
      <xdr:rowOff>77658</xdr:rowOff>
    </xdr:from>
    <xdr:to>
      <xdr:col>4</xdr:col>
      <xdr:colOff>199161</xdr:colOff>
      <xdr:row>26</xdr:row>
      <xdr:rowOff>165249</xdr:rowOff>
    </xdr:to>
    <xdr:sp macro="" textlink="">
      <xdr:nvSpPr>
        <xdr:cNvPr id="78" name="77 Flecha derecha"/>
        <xdr:cNvSpPr/>
      </xdr:nvSpPr>
      <xdr:spPr>
        <a:xfrm>
          <a:off x="3250492" y="5821233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64051</xdr:colOff>
      <xdr:row>26</xdr:row>
      <xdr:rowOff>87461</xdr:rowOff>
    </xdr:from>
    <xdr:to>
      <xdr:col>5</xdr:col>
      <xdr:colOff>175259</xdr:colOff>
      <xdr:row>26</xdr:row>
      <xdr:rowOff>174251</xdr:rowOff>
    </xdr:to>
    <xdr:sp macro="" textlink="">
      <xdr:nvSpPr>
        <xdr:cNvPr id="79" name="78 Combinar"/>
        <xdr:cNvSpPr/>
      </xdr:nvSpPr>
      <xdr:spPr>
        <a:xfrm>
          <a:off x="3502576" y="5831036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77958</xdr:colOff>
      <xdr:row>26</xdr:row>
      <xdr:rowOff>85156</xdr:rowOff>
    </xdr:from>
    <xdr:to>
      <xdr:col>6</xdr:col>
      <xdr:colOff>190499</xdr:colOff>
      <xdr:row>26</xdr:row>
      <xdr:rowOff>162822</xdr:rowOff>
    </xdr:to>
    <xdr:sp macro="" textlink="">
      <xdr:nvSpPr>
        <xdr:cNvPr id="80" name="79 Retraso"/>
        <xdr:cNvSpPr/>
      </xdr:nvSpPr>
      <xdr:spPr>
        <a:xfrm>
          <a:off x="3764133" y="5828731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78250</xdr:colOff>
      <xdr:row>26</xdr:row>
      <xdr:rowOff>77828</xdr:rowOff>
    </xdr:from>
    <xdr:to>
      <xdr:col>7</xdr:col>
      <xdr:colOff>167639</xdr:colOff>
      <xdr:row>26</xdr:row>
      <xdr:rowOff>166631</xdr:rowOff>
    </xdr:to>
    <xdr:sp macro="" textlink="">
      <xdr:nvSpPr>
        <xdr:cNvPr id="81" name="80 Proceso"/>
        <xdr:cNvSpPr/>
      </xdr:nvSpPr>
      <xdr:spPr>
        <a:xfrm>
          <a:off x="4012075" y="5821403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75364</xdr:colOff>
      <xdr:row>27</xdr:row>
      <xdr:rowOff>67678</xdr:rowOff>
    </xdr:from>
    <xdr:to>
      <xdr:col>3</xdr:col>
      <xdr:colOff>162993</xdr:colOff>
      <xdr:row>27</xdr:row>
      <xdr:rowOff>155308</xdr:rowOff>
    </xdr:to>
    <xdr:sp macro="" textlink="">
      <xdr:nvSpPr>
        <xdr:cNvPr id="82" name="81 Conector"/>
        <xdr:cNvSpPr/>
      </xdr:nvSpPr>
      <xdr:spPr>
        <a:xfrm>
          <a:off x="3018589" y="6039853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63427</xdr:colOff>
      <xdr:row>27</xdr:row>
      <xdr:rowOff>61689</xdr:rowOff>
    </xdr:from>
    <xdr:to>
      <xdr:col>4</xdr:col>
      <xdr:colOff>202971</xdr:colOff>
      <xdr:row>27</xdr:row>
      <xdr:rowOff>149280</xdr:rowOff>
    </xdr:to>
    <xdr:sp macro="" textlink="">
      <xdr:nvSpPr>
        <xdr:cNvPr id="83" name="82 Flecha derecha"/>
        <xdr:cNvSpPr/>
      </xdr:nvSpPr>
      <xdr:spPr>
        <a:xfrm>
          <a:off x="3254302" y="6033864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67861</xdr:colOff>
      <xdr:row>27</xdr:row>
      <xdr:rowOff>71492</xdr:rowOff>
    </xdr:from>
    <xdr:to>
      <xdr:col>5</xdr:col>
      <xdr:colOff>179069</xdr:colOff>
      <xdr:row>27</xdr:row>
      <xdr:rowOff>158282</xdr:rowOff>
    </xdr:to>
    <xdr:sp macro="" textlink="">
      <xdr:nvSpPr>
        <xdr:cNvPr id="84" name="83 Combinar"/>
        <xdr:cNvSpPr/>
      </xdr:nvSpPr>
      <xdr:spPr>
        <a:xfrm>
          <a:off x="3506386" y="6043667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81768</xdr:colOff>
      <xdr:row>27</xdr:row>
      <xdr:rowOff>69187</xdr:rowOff>
    </xdr:from>
    <xdr:to>
      <xdr:col>6</xdr:col>
      <xdr:colOff>194309</xdr:colOff>
      <xdr:row>27</xdr:row>
      <xdr:rowOff>146853</xdr:rowOff>
    </xdr:to>
    <xdr:sp macro="" textlink="">
      <xdr:nvSpPr>
        <xdr:cNvPr id="85" name="84 Retraso"/>
        <xdr:cNvSpPr/>
      </xdr:nvSpPr>
      <xdr:spPr>
        <a:xfrm>
          <a:off x="3767943" y="6041362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82060</xdr:colOff>
      <xdr:row>27</xdr:row>
      <xdr:rowOff>61859</xdr:rowOff>
    </xdr:from>
    <xdr:to>
      <xdr:col>7</xdr:col>
      <xdr:colOff>171449</xdr:colOff>
      <xdr:row>27</xdr:row>
      <xdr:rowOff>150662</xdr:rowOff>
    </xdr:to>
    <xdr:sp macro="" textlink="">
      <xdr:nvSpPr>
        <xdr:cNvPr id="86" name="85 Proceso"/>
        <xdr:cNvSpPr/>
      </xdr:nvSpPr>
      <xdr:spPr>
        <a:xfrm>
          <a:off x="4015885" y="6034034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84144</xdr:colOff>
      <xdr:row>28</xdr:row>
      <xdr:rowOff>64460</xdr:rowOff>
    </xdr:from>
    <xdr:to>
      <xdr:col>3</xdr:col>
      <xdr:colOff>171773</xdr:colOff>
      <xdr:row>28</xdr:row>
      <xdr:rowOff>152090</xdr:rowOff>
    </xdr:to>
    <xdr:sp macro="" textlink="">
      <xdr:nvSpPr>
        <xdr:cNvPr id="87" name="86 Conector"/>
        <xdr:cNvSpPr/>
      </xdr:nvSpPr>
      <xdr:spPr>
        <a:xfrm>
          <a:off x="3027369" y="6265235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67561</xdr:colOff>
      <xdr:row>28</xdr:row>
      <xdr:rowOff>63117</xdr:rowOff>
    </xdr:from>
    <xdr:to>
      <xdr:col>4</xdr:col>
      <xdr:colOff>207105</xdr:colOff>
      <xdr:row>28</xdr:row>
      <xdr:rowOff>150708</xdr:rowOff>
    </xdr:to>
    <xdr:sp macro="" textlink="">
      <xdr:nvSpPr>
        <xdr:cNvPr id="88" name="87 Flecha derecha"/>
        <xdr:cNvSpPr/>
      </xdr:nvSpPr>
      <xdr:spPr>
        <a:xfrm>
          <a:off x="3258436" y="6263892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71995</xdr:colOff>
      <xdr:row>28</xdr:row>
      <xdr:rowOff>72920</xdr:rowOff>
    </xdr:from>
    <xdr:to>
      <xdr:col>5</xdr:col>
      <xdr:colOff>183203</xdr:colOff>
      <xdr:row>28</xdr:row>
      <xdr:rowOff>159710</xdr:rowOff>
    </xdr:to>
    <xdr:sp macro="" textlink="">
      <xdr:nvSpPr>
        <xdr:cNvPr id="89" name="88 Combinar"/>
        <xdr:cNvSpPr/>
      </xdr:nvSpPr>
      <xdr:spPr>
        <a:xfrm>
          <a:off x="3510520" y="6273695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85902</xdr:colOff>
      <xdr:row>28</xdr:row>
      <xdr:rowOff>70615</xdr:rowOff>
    </xdr:from>
    <xdr:to>
      <xdr:col>6</xdr:col>
      <xdr:colOff>198443</xdr:colOff>
      <xdr:row>28</xdr:row>
      <xdr:rowOff>148281</xdr:rowOff>
    </xdr:to>
    <xdr:sp macro="" textlink="">
      <xdr:nvSpPr>
        <xdr:cNvPr id="90" name="89 Retraso"/>
        <xdr:cNvSpPr/>
      </xdr:nvSpPr>
      <xdr:spPr>
        <a:xfrm>
          <a:off x="3772077" y="6271390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86194</xdr:colOff>
      <xdr:row>28</xdr:row>
      <xdr:rowOff>63287</xdr:rowOff>
    </xdr:from>
    <xdr:to>
      <xdr:col>7</xdr:col>
      <xdr:colOff>175583</xdr:colOff>
      <xdr:row>28</xdr:row>
      <xdr:rowOff>152090</xdr:rowOff>
    </xdr:to>
    <xdr:sp macro="" textlink="">
      <xdr:nvSpPr>
        <xdr:cNvPr id="91" name="90 Proceso"/>
        <xdr:cNvSpPr/>
      </xdr:nvSpPr>
      <xdr:spPr>
        <a:xfrm>
          <a:off x="4020019" y="6264062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82530</xdr:colOff>
      <xdr:row>29</xdr:row>
      <xdr:rowOff>112669</xdr:rowOff>
    </xdr:from>
    <xdr:to>
      <xdr:col>3</xdr:col>
      <xdr:colOff>170159</xdr:colOff>
      <xdr:row>29</xdr:row>
      <xdr:rowOff>200299</xdr:rowOff>
    </xdr:to>
    <xdr:sp macro="" textlink="">
      <xdr:nvSpPr>
        <xdr:cNvPr id="92" name="91 Conector"/>
        <xdr:cNvSpPr/>
      </xdr:nvSpPr>
      <xdr:spPr>
        <a:xfrm>
          <a:off x="3025755" y="6542044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65947</xdr:colOff>
      <xdr:row>29</xdr:row>
      <xdr:rowOff>111326</xdr:rowOff>
    </xdr:from>
    <xdr:to>
      <xdr:col>4</xdr:col>
      <xdr:colOff>205491</xdr:colOff>
      <xdr:row>29</xdr:row>
      <xdr:rowOff>198917</xdr:rowOff>
    </xdr:to>
    <xdr:sp macro="" textlink="">
      <xdr:nvSpPr>
        <xdr:cNvPr id="93" name="92 Flecha derecha"/>
        <xdr:cNvSpPr/>
      </xdr:nvSpPr>
      <xdr:spPr>
        <a:xfrm>
          <a:off x="3256822" y="6540701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70381</xdr:colOff>
      <xdr:row>29</xdr:row>
      <xdr:rowOff>121129</xdr:rowOff>
    </xdr:from>
    <xdr:to>
      <xdr:col>5</xdr:col>
      <xdr:colOff>181589</xdr:colOff>
      <xdr:row>29</xdr:row>
      <xdr:rowOff>207919</xdr:rowOff>
    </xdr:to>
    <xdr:sp macro="" textlink="">
      <xdr:nvSpPr>
        <xdr:cNvPr id="94" name="93 Combinar"/>
        <xdr:cNvSpPr/>
      </xdr:nvSpPr>
      <xdr:spPr>
        <a:xfrm>
          <a:off x="3508906" y="6550504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84288</xdr:colOff>
      <xdr:row>29</xdr:row>
      <xdr:rowOff>118824</xdr:rowOff>
    </xdr:from>
    <xdr:to>
      <xdr:col>6</xdr:col>
      <xdr:colOff>196829</xdr:colOff>
      <xdr:row>29</xdr:row>
      <xdr:rowOff>196490</xdr:rowOff>
    </xdr:to>
    <xdr:sp macro="" textlink="">
      <xdr:nvSpPr>
        <xdr:cNvPr id="95" name="94 Retraso"/>
        <xdr:cNvSpPr/>
      </xdr:nvSpPr>
      <xdr:spPr>
        <a:xfrm>
          <a:off x="3770463" y="6548199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84580</xdr:colOff>
      <xdr:row>29</xdr:row>
      <xdr:rowOff>111496</xdr:rowOff>
    </xdr:from>
    <xdr:to>
      <xdr:col>7</xdr:col>
      <xdr:colOff>173969</xdr:colOff>
      <xdr:row>29</xdr:row>
      <xdr:rowOff>200299</xdr:rowOff>
    </xdr:to>
    <xdr:sp macro="" textlink="">
      <xdr:nvSpPr>
        <xdr:cNvPr id="96" name="95 Proceso"/>
        <xdr:cNvSpPr/>
      </xdr:nvSpPr>
      <xdr:spPr>
        <a:xfrm>
          <a:off x="4018405" y="6540871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77441</xdr:colOff>
      <xdr:row>31</xdr:row>
      <xdr:rowOff>117180</xdr:rowOff>
    </xdr:from>
    <xdr:to>
      <xdr:col>3</xdr:col>
      <xdr:colOff>165070</xdr:colOff>
      <xdr:row>31</xdr:row>
      <xdr:rowOff>204810</xdr:rowOff>
    </xdr:to>
    <xdr:sp macro="" textlink="">
      <xdr:nvSpPr>
        <xdr:cNvPr id="97" name="96 Conector"/>
        <xdr:cNvSpPr/>
      </xdr:nvSpPr>
      <xdr:spPr>
        <a:xfrm>
          <a:off x="3020666" y="7175205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56212</xdr:colOff>
      <xdr:row>31</xdr:row>
      <xdr:rowOff>115837</xdr:rowOff>
    </xdr:from>
    <xdr:to>
      <xdr:col>4</xdr:col>
      <xdr:colOff>195756</xdr:colOff>
      <xdr:row>31</xdr:row>
      <xdr:rowOff>203428</xdr:rowOff>
    </xdr:to>
    <xdr:sp macro="" textlink="">
      <xdr:nvSpPr>
        <xdr:cNvPr id="98" name="97 Flecha derecha"/>
        <xdr:cNvSpPr/>
      </xdr:nvSpPr>
      <xdr:spPr>
        <a:xfrm>
          <a:off x="3247087" y="7173862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60646</xdr:colOff>
      <xdr:row>31</xdr:row>
      <xdr:rowOff>125640</xdr:rowOff>
    </xdr:from>
    <xdr:to>
      <xdr:col>5</xdr:col>
      <xdr:colOff>171854</xdr:colOff>
      <xdr:row>31</xdr:row>
      <xdr:rowOff>212430</xdr:rowOff>
    </xdr:to>
    <xdr:sp macro="" textlink="">
      <xdr:nvSpPr>
        <xdr:cNvPr id="99" name="98 Combinar"/>
        <xdr:cNvSpPr/>
      </xdr:nvSpPr>
      <xdr:spPr>
        <a:xfrm>
          <a:off x="3499171" y="7183665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74553</xdr:colOff>
      <xdr:row>31</xdr:row>
      <xdr:rowOff>123335</xdr:rowOff>
    </xdr:from>
    <xdr:to>
      <xdr:col>6</xdr:col>
      <xdr:colOff>187094</xdr:colOff>
      <xdr:row>31</xdr:row>
      <xdr:rowOff>201001</xdr:rowOff>
    </xdr:to>
    <xdr:sp macro="" textlink="">
      <xdr:nvSpPr>
        <xdr:cNvPr id="100" name="99 Retraso"/>
        <xdr:cNvSpPr/>
      </xdr:nvSpPr>
      <xdr:spPr>
        <a:xfrm>
          <a:off x="3760728" y="7181360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74845</xdr:colOff>
      <xdr:row>31</xdr:row>
      <xdr:rowOff>116007</xdr:rowOff>
    </xdr:from>
    <xdr:to>
      <xdr:col>7</xdr:col>
      <xdr:colOff>164234</xdr:colOff>
      <xdr:row>31</xdr:row>
      <xdr:rowOff>204810</xdr:rowOff>
    </xdr:to>
    <xdr:sp macro="" textlink="">
      <xdr:nvSpPr>
        <xdr:cNvPr id="101" name="100 Proceso"/>
        <xdr:cNvSpPr/>
      </xdr:nvSpPr>
      <xdr:spPr>
        <a:xfrm>
          <a:off x="4008670" y="7174032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79280</xdr:colOff>
      <xdr:row>32</xdr:row>
      <xdr:rowOff>75029</xdr:rowOff>
    </xdr:from>
    <xdr:to>
      <xdr:col>3</xdr:col>
      <xdr:colOff>166909</xdr:colOff>
      <xdr:row>32</xdr:row>
      <xdr:rowOff>162659</xdr:rowOff>
    </xdr:to>
    <xdr:sp macro="" textlink="">
      <xdr:nvSpPr>
        <xdr:cNvPr id="102" name="101 Conector"/>
        <xdr:cNvSpPr/>
      </xdr:nvSpPr>
      <xdr:spPr>
        <a:xfrm>
          <a:off x="3022505" y="7447379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62697</xdr:colOff>
      <xdr:row>32</xdr:row>
      <xdr:rowOff>73686</xdr:rowOff>
    </xdr:from>
    <xdr:to>
      <xdr:col>4</xdr:col>
      <xdr:colOff>202241</xdr:colOff>
      <xdr:row>32</xdr:row>
      <xdr:rowOff>161277</xdr:rowOff>
    </xdr:to>
    <xdr:sp macro="" textlink="">
      <xdr:nvSpPr>
        <xdr:cNvPr id="103" name="102 Flecha derecha"/>
        <xdr:cNvSpPr/>
      </xdr:nvSpPr>
      <xdr:spPr>
        <a:xfrm>
          <a:off x="3253572" y="7446036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67131</xdr:colOff>
      <xdr:row>32</xdr:row>
      <xdr:rowOff>83489</xdr:rowOff>
    </xdr:from>
    <xdr:to>
      <xdr:col>5</xdr:col>
      <xdr:colOff>178339</xdr:colOff>
      <xdr:row>32</xdr:row>
      <xdr:rowOff>170279</xdr:rowOff>
    </xdr:to>
    <xdr:sp macro="" textlink="">
      <xdr:nvSpPr>
        <xdr:cNvPr id="104" name="103 Combinar"/>
        <xdr:cNvSpPr/>
      </xdr:nvSpPr>
      <xdr:spPr>
        <a:xfrm>
          <a:off x="3505656" y="7455839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81038</xdr:colOff>
      <xdr:row>32</xdr:row>
      <xdr:rowOff>81184</xdr:rowOff>
    </xdr:from>
    <xdr:to>
      <xdr:col>6</xdr:col>
      <xdr:colOff>193579</xdr:colOff>
      <xdr:row>32</xdr:row>
      <xdr:rowOff>158850</xdr:rowOff>
    </xdr:to>
    <xdr:sp macro="" textlink="">
      <xdr:nvSpPr>
        <xdr:cNvPr id="105" name="104 Retraso"/>
        <xdr:cNvSpPr/>
      </xdr:nvSpPr>
      <xdr:spPr>
        <a:xfrm>
          <a:off x="3767213" y="7453534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81330</xdr:colOff>
      <xdr:row>32</xdr:row>
      <xdr:rowOff>73856</xdr:rowOff>
    </xdr:from>
    <xdr:to>
      <xdr:col>7</xdr:col>
      <xdr:colOff>170719</xdr:colOff>
      <xdr:row>32</xdr:row>
      <xdr:rowOff>162659</xdr:rowOff>
    </xdr:to>
    <xdr:sp macro="" textlink="">
      <xdr:nvSpPr>
        <xdr:cNvPr id="106" name="105 Proceso"/>
        <xdr:cNvSpPr/>
      </xdr:nvSpPr>
      <xdr:spPr>
        <a:xfrm>
          <a:off x="4015155" y="7446206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76037</xdr:colOff>
      <xdr:row>34</xdr:row>
      <xdr:rowOff>71787</xdr:rowOff>
    </xdr:from>
    <xdr:to>
      <xdr:col>3</xdr:col>
      <xdr:colOff>163666</xdr:colOff>
      <xdr:row>34</xdr:row>
      <xdr:rowOff>159417</xdr:rowOff>
    </xdr:to>
    <xdr:sp macro="" textlink="">
      <xdr:nvSpPr>
        <xdr:cNvPr id="107" name="106 Conector"/>
        <xdr:cNvSpPr/>
      </xdr:nvSpPr>
      <xdr:spPr>
        <a:xfrm>
          <a:off x="3019262" y="7901337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59454</xdr:colOff>
      <xdr:row>34</xdr:row>
      <xdr:rowOff>70444</xdr:rowOff>
    </xdr:from>
    <xdr:to>
      <xdr:col>4</xdr:col>
      <xdr:colOff>198998</xdr:colOff>
      <xdr:row>34</xdr:row>
      <xdr:rowOff>158035</xdr:rowOff>
    </xdr:to>
    <xdr:sp macro="" textlink="">
      <xdr:nvSpPr>
        <xdr:cNvPr id="108" name="107 Flecha derecha"/>
        <xdr:cNvSpPr/>
      </xdr:nvSpPr>
      <xdr:spPr>
        <a:xfrm>
          <a:off x="3250329" y="7899994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63888</xdr:colOff>
      <xdr:row>34</xdr:row>
      <xdr:rowOff>80247</xdr:rowOff>
    </xdr:from>
    <xdr:to>
      <xdr:col>5</xdr:col>
      <xdr:colOff>175096</xdr:colOff>
      <xdr:row>34</xdr:row>
      <xdr:rowOff>167037</xdr:rowOff>
    </xdr:to>
    <xdr:sp macro="" textlink="">
      <xdr:nvSpPr>
        <xdr:cNvPr id="109" name="108 Combinar"/>
        <xdr:cNvSpPr/>
      </xdr:nvSpPr>
      <xdr:spPr>
        <a:xfrm>
          <a:off x="3502413" y="7909797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77795</xdr:colOff>
      <xdr:row>34</xdr:row>
      <xdr:rowOff>77942</xdr:rowOff>
    </xdr:from>
    <xdr:to>
      <xdr:col>6</xdr:col>
      <xdr:colOff>190336</xdr:colOff>
      <xdr:row>34</xdr:row>
      <xdr:rowOff>155608</xdr:rowOff>
    </xdr:to>
    <xdr:sp macro="" textlink="">
      <xdr:nvSpPr>
        <xdr:cNvPr id="110" name="109 Retraso"/>
        <xdr:cNvSpPr/>
      </xdr:nvSpPr>
      <xdr:spPr>
        <a:xfrm>
          <a:off x="3763970" y="7907492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78087</xdr:colOff>
      <xdr:row>34</xdr:row>
      <xdr:rowOff>70614</xdr:rowOff>
    </xdr:from>
    <xdr:to>
      <xdr:col>7</xdr:col>
      <xdr:colOff>167476</xdr:colOff>
      <xdr:row>34</xdr:row>
      <xdr:rowOff>159417</xdr:rowOff>
    </xdr:to>
    <xdr:sp macro="" textlink="">
      <xdr:nvSpPr>
        <xdr:cNvPr id="111" name="110 Proceso"/>
        <xdr:cNvSpPr/>
      </xdr:nvSpPr>
      <xdr:spPr>
        <a:xfrm>
          <a:off x="4011912" y="7900164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128002</xdr:colOff>
      <xdr:row>12</xdr:row>
      <xdr:rowOff>158769</xdr:rowOff>
    </xdr:from>
    <xdr:to>
      <xdr:col>3</xdr:col>
      <xdr:colOff>131445</xdr:colOff>
      <xdr:row>13</xdr:row>
      <xdr:rowOff>79352</xdr:rowOff>
    </xdr:to>
    <xdr:cxnSp macro="">
      <xdr:nvCxnSpPr>
        <xdr:cNvPr id="112" name="111 Conector recto de flecha"/>
        <xdr:cNvCxnSpPr>
          <a:stCxn id="12" idx="4"/>
          <a:endCxn id="17" idx="0"/>
        </xdr:cNvCxnSpPr>
      </xdr:nvCxnSpPr>
      <xdr:spPr>
        <a:xfrm rot="5400000">
          <a:off x="2998357" y="2431914"/>
          <a:ext cx="149183" cy="3443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123824</xdr:colOff>
      <xdr:row>13</xdr:row>
      <xdr:rowOff>159797</xdr:rowOff>
    </xdr:from>
    <xdr:to>
      <xdr:col>3</xdr:col>
      <xdr:colOff>133077</xdr:colOff>
      <xdr:row>14</xdr:row>
      <xdr:rowOff>76095</xdr:rowOff>
    </xdr:to>
    <xdr:cxnSp macro="">
      <xdr:nvCxnSpPr>
        <xdr:cNvPr id="113" name="112 Conector recto de flecha"/>
        <xdr:cNvCxnSpPr>
          <a:endCxn id="22" idx="0"/>
        </xdr:cNvCxnSpPr>
      </xdr:nvCxnSpPr>
      <xdr:spPr>
        <a:xfrm rot="16200000" flipH="1">
          <a:off x="2999227" y="2656494"/>
          <a:ext cx="144898" cy="9253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164058</xdr:colOff>
      <xdr:row>14</xdr:row>
      <xdr:rowOff>150892</xdr:rowOff>
    </xdr:from>
    <xdr:to>
      <xdr:col>4</xdr:col>
      <xdr:colOff>67236</xdr:colOff>
      <xdr:row>15</xdr:row>
      <xdr:rowOff>145772</xdr:rowOff>
    </xdr:to>
    <xdr:cxnSp macro="">
      <xdr:nvCxnSpPr>
        <xdr:cNvPr id="114" name="113 Conector recto de flecha"/>
        <xdr:cNvCxnSpPr>
          <a:stCxn id="22" idx="5"/>
          <a:endCxn id="28" idx="1"/>
        </xdr:cNvCxnSpPr>
      </xdr:nvCxnSpPr>
      <xdr:spPr>
        <a:xfrm rot="16200000" flipH="1">
          <a:off x="3070957" y="2844693"/>
          <a:ext cx="223480" cy="150828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143578</xdr:colOff>
      <xdr:row>15</xdr:row>
      <xdr:rowOff>145771</xdr:rowOff>
    </xdr:from>
    <xdr:to>
      <xdr:col>4</xdr:col>
      <xdr:colOff>67238</xdr:colOff>
      <xdr:row>16</xdr:row>
      <xdr:rowOff>79917</xdr:rowOff>
    </xdr:to>
    <xdr:cxnSp macro="">
      <xdr:nvCxnSpPr>
        <xdr:cNvPr id="115" name="114 Conector recto de flecha"/>
        <xdr:cNvCxnSpPr>
          <a:stCxn id="28" idx="1"/>
          <a:endCxn id="32" idx="7"/>
        </xdr:cNvCxnSpPr>
      </xdr:nvCxnSpPr>
      <xdr:spPr>
        <a:xfrm rot="10800000" flipV="1">
          <a:off x="3086803" y="3031846"/>
          <a:ext cx="171310" cy="248471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112597</xdr:colOff>
      <xdr:row>16</xdr:row>
      <xdr:rowOff>154714</xdr:rowOff>
    </xdr:from>
    <xdr:to>
      <xdr:col>3</xdr:col>
      <xdr:colOff>116407</xdr:colOff>
      <xdr:row>17</xdr:row>
      <xdr:rowOff>70894</xdr:rowOff>
    </xdr:to>
    <xdr:cxnSp macro="">
      <xdr:nvCxnSpPr>
        <xdr:cNvPr id="116" name="115 Conector recto de flecha"/>
        <xdr:cNvCxnSpPr>
          <a:stCxn id="32" idx="4"/>
          <a:endCxn id="37" idx="0"/>
        </xdr:cNvCxnSpPr>
      </xdr:nvCxnSpPr>
      <xdr:spPr>
        <a:xfrm rot="16200000" flipH="1">
          <a:off x="2985337" y="3425599"/>
          <a:ext cx="144780" cy="3810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116405</xdr:colOff>
      <xdr:row>17</xdr:row>
      <xdr:rowOff>158525</xdr:rowOff>
    </xdr:from>
    <xdr:to>
      <xdr:col>3</xdr:col>
      <xdr:colOff>123824</xdr:colOff>
      <xdr:row>18</xdr:row>
      <xdr:rowOff>115478</xdr:rowOff>
    </xdr:to>
    <xdr:cxnSp macro="">
      <xdr:nvCxnSpPr>
        <xdr:cNvPr id="117" name="116 Conector recto de flecha"/>
        <xdr:cNvCxnSpPr>
          <a:stCxn id="37" idx="4"/>
          <a:endCxn id="42" idx="0"/>
        </xdr:cNvCxnSpPr>
      </xdr:nvCxnSpPr>
      <xdr:spPr>
        <a:xfrm rot="16200000" flipH="1">
          <a:off x="2970563" y="3676592"/>
          <a:ext cx="185553" cy="7419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154807</xdr:colOff>
      <xdr:row>19</xdr:row>
      <xdr:rowOff>181559</xdr:rowOff>
    </xdr:from>
    <xdr:to>
      <xdr:col>7</xdr:col>
      <xdr:colOff>134376</xdr:colOff>
      <xdr:row>20</xdr:row>
      <xdr:rowOff>69721</xdr:rowOff>
    </xdr:to>
    <xdr:cxnSp macro="">
      <xdr:nvCxnSpPr>
        <xdr:cNvPr id="118" name="117 Conector recto de flecha"/>
        <xdr:cNvCxnSpPr>
          <a:stCxn id="47" idx="5"/>
          <a:endCxn id="56" idx="0"/>
        </xdr:cNvCxnSpPr>
      </xdr:nvCxnSpPr>
      <xdr:spPr>
        <a:xfrm rot="16200000" flipH="1">
          <a:off x="3481873" y="3769643"/>
          <a:ext cx="202487" cy="970169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146851</xdr:colOff>
      <xdr:row>20</xdr:row>
      <xdr:rowOff>158524</xdr:rowOff>
    </xdr:from>
    <xdr:to>
      <xdr:col>7</xdr:col>
      <xdr:colOff>134376</xdr:colOff>
      <xdr:row>21</xdr:row>
      <xdr:rowOff>117189</xdr:rowOff>
    </xdr:to>
    <xdr:cxnSp macro="">
      <xdr:nvCxnSpPr>
        <xdr:cNvPr id="119" name="118 Conector recto de flecha"/>
        <xdr:cNvCxnSpPr>
          <a:stCxn id="56" idx="2"/>
          <a:endCxn id="136" idx="0"/>
        </xdr:cNvCxnSpPr>
      </xdr:nvCxnSpPr>
      <xdr:spPr>
        <a:xfrm rot="5400000">
          <a:off x="3856981" y="4420819"/>
          <a:ext cx="187265" cy="235175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123031</xdr:colOff>
      <xdr:row>18</xdr:row>
      <xdr:rowOff>203902</xdr:rowOff>
    </xdr:from>
    <xdr:to>
      <xdr:col>3</xdr:col>
      <xdr:colOff>124619</xdr:colOff>
      <xdr:row>19</xdr:row>
      <xdr:rowOff>107557</xdr:rowOff>
    </xdr:to>
    <xdr:cxnSp macro="">
      <xdr:nvCxnSpPr>
        <xdr:cNvPr id="120" name="119 Conector recto de flecha"/>
        <xdr:cNvCxnSpPr>
          <a:stCxn id="42" idx="4"/>
          <a:endCxn id="47" idx="0"/>
        </xdr:cNvCxnSpPr>
      </xdr:nvCxnSpPr>
      <xdr:spPr>
        <a:xfrm rot="5400000">
          <a:off x="2958060" y="3969698"/>
          <a:ext cx="217980" cy="1588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119180</xdr:colOff>
      <xdr:row>27</xdr:row>
      <xdr:rowOff>155307</xdr:rowOff>
    </xdr:from>
    <xdr:to>
      <xdr:col>3</xdr:col>
      <xdr:colOff>127960</xdr:colOff>
      <xdr:row>28</xdr:row>
      <xdr:rowOff>64459</xdr:rowOff>
    </xdr:to>
    <xdr:cxnSp macro="">
      <xdr:nvCxnSpPr>
        <xdr:cNvPr id="121" name="120 Conector recto de flecha"/>
        <xdr:cNvCxnSpPr>
          <a:stCxn id="82" idx="4"/>
          <a:endCxn id="87" idx="0"/>
        </xdr:cNvCxnSpPr>
      </xdr:nvCxnSpPr>
      <xdr:spPr>
        <a:xfrm rot="16200000" flipH="1">
          <a:off x="2997919" y="6191968"/>
          <a:ext cx="137752" cy="8780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126345</xdr:colOff>
      <xdr:row>29</xdr:row>
      <xdr:rowOff>200299</xdr:rowOff>
    </xdr:from>
    <xdr:to>
      <xdr:col>6</xdr:col>
      <xdr:colOff>69199</xdr:colOff>
      <xdr:row>30</xdr:row>
      <xdr:rowOff>145062</xdr:rowOff>
    </xdr:to>
    <xdr:cxnSp macro="">
      <xdr:nvCxnSpPr>
        <xdr:cNvPr id="122" name="121 Conector recto de flecha"/>
        <xdr:cNvCxnSpPr>
          <a:stCxn id="92" idx="4"/>
          <a:endCxn id="160" idx="1"/>
        </xdr:cNvCxnSpPr>
      </xdr:nvCxnSpPr>
      <xdr:spPr>
        <a:xfrm rot="16200000" flipH="1">
          <a:off x="3282928" y="6416316"/>
          <a:ext cx="259088" cy="685804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122480</xdr:colOff>
      <xdr:row>34</xdr:row>
      <xdr:rowOff>155608</xdr:rowOff>
    </xdr:from>
    <xdr:to>
      <xdr:col>6</xdr:col>
      <xdr:colOff>134066</xdr:colOff>
      <xdr:row>35</xdr:row>
      <xdr:rowOff>76051</xdr:rowOff>
    </xdr:to>
    <xdr:cxnSp macro="">
      <xdr:nvCxnSpPr>
        <xdr:cNvPr id="123" name="122 Conector recto de flecha"/>
        <xdr:cNvCxnSpPr>
          <a:stCxn id="110" idx="2"/>
          <a:endCxn id="142" idx="0"/>
        </xdr:cNvCxnSpPr>
      </xdr:nvCxnSpPr>
      <xdr:spPr>
        <a:xfrm rot="5400000">
          <a:off x="3368451" y="7682412"/>
          <a:ext cx="149043" cy="754536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162987</xdr:colOff>
      <xdr:row>22</xdr:row>
      <xdr:rowOff>150905</xdr:rowOff>
    </xdr:from>
    <xdr:to>
      <xdr:col>6</xdr:col>
      <xdr:colOff>141850</xdr:colOff>
      <xdr:row>23</xdr:row>
      <xdr:rowOff>65521</xdr:rowOff>
    </xdr:to>
    <xdr:cxnSp macro="">
      <xdr:nvCxnSpPr>
        <xdr:cNvPr id="124" name="123 Conector recto de flecha"/>
        <xdr:cNvCxnSpPr>
          <a:stCxn id="60" idx="2"/>
          <a:endCxn id="63" idx="0"/>
        </xdr:cNvCxnSpPr>
      </xdr:nvCxnSpPr>
      <xdr:spPr>
        <a:xfrm rot="5400000">
          <a:off x="3519336" y="4814606"/>
          <a:ext cx="143216" cy="474163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162985</xdr:colOff>
      <xdr:row>23</xdr:row>
      <xdr:rowOff>153113</xdr:rowOff>
    </xdr:from>
    <xdr:to>
      <xdr:col>6</xdr:col>
      <xdr:colOff>81767</xdr:colOff>
      <xdr:row>24</xdr:row>
      <xdr:rowOff>108020</xdr:rowOff>
    </xdr:to>
    <xdr:cxnSp macro="">
      <xdr:nvCxnSpPr>
        <xdr:cNvPr id="125" name="124 Conector recto de flecha"/>
        <xdr:cNvCxnSpPr>
          <a:stCxn id="63" idx="2"/>
          <a:endCxn id="70" idx="1"/>
        </xdr:cNvCxnSpPr>
      </xdr:nvCxnSpPr>
      <xdr:spPr>
        <a:xfrm rot="16200000" flipH="1">
          <a:off x="3469147" y="5095601"/>
          <a:ext cx="183507" cy="414082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121218</xdr:colOff>
      <xdr:row>24</xdr:row>
      <xdr:rowOff>146854</xdr:rowOff>
    </xdr:from>
    <xdr:to>
      <xdr:col>6</xdr:col>
      <xdr:colOff>138039</xdr:colOff>
      <xdr:row>25</xdr:row>
      <xdr:rowOff>79002</xdr:rowOff>
    </xdr:to>
    <xdr:cxnSp macro="">
      <xdr:nvCxnSpPr>
        <xdr:cNvPr id="126" name="125 Conector recto de flecha"/>
        <xdr:cNvCxnSpPr>
          <a:stCxn id="70" idx="2"/>
          <a:endCxn id="72" idx="0"/>
        </xdr:cNvCxnSpPr>
      </xdr:nvCxnSpPr>
      <xdr:spPr>
        <a:xfrm rot="5400000">
          <a:off x="3363955" y="5133717"/>
          <a:ext cx="160748" cy="759771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120016</xdr:colOff>
      <xdr:row>25</xdr:row>
      <xdr:rowOff>166631</xdr:rowOff>
    </xdr:from>
    <xdr:to>
      <xdr:col>3</xdr:col>
      <xdr:colOff>121219</xdr:colOff>
      <xdr:row>26</xdr:row>
      <xdr:rowOff>74355</xdr:rowOff>
    </xdr:to>
    <xdr:cxnSp macro="">
      <xdr:nvCxnSpPr>
        <xdr:cNvPr id="127" name="126 Conector recto de flecha"/>
        <xdr:cNvCxnSpPr>
          <a:stCxn id="72" idx="4"/>
          <a:endCxn id="77" idx="0"/>
        </xdr:cNvCxnSpPr>
      </xdr:nvCxnSpPr>
      <xdr:spPr>
        <a:xfrm rot="5400000">
          <a:off x="2995681" y="5749166"/>
          <a:ext cx="136324" cy="1203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119179</xdr:colOff>
      <xdr:row>26</xdr:row>
      <xdr:rowOff>161985</xdr:rowOff>
    </xdr:from>
    <xdr:to>
      <xdr:col>3</xdr:col>
      <xdr:colOff>120015</xdr:colOff>
      <xdr:row>27</xdr:row>
      <xdr:rowOff>67678</xdr:rowOff>
    </xdr:to>
    <xdr:cxnSp macro="">
      <xdr:nvCxnSpPr>
        <xdr:cNvPr id="128" name="127 Conector recto de flecha"/>
        <xdr:cNvCxnSpPr>
          <a:stCxn id="77" idx="4"/>
          <a:endCxn id="82" idx="0"/>
        </xdr:cNvCxnSpPr>
      </xdr:nvCxnSpPr>
      <xdr:spPr>
        <a:xfrm rot="5400000">
          <a:off x="2995675" y="5972289"/>
          <a:ext cx="134293" cy="836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126345</xdr:colOff>
      <xdr:row>28</xdr:row>
      <xdr:rowOff>152090</xdr:rowOff>
    </xdr:from>
    <xdr:to>
      <xdr:col>3</xdr:col>
      <xdr:colOff>127959</xdr:colOff>
      <xdr:row>29</xdr:row>
      <xdr:rowOff>112669</xdr:rowOff>
    </xdr:to>
    <xdr:cxnSp macro="">
      <xdr:nvCxnSpPr>
        <xdr:cNvPr id="129" name="128 Conector recto de flecha"/>
        <xdr:cNvCxnSpPr>
          <a:stCxn id="87" idx="4"/>
          <a:endCxn id="92" idx="0"/>
        </xdr:cNvCxnSpPr>
      </xdr:nvCxnSpPr>
      <xdr:spPr>
        <a:xfrm rot="5400000">
          <a:off x="2975787" y="6446648"/>
          <a:ext cx="189179" cy="1614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152237</xdr:colOff>
      <xdr:row>31</xdr:row>
      <xdr:rowOff>191977</xdr:rowOff>
    </xdr:from>
    <xdr:to>
      <xdr:col>6</xdr:col>
      <xdr:colOff>137309</xdr:colOff>
      <xdr:row>32</xdr:row>
      <xdr:rowOff>81184</xdr:rowOff>
    </xdr:to>
    <xdr:cxnSp macro="">
      <xdr:nvCxnSpPr>
        <xdr:cNvPr id="130" name="129 Conector recto de flecha"/>
        <xdr:cNvCxnSpPr>
          <a:stCxn id="97" idx="5"/>
          <a:endCxn id="105" idx="0"/>
        </xdr:cNvCxnSpPr>
      </xdr:nvCxnSpPr>
      <xdr:spPr>
        <a:xfrm rot="16200000" flipH="1">
          <a:off x="3357707" y="6987757"/>
          <a:ext cx="203532" cy="728022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157445</xdr:colOff>
      <xdr:row>32</xdr:row>
      <xdr:rowOff>158849</xdr:rowOff>
    </xdr:from>
    <xdr:to>
      <xdr:col>6</xdr:col>
      <xdr:colOff>137310</xdr:colOff>
      <xdr:row>33</xdr:row>
      <xdr:rowOff>73427</xdr:rowOff>
    </xdr:to>
    <xdr:cxnSp macro="">
      <xdr:nvCxnSpPr>
        <xdr:cNvPr id="131" name="130 Conector recto de flecha"/>
        <xdr:cNvCxnSpPr>
          <a:stCxn id="105" idx="2"/>
          <a:endCxn id="154" idx="0"/>
        </xdr:cNvCxnSpPr>
      </xdr:nvCxnSpPr>
      <xdr:spPr>
        <a:xfrm rot="5400000">
          <a:off x="3514314" y="7365205"/>
          <a:ext cx="143178" cy="475165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131445</xdr:colOff>
      <xdr:row>11</xdr:row>
      <xdr:rowOff>121185</xdr:rowOff>
    </xdr:from>
    <xdr:to>
      <xdr:col>4</xdr:col>
      <xdr:colOff>51522</xdr:colOff>
      <xdr:row>12</xdr:row>
      <xdr:rowOff>71137</xdr:rowOff>
    </xdr:to>
    <xdr:cxnSp macro="">
      <xdr:nvCxnSpPr>
        <xdr:cNvPr id="132" name="131 Conector recto de flecha"/>
        <xdr:cNvCxnSpPr>
          <a:stCxn id="8" idx="1"/>
          <a:endCxn id="12" idx="0"/>
        </xdr:cNvCxnSpPr>
      </xdr:nvCxnSpPr>
      <xdr:spPr>
        <a:xfrm rot="10800000" flipV="1">
          <a:off x="3074670" y="2092860"/>
          <a:ext cx="167727" cy="178552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96148</xdr:colOff>
      <xdr:row>21</xdr:row>
      <xdr:rowOff>111035</xdr:rowOff>
    </xdr:from>
    <xdr:to>
      <xdr:col>3</xdr:col>
      <xdr:colOff>183777</xdr:colOff>
      <xdr:row>21</xdr:row>
      <xdr:rowOff>198665</xdr:rowOff>
    </xdr:to>
    <xdr:sp macro="" textlink="">
      <xdr:nvSpPr>
        <xdr:cNvPr id="133" name="132 Conector"/>
        <xdr:cNvSpPr/>
      </xdr:nvSpPr>
      <xdr:spPr>
        <a:xfrm>
          <a:off x="3039373" y="4625885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79565</xdr:colOff>
      <xdr:row>21</xdr:row>
      <xdr:rowOff>109692</xdr:rowOff>
    </xdr:from>
    <xdr:to>
      <xdr:col>4</xdr:col>
      <xdr:colOff>219109</xdr:colOff>
      <xdr:row>21</xdr:row>
      <xdr:rowOff>197283</xdr:rowOff>
    </xdr:to>
    <xdr:sp macro="" textlink="">
      <xdr:nvSpPr>
        <xdr:cNvPr id="134" name="133 Flecha derecha"/>
        <xdr:cNvSpPr/>
      </xdr:nvSpPr>
      <xdr:spPr>
        <a:xfrm>
          <a:off x="3270440" y="4624542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83999</xdr:colOff>
      <xdr:row>21</xdr:row>
      <xdr:rowOff>119495</xdr:rowOff>
    </xdr:from>
    <xdr:to>
      <xdr:col>5</xdr:col>
      <xdr:colOff>195207</xdr:colOff>
      <xdr:row>21</xdr:row>
      <xdr:rowOff>206285</xdr:rowOff>
    </xdr:to>
    <xdr:sp macro="" textlink="">
      <xdr:nvSpPr>
        <xdr:cNvPr id="135" name="134 Combinar"/>
        <xdr:cNvSpPr/>
      </xdr:nvSpPr>
      <xdr:spPr>
        <a:xfrm>
          <a:off x="3522524" y="4634345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90579</xdr:colOff>
      <xdr:row>21</xdr:row>
      <xdr:rowOff>117190</xdr:rowOff>
    </xdr:from>
    <xdr:to>
      <xdr:col>6</xdr:col>
      <xdr:colOff>203120</xdr:colOff>
      <xdr:row>21</xdr:row>
      <xdr:rowOff>194856</xdr:rowOff>
    </xdr:to>
    <xdr:sp macro="" textlink="">
      <xdr:nvSpPr>
        <xdr:cNvPr id="136" name="135 Retraso"/>
        <xdr:cNvSpPr/>
      </xdr:nvSpPr>
      <xdr:spPr>
        <a:xfrm>
          <a:off x="3776754" y="4632040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98198</xdr:colOff>
      <xdr:row>21</xdr:row>
      <xdr:rowOff>109862</xdr:rowOff>
    </xdr:from>
    <xdr:to>
      <xdr:col>7</xdr:col>
      <xdr:colOff>187587</xdr:colOff>
      <xdr:row>21</xdr:row>
      <xdr:rowOff>198665</xdr:rowOff>
    </xdr:to>
    <xdr:sp macro="" textlink="">
      <xdr:nvSpPr>
        <xdr:cNvPr id="137" name="136 Proceso"/>
        <xdr:cNvSpPr/>
      </xdr:nvSpPr>
      <xdr:spPr>
        <a:xfrm>
          <a:off x="4032023" y="4624712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141850</xdr:colOff>
      <xdr:row>21</xdr:row>
      <xdr:rowOff>194856</xdr:rowOff>
    </xdr:from>
    <xdr:to>
      <xdr:col>6</xdr:col>
      <xdr:colOff>146851</xdr:colOff>
      <xdr:row>22</xdr:row>
      <xdr:rowOff>73240</xdr:rowOff>
    </xdr:to>
    <xdr:cxnSp macro="">
      <xdr:nvCxnSpPr>
        <xdr:cNvPr id="138" name="137 Conector recto de flecha"/>
        <xdr:cNvCxnSpPr>
          <a:stCxn id="136" idx="2"/>
          <a:endCxn id="60" idx="0"/>
        </xdr:cNvCxnSpPr>
      </xdr:nvCxnSpPr>
      <xdr:spPr>
        <a:xfrm rot="5400000">
          <a:off x="3734171" y="4803560"/>
          <a:ext cx="192709" cy="5001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79600</xdr:colOff>
      <xdr:row>30</xdr:row>
      <xdr:rowOff>100074</xdr:rowOff>
    </xdr:from>
    <xdr:to>
      <xdr:col>3</xdr:col>
      <xdr:colOff>167229</xdr:colOff>
      <xdr:row>30</xdr:row>
      <xdr:rowOff>187704</xdr:rowOff>
    </xdr:to>
    <xdr:sp macro="" textlink="">
      <xdr:nvSpPr>
        <xdr:cNvPr id="139" name="138 Conector"/>
        <xdr:cNvSpPr/>
      </xdr:nvSpPr>
      <xdr:spPr>
        <a:xfrm>
          <a:off x="3022825" y="6843774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63017</xdr:colOff>
      <xdr:row>30</xdr:row>
      <xdr:rowOff>98731</xdr:rowOff>
    </xdr:from>
    <xdr:to>
      <xdr:col>4</xdr:col>
      <xdr:colOff>202561</xdr:colOff>
      <xdr:row>30</xdr:row>
      <xdr:rowOff>186322</xdr:rowOff>
    </xdr:to>
    <xdr:sp macro="" textlink="">
      <xdr:nvSpPr>
        <xdr:cNvPr id="140" name="139 Flecha derecha"/>
        <xdr:cNvSpPr/>
      </xdr:nvSpPr>
      <xdr:spPr>
        <a:xfrm>
          <a:off x="3253892" y="6842431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152238</xdr:colOff>
      <xdr:row>30</xdr:row>
      <xdr:rowOff>183895</xdr:rowOff>
    </xdr:from>
    <xdr:to>
      <xdr:col>6</xdr:col>
      <xdr:colOff>125471</xdr:colOff>
      <xdr:row>31</xdr:row>
      <xdr:rowOff>130013</xdr:rowOff>
    </xdr:to>
    <xdr:cxnSp macro="">
      <xdr:nvCxnSpPr>
        <xdr:cNvPr id="141" name="140 Conector recto de flecha"/>
        <xdr:cNvCxnSpPr>
          <a:stCxn id="160" idx="2"/>
          <a:endCxn id="97" idx="7"/>
        </xdr:cNvCxnSpPr>
      </xdr:nvCxnSpPr>
      <xdr:spPr>
        <a:xfrm rot="5400000">
          <a:off x="3323333" y="6699725"/>
          <a:ext cx="260443" cy="716183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78665</xdr:colOff>
      <xdr:row>35</xdr:row>
      <xdr:rowOff>76051</xdr:rowOff>
    </xdr:from>
    <xdr:to>
      <xdr:col>3</xdr:col>
      <xdr:colOff>166294</xdr:colOff>
      <xdr:row>35</xdr:row>
      <xdr:rowOff>163681</xdr:rowOff>
    </xdr:to>
    <xdr:sp macro="" textlink="">
      <xdr:nvSpPr>
        <xdr:cNvPr id="142" name="141 Conector"/>
        <xdr:cNvSpPr/>
      </xdr:nvSpPr>
      <xdr:spPr>
        <a:xfrm>
          <a:off x="3021890" y="8134201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62082</xdr:colOff>
      <xdr:row>35</xdr:row>
      <xdr:rowOff>74708</xdr:rowOff>
    </xdr:from>
    <xdr:to>
      <xdr:col>4</xdr:col>
      <xdr:colOff>201626</xdr:colOff>
      <xdr:row>35</xdr:row>
      <xdr:rowOff>162299</xdr:rowOff>
    </xdr:to>
    <xdr:sp macro="" textlink="">
      <xdr:nvSpPr>
        <xdr:cNvPr id="143" name="142 Flecha derecha"/>
        <xdr:cNvSpPr/>
      </xdr:nvSpPr>
      <xdr:spPr>
        <a:xfrm>
          <a:off x="3252957" y="8132858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66516</xdr:colOff>
      <xdr:row>35</xdr:row>
      <xdr:rowOff>84511</xdr:rowOff>
    </xdr:from>
    <xdr:to>
      <xdr:col>5</xdr:col>
      <xdr:colOff>177724</xdr:colOff>
      <xdr:row>35</xdr:row>
      <xdr:rowOff>171301</xdr:rowOff>
    </xdr:to>
    <xdr:sp macro="" textlink="">
      <xdr:nvSpPr>
        <xdr:cNvPr id="144" name="143 Combinar"/>
        <xdr:cNvSpPr/>
      </xdr:nvSpPr>
      <xdr:spPr>
        <a:xfrm>
          <a:off x="3505041" y="8142661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80423</xdr:colOff>
      <xdr:row>35</xdr:row>
      <xdr:rowOff>82206</xdr:rowOff>
    </xdr:from>
    <xdr:to>
      <xdr:col>6</xdr:col>
      <xdr:colOff>192964</xdr:colOff>
      <xdr:row>35</xdr:row>
      <xdr:rowOff>159872</xdr:rowOff>
    </xdr:to>
    <xdr:sp macro="" textlink="">
      <xdr:nvSpPr>
        <xdr:cNvPr id="145" name="144 Retraso"/>
        <xdr:cNvSpPr/>
      </xdr:nvSpPr>
      <xdr:spPr>
        <a:xfrm>
          <a:off x="3766598" y="8140356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80715</xdr:colOff>
      <xdr:row>35</xdr:row>
      <xdr:rowOff>74878</xdr:rowOff>
    </xdr:from>
    <xdr:to>
      <xdr:col>7</xdr:col>
      <xdr:colOff>170104</xdr:colOff>
      <xdr:row>35</xdr:row>
      <xdr:rowOff>163681</xdr:rowOff>
    </xdr:to>
    <xdr:sp macro="" textlink="">
      <xdr:nvSpPr>
        <xdr:cNvPr id="146" name="145 Proceso"/>
        <xdr:cNvSpPr/>
      </xdr:nvSpPr>
      <xdr:spPr>
        <a:xfrm>
          <a:off x="4014540" y="8133028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79979</xdr:colOff>
      <xdr:row>36</xdr:row>
      <xdr:rowOff>71774</xdr:rowOff>
    </xdr:from>
    <xdr:to>
      <xdr:col>3</xdr:col>
      <xdr:colOff>167608</xdr:colOff>
      <xdr:row>36</xdr:row>
      <xdr:rowOff>159404</xdr:rowOff>
    </xdr:to>
    <xdr:sp macro="" textlink="">
      <xdr:nvSpPr>
        <xdr:cNvPr id="147" name="146 Conector"/>
        <xdr:cNvSpPr/>
      </xdr:nvSpPr>
      <xdr:spPr>
        <a:xfrm>
          <a:off x="3023204" y="8358524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63396</xdr:colOff>
      <xdr:row>36</xdr:row>
      <xdr:rowOff>70431</xdr:rowOff>
    </xdr:from>
    <xdr:to>
      <xdr:col>4</xdr:col>
      <xdr:colOff>202940</xdr:colOff>
      <xdr:row>36</xdr:row>
      <xdr:rowOff>158022</xdr:rowOff>
    </xdr:to>
    <xdr:sp macro="" textlink="">
      <xdr:nvSpPr>
        <xdr:cNvPr id="148" name="147 Flecha derecha"/>
        <xdr:cNvSpPr/>
      </xdr:nvSpPr>
      <xdr:spPr>
        <a:xfrm>
          <a:off x="3254271" y="8357181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67830</xdr:colOff>
      <xdr:row>36</xdr:row>
      <xdr:rowOff>80234</xdr:rowOff>
    </xdr:from>
    <xdr:to>
      <xdr:col>5</xdr:col>
      <xdr:colOff>179038</xdr:colOff>
      <xdr:row>36</xdr:row>
      <xdr:rowOff>167024</xdr:rowOff>
    </xdr:to>
    <xdr:sp macro="" textlink="">
      <xdr:nvSpPr>
        <xdr:cNvPr id="149" name="148 Combinar"/>
        <xdr:cNvSpPr/>
      </xdr:nvSpPr>
      <xdr:spPr>
        <a:xfrm>
          <a:off x="3506355" y="8366984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81737</xdr:colOff>
      <xdr:row>36</xdr:row>
      <xdr:rowOff>77929</xdr:rowOff>
    </xdr:from>
    <xdr:to>
      <xdr:col>6</xdr:col>
      <xdr:colOff>194278</xdr:colOff>
      <xdr:row>36</xdr:row>
      <xdr:rowOff>155595</xdr:rowOff>
    </xdr:to>
    <xdr:sp macro="" textlink="">
      <xdr:nvSpPr>
        <xdr:cNvPr id="150" name="149 Retraso"/>
        <xdr:cNvSpPr/>
      </xdr:nvSpPr>
      <xdr:spPr>
        <a:xfrm>
          <a:off x="3767912" y="8364679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82029</xdr:colOff>
      <xdr:row>36</xdr:row>
      <xdr:rowOff>70601</xdr:rowOff>
    </xdr:from>
    <xdr:to>
      <xdr:col>7</xdr:col>
      <xdr:colOff>171418</xdr:colOff>
      <xdr:row>36</xdr:row>
      <xdr:rowOff>159404</xdr:rowOff>
    </xdr:to>
    <xdr:sp macro="" textlink="">
      <xdr:nvSpPr>
        <xdr:cNvPr id="151" name="150 Proceso"/>
        <xdr:cNvSpPr/>
      </xdr:nvSpPr>
      <xdr:spPr>
        <a:xfrm>
          <a:off x="4015854" y="8357351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153462</xdr:colOff>
      <xdr:row>35</xdr:row>
      <xdr:rowOff>150847</xdr:rowOff>
    </xdr:from>
    <xdr:to>
      <xdr:col>6</xdr:col>
      <xdr:colOff>81738</xdr:colOff>
      <xdr:row>36</xdr:row>
      <xdr:rowOff>116761</xdr:rowOff>
    </xdr:to>
    <xdr:cxnSp macro="">
      <xdr:nvCxnSpPr>
        <xdr:cNvPr id="152" name="151 Conector recto de flecha"/>
        <xdr:cNvCxnSpPr>
          <a:stCxn id="142" idx="5"/>
          <a:endCxn id="150" idx="1"/>
        </xdr:cNvCxnSpPr>
      </xdr:nvCxnSpPr>
      <xdr:spPr>
        <a:xfrm rot="16200000" flipH="1">
          <a:off x="3335043" y="7970641"/>
          <a:ext cx="194514" cy="671226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78278</xdr:colOff>
      <xdr:row>33</xdr:row>
      <xdr:rowOff>74771</xdr:rowOff>
    </xdr:from>
    <xdr:to>
      <xdr:col>3</xdr:col>
      <xdr:colOff>165907</xdr:colOff>
      <xdr:row>33</xdr:row>
      <xdr:rowOff>162401</xdr:rowOff>
    </xdr:to>
    <xdr:sp macro="" textlink="">
      <xdr:nvSpPr>
        <xdr:cNvPr id="153" name="152 Conector"/>
        <xdr:cNvSpPr/>
      </xdr:nvSpPr>
      <xdr:spPr>
        <a:xfrm>
          <a:off x="3021503" y="7675721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61695</xdr:colOff>
      <xdr:row>33</xdr:row>
      <xdr:rowOff>73428</xdr:rowOff>
    </xdr:from>
    <xdr:to>
      <xdr:col>4</xdr:col>
      <xdr:colOff>201239</xdr:colOff>
      <xdr:row>33</xdr:row>
      <xdr:rowOff>161019</xdr:rowOff>
    </xdr:to>
    <xdr:sp macro="" textlink="">
      <xdr:nvSpPr>
        <xdr:cNvPr id="154" name="153 Flecha derecha"/>
        <xdr:cNvSpPr/>
      </xdr:nvSpPr>
      <xdr:spPr>
        <a:xfrm>
          <a:off x="3252570" y="7674378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66129</xdr:colOff>
      <xdr:row>33</xdr:row>
      <xdr:rowOff>83231</xdr:rowOff>
    </xdr:from>
    <xdr:to>
      <xdr:col>5</xdr:col>
      <xdr:colOff>177337</xdr:colOff>
      <xdr:row>33</xdr:row>
      <xdr:rowOff>170021</xdr:rowOff>
    </xdr:to>
    <xdr:sp macro="" textlink="">
      <xdr:nvSpPr>
        <xdr:cNvPr id="155" name="154 Combinar"/>
        <xdr:cNvSpPr/>
      </xdr:nvSpPr>
      <xdr:spPr>
        <a:xfrm>
          <a:off x="3504654" y="7684181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80036</xdr:colOff>
      <xdr:row>33</xdr:row>
      <xdr:rowOff>80926</xdr:rowOff>
    </xdr:from>
    <xdr:to>
      <xdr:col>6</xdr:col>
      <xdr:colOff>192577</xdr:colOff>
      <xdr:row>33</xdr:row>
      <xdr:rowOff>158592</xdr:rowOff>
    </xdr:to>
    <xdr:sp macro="" textlink="">
      <xdr:nvSpPr>
        <xdr:cNvPr id="156" name="155 Retraso"/>
        <xdr:cNvSpPr/>
      </xdr:nvSpPr>
      <xdr:spPr>
        <a:xfrm>
          <a:off x="3766211" y="7681876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80328</xdr:colOff>
      <xdr:row>33</xdr:row>
      <xdr:rowOff>73598</xdr:rowOff>
    </xdr:from>
    <xdr:to>
      <xdr:col>7</xdr:col>
      <xdr:colOff>169717</xdr:colOff>
      <xdr:row>33</xdr:row>
      <xdr:rowOff>162401</xdr:rowOff>
    </xdr:to>
    <xdr:sp macro="" textlink="">
      <xdr:nvSpPr>
        <xdr:cNvPr id="157" name="156 Proceso"/>
        <xdr:cNvSpPr/>
      </xdr:nvSpPr>
      <xdr:spPr>
        <a:xfrm>
          <a:off x="4014153" y="7674548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157444</xdr:colOff>
      <xdr:row>33</xdr:row>
      <xdr:rowOff>161019</xdr:rowOff>
    </xdr:from>
    <xdr:to>
      <xdr:col>6</xdr:col>
      <xdr:colOff>77795</xdr:colOff>
      <xdr:row>34</xdr:row>
      <xdr:rowOff>116775</xdr:rowOff>
    </xdr:to>
    <xdr:cxnSp macro="">
      <xdr:nvCxnSpPr>
        <xdr:cNvPr id="158" name="157 Conector recto de flecha"/>
        <xdr:cNvCxnSpPr>
          <a:stCxn id="154" idx="2"/>
          <a:endCxn id="110" idx="1"/>
        </xdr:cNvCxnSpPr>
      </xdr:nvCxnSpPr>
      <xdr:spPr>
        <a:xfrm rot="16200000" flipH="1">
          <a:off x="3463967" y="7646321"/>
          <a:ext cx="184356" cy="415651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55292</xdr:colOff>
      <xdr:row>30</xdr:row>
      <xdr:rowOff>108534</xdr:rowOff>
    </xdr:from>
    <xdr:to>
      <xdr:col>5</xdr:col>
      <xdr:colOff>166500</xdr:colOff>
      <xdr:row>30</xdr:row>
      <xdr:rowOff>195324</xdr:rowOff>
    </xdr:to>
    <xdr:sp macro="" textlink="">
      <xdr:nvSpPr>
        <xdr:cNvPr id="159" name="158 Combinar"/>
        <xdr:cNvSpPr/>
      </xdr:nvSpPr>
      <xdr:spPr>
        <a:xfrm>
          <a:off x="3493817" y="6852234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69199</xdr:colOff>
      <xdr:row>30</xdr:row>
      <xdr:rowOff>106229</xdr:rowOff>
    </xdr:from>
    <xdr:to>
      <xdr:col>6</xdr:col>
      <xdr:colOff>181740</xdr:colOff>
      <xdr:row>30</xdr:row>
      <xdr:rowOff>183895</xdr:rowOff>
    </xdr:to>
    <xdr:sp macro="" textlink="">
      <xdr:nvSpPr>
        <xdr:cNvPr id="160" name="159 Retraso"/>
        <xdr:cNvSpPr/>
      </xdr:nvSpPr>
      <xdr:spPr>
        <a:xfrm>
          <a:off x="3755374" y="6849929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77596</xdr:colOff>
      <xdr:row>30</xdr:row>
      <xdr:rowOff>111060</xdr:rowOff>
    </xdr:from>
    <xdr:to>
      <xdr:col>7</xdr:col>
      <xdr:colOff>166985</xdr:colOff>
      <xdr:row>30</xdr:row>
      <xdr:rowOff>199863</xdr:rowOff>
    </xdr:to>
    <xdr:sp macro="" textlink="">
      <xdr:nvSpPr>
        <xdr:cNvPr id="161" name="160 Proceso"/>
        <xdr:cNvSpPr/>
      </xdr:nvSpPr>
      <xdr:spPr>
        <a:xfrm>
          <a:off x="4011421" y="6854760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65961</xdr:colOff>
      <xdr:row>14</xdr:row>
      <xdr:rowOff>87656</xdr:rowOff>
    </xdr:from>
    <xdr:to>
      <xdr:col>3</xdr:col>
      <xdr:colOff>153590</xdr:colOff>
      <xdr:row>14</xdr:row>
      <xdr:rowOff>175286</xdr:rowOff>
    </xdr:to>
    <xdr:sp macro="" textlink="">
      <xdr:nvSpPr>
        <xdr:cNvPr id="2" name="1 Conector"/>
        <xdr:cNvSpPr/>
      </xdr:nvSpPr>
      <xdr:spPr>
        <a:xfrm>
          <a:off x="3009186" y="2830856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49378</xdr:colOff>
      <xdr:row>14</xdr:row>
      <xdr:rowOff>86313</xdr:rowOff>
    </xdr:from>
    <xdr:to>
      <xdr:col>4</xdr:col>
      <xdr:colOff>188922</xdr:colOff>
      <xdr:row>14</xdr:row>
      <xdr:rowOff>173904</xdr:rowOff>
    </xdr:to>
    <xdr:sp macro="" textlink="">
      <xdr:nvSpPr>
        <xdr:cNvPr id="3" name="2 Flecha derecha"/>
        <xdr:cNvSpPr/>
      </xdr:nvSpPr>
      <xdr:spPr>
        <a:xfrm>
          <a:off x="3240253" y="2829513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91912</xdr:colOff>
      <xdr:row>14</xdr:row>
      <xdr:rowOff>96116</xdr:rowOff>
    </xdr:from>
    <xdr:to>
      <xdr:col>5</xdr:col>
      <xdr:colOff>203120</xdr:colOff>
      <xdr:row>14</xdr:row>
      <xdr:rowOff>182906</xdr:rowOff>
    </xdr:to>
    <xdr:sp macro="" textlink="">
      <xdr:nvSpPr>
        <xdr:cNvPr id="4" name="3 Combinar"/>
        <xdr:cNvSpPr/>
      </xdr:nvSpPr>
      <xdr:spPr>
        <a:xfrm>
          <a:off x="3530437" y="2839316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67719</xdr:colOff>
      <xdr:row>14</xdr:row>
      <xdr:rowOff>93811</xdr:rowOff>
    </xdr:from>
    <xdr:to>
      <xdr:col>6</xdr:col>
      <xdr:colOff>180260</xdr:colOff>
      <xdr:row>14</xdr:row>
      <xdr:rowOff>171477</xdr:rowOff>
    </xdr:to>
    <xdr:sp macro="" textlink="">
      <xdr:nvSpPr>
        <xdr:cNvPr id="5" name="4 Retraso"/>
        <xdr:cNvSpPr/>
      </xdr:nvSpPr>
      <xdr:spPr>
        <a:xfrm>
          <a:off x="3791994" y="2837011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73964</xdr:colOff>
      <xdr:row>14</xdr:row>
      <xdr:rowOff>86483</xdr:rowOff>
    </xdr:from>
    <xdr:to>
      <xdr:col>7</xdr:col>
      <xdr:colOff>163353</xdr:colOff>
      <xdr:row>14</xdr:row>
      <xdr:rowOff>175286</xdr:rowOff>
    </xdr:to>
    <xdr:sp macro="" textlink="">
      <xdr:nvSpPr>
        <xdr:cNvPr id="6" name="5 Proceso"/>
        <xdr:cNvSpPr/>
      </xdr:nvSpPr>
      <xdr:spPr>
        <a:xfrm>
          <a:off x="4045889" y="2829683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62828</xdr:colOff>
      <xdr:row>15</xdr:row>
      <xdr:rowOff>73314</xdr:rowOff>
    </xdr:from>
    <xdr:to>
      <xdr:col>3</xdr:col>
      <xdr:colOff>150457</xdr:colOff>
      <xdr:row>15</xdr:row>
      <xdr:rowOff>160944</xdr:rowOff>
    </xdr:to>
    <xdr:sp macro="" textlink="">
      <xdr:nvSpPr>
        <xdr:cNvPr id="7" name="6 Conector"/>
        <xdr:cNvSpPr/>
      </xdr:nvSpPr>
      <xdr:spPr>
        <a:xfrm>
          <a:off x="3006053" y="3045114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61284</xdr:colOff>
      <xdr:row>15</xdr:row>
      <xdr:rowOff>71971</xdr:rowOff>
    </xdr:from>
    <xdr:to>
      <xdr:col>4</xdr:col>
      <xdr:colOff>200828</xdr:colOff>
      <xdr:row>15</xdr:row>
      <xdr:rowOff>159562</xdr:rowOff>
    </xdr:to>
    <xdr:sp macro="" textlink="">
      <xdr:nvSpPr>
        <xdr:cNvPr id="8" name="7 Flecha derecha"/>
        <xdr:cNvSpPr/>
      </xdr:nvSpPr>
      <xdr:spPr>
        <a:xfrm>
          <a:off x="3252159" y="3043771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94293</xdr:colOff>
      <xdr:row>15</xdr:row>
      <xdr:rowOff>81774</xdr:rowOff>
    </xdr:from>
    <xdr:to>
      <xdr:col>5</xdr:col>
      <xdr:colOff>205501</xdr:colOff>
      <xdr:row>15</xdr:row>
      <xdr:rowOff>159039</xdr:rowOff>
    </xdr:to>
    <xdr:sp macro="" textlink="">
      <xdr:nvSpPr>
        <xdr:cNvPr id="9" name="8 Combinar"/>
        <xdr:cNvSpPr/>
      </xdr:nvSpPr>
      <xdr:spPr>
        <a:xfrm>
          <a:off x="3532818" y="3053574"/>
          <a:ext cx="111208" cy="77265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79625</xdr:colOff>
      <xdr:row>15</xdr:row>
      <xdr:rowOff>79469</xdr:rowOff>
    </xdr:from>
    <xdr:to>
      <xdr:col>6</xdr:col>
      <xdr:colOff>192166</xdr:colOff>
      <xdr:row>15</xdr:row>
      <xdr:rowOff>157135</xdr:rowOff>
    </xdr:to>
    <xdr:sp macro="" textlink="">
      <xdr:nvSpPr>
        <xdr:cNvPr id="10" name="9 Retraso"/>
        <xdr:cNvSpPr/>
      </xdr:nvSpPr>
      <xdr:spPr>
        <a:xfrm>
          <a:off x="3803900" y="3051269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79917</xdr:colOff>
      <xdr:row>15</xdr:row>
      <xdr:rowOff>72141</xdr:rowOff>
    </xdr:from>
    <xdr:to>
      <xdr:col>7</xdr:col>
      <xdr:colOff>169306</xdr:colOff>
      <xdr:row>15</xdr:row>
      <xdr:rowOff>160944</xdr:rowOff>
    </xdr:to>
    <xdr:sp macro="" textlink="">
      <xdr:nvSpPr>
        <xdr:cNvPr id="11" name="10 Proceso"/>
        <xdr:cNvSpPr/>
      </xdr:nvSpPr>
      <xdr:spPr>
        <a:xfrm>
          <a:off x="4051842" y="3043941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66638</xdr:colOff>
      <xdr:row>16</xdr:row>
      <xdr:rowOff>72542</xdr:rowOff>
    </xdr:from>
    <xdr:to>
      <xdr:col>3</xdr:col>
      <xdr:colOff>154267</xdr:colOff>
      <xdr:row>16</xdr:row>
      <xdr:rowOff>160172</xdr:rowOff>
    </xdr:to>
    <xdr:sp macro="" textlink="">
      <xdr:nvSpPr>
        <xdr:cNvPr id="12" name="11 Conector"/>
        <xdr:cNvSpPr/>
      </xdr:nvSpPr>
      <xdr:spPr>
        <a:xfrm>
          <a:off x="3009863" y="3272942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65094</xdr:colOff>
      <xdr:row>16</xdr:row>
      <xdr:rowOff>71199</xdr:rowOff>
    </xdr:from>
    <xdr:to>
      <xdr:col>4</xdr:col>
      <xdr:colOff>204638</xdr:colOff>
      <xdr:row>16</xdr:row>
      <xdr:rowOff>158790</xdr:rowOff>
    </xdr:to>
    <xdr:sp macro="" textlink="">
      <xdr:nvSpPr>
        <xdr:cNvPr id="13" name="12 Flecha derecha"/>
        <xdr:cNvSpPr/>
      </xdr:nvSpPr>
      <xdr:spPr>
        <a:xfrm>
          <a:off x="3255969" y="3271599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98103</xdr:colOff>
      <xdr:row>16</xdr:row>
      <xdr:rowOff>81002</xdr:rowOff>
    </xdr:from>
    <xdr:to>
      <xdr:col>5</xdr:col>
      <xdr:colOff>209311</xdr:colOff>
      <xdr:row>16</xdr:row>
      <xdr:rowOff>167792</xdr:rowOff>
    </xdr:to>
    <xdr:sp macro="" textlink="">
      <xdr:nvSpPr>
        <xdr:cNvPr id="14" name="13 Combinar"/>
        <xdr:cNvSpPr/>
      </xdr:nvSpPr>
      <xdr:spPr>
        <a:xfrm>
          <a:off x="3536628" y="3281402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83435</xdr:colOff>
      <xdr:row>16</xdr:row>
      <xdr:rowOff>78697</xdr:rowOff>
    </xdr:from>
    <xdr:to>
      <xdr:col>6</xdr:col>
      <xdr:colOff>195976</xdr:colOff>
      <xdr:row>16</xdr:row>
      <xdr:rowOff>156363</xdr:rowOff>
    </xdr:to>
    <xdr:sp macro="" textlink="">
      <xdr:nvSpPr>
        <xdr:cNvPr id="15" name="14 Retraso"/>
        <xdr:cNvSpPr/>
      </xdr:nvSpPr>
      <xdr:spPr>
        <a:xfrm>
          <a:off x="3807710" y="3279097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83727</xdr:colOff>
      <xdr:row>16</xdr:row>
      <xdr:rowOff>71369</xdr:rowOff>
    </xdr:from>
    <xdr:to>
      <xdr:col>7</xdr:col>
      <xdr:colOff>173116</xdr:colOff>
      <xdr:row>16</xdr:row>
      <xdr:rowOff>160172</xdr:rowOff>
    </xdr:to>
    <xdr:sp macro="" textlink="">
      <xdr:nvSpPr>
        <xdr:cNvPr id="16" name="15 Proceso"/>
        <xdr:cNvSpPr/>
      </xdr:nvSpPr>
      <xdr:spPr>
        <a:xfrm>
          <a:off x="4055652" y="3271769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74057</xdr:colOff>
      <xdr:row>17</xdr:row>
      <xdr:rowOff>72542</xdr:rowOff>
    </xdr:from>
    <xdr:to>
      <xdr:col>3</xdr:col>
      <xdr:colOff>161686</xdr:colOff>
      <xdr:row>17</xdr:row>
      <xdr:rowOff>160172</xdr:rowOff>
    </xdr:to>
    <xdr:sp macro="" textlink="">
      <xdr:nvSpPr>
        <xdr:cNvPr id="17" name="16 Conector"/>
        <xdr:cNvSpPr/>
      </xdr:nvSpPr>
      <xdr:spPr>
        <a:xfrm>
          <a:off x="3017282" y="3501542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57474</xdr:colOff>
      <xdr:row>17</xdr:row>
      <xdr:rowOff>71199</xdr:rowOff>
    </xdr:from>
    <xdr:to>
      <xdr:col>4</xdr:col>
      <xdr:colOff>197018</xdr:colOff>
      <xdr:row>17</xdr:row>
      <xdr:rowOff>158790</xdr:rowOff>
    </xdr:to>
    <xdr:sp macro="" textlink="">
      <xdr:nvSpPr>
        <xdr:cNvPr id="18" name="17 Flecha derecha"/>
        <xdr:cNvSpPr/>
      </xdr:nvSpPr>
      <xdr:spPr>
        <a:xfrm>
          <a:off x="3248349" y="3500199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90483</xdr:colOff>
      <xdr:row>17</xdr:row>
      <xdr:rowOff>81002</xdr:rowOff>
    </xdr:from>
    <xdr:to>
      <xdr:col>5</xdr:col>
      <xdr:colOff>201691</xdr:colOff>
      <xdr:row>17</xdr:row>
      <xdr:rowOff>167792</xdr:rowOff>
    </xdr:to>
    <xdr:sp macro="" textlink="">
      <xdr:nvSpPr>
        <xdr:cNvPr id="19" name="18 Combinar"/>
        <xdr:cNvSpPr/>
      </xdr:nvSpPr>
      <xdr:spPr>
        <a:xfrm>
          <a:off x="3529008" y="3510002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75815</xdr:colOff>
      <xdr:row>17</xdr:row>
      <xdr:rowOff>78697</xdr:rowOff>
    </xdr:from>
    <xdr:to>
      <xdr:col>6</xdr:col>
      <xdr:colOff>188356</xdr:colOff>
      <xdr:row>17</xdr:row>
      <xdr:rowOff>156363</xdr:rowOff>
    </xdr:to>
    <xdr:sp macro="" textlink="">
      <xdr:nvSpPr>
        <xdr:cNvPr id="20" name="19 Retraso"/>
        <xdr:cNvSpPr/>
      </xdr:nvSpPr>
      <xdr:spPr>
        <a:xfrm>
          <a:off x="3800090" y="3507697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76107</xdr:colOff>
      <xdr:row>17</xdr:row>
      <xdr:rowOff>71369</xdr:rowOff>
    </xdr:from>
    <xdr:to>
      <xdr:col>7</xdr:col>
      <xdr:colOff>165496</xdr:colOff>
      <xdr:row>17</xdr:row>
      <xdr:rowOff>160172</xdr:rowOff>
    </xdr:to>
    <xdr:sp macro="" textlink="">
      <xdr:nvSpPr>
        <xdr:cNvPr id="21" name="20 Proceso"/>
        <xdr:cNvSpPr/>
      </xdr:nvSpPr>
      <xdr:spPr>
        <a:xfrm>
          <a:off x="4048032" y="3500369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74057</xdr:colOff>
      <xdr:row>20</xdr:row>
      <xdr:rowOff>73842</xdr:rowOff>
    </xdr:from>
    <xdr:to>
      <xdr:col>3</xdr:col>
      <xdr:colOff>161686</xdr:colOff>
      <xdr:row>20</xdr:row>
      <xdr:rowOff>161472</xdr:rowOff>
    </xdr:to>
    <xdr:sp macro="" textlink="">
      <xdr:nvSpPr>
        <xdr:cNvPr id="22" name="21 Conector"/>
        <xdr:cNvSpPr/>
      </xdr:nvSpPr>
      <xdr:spPr>
        <a:xfrm>
          <a:off x="3017282" y="4360092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57474</xdr:colOff>
      <xdr:row>20</xdr:row>
      <xdr:rowOff>72499</xdr:rowOff>
    </xdr:from>
    <xdr:to>
      <xdr:col>4</xdr:col>
      <xdr:colOff>197018</xdr:colOff>
      <xdr:row>20</xdr:row>
      <xdr:rowOff>160090</xdr:rowOff>
    </xdr:to>
    <xdr:sp macro="" textlink="">
      <xdr:nvSpPr>
        <xdr:cNvPr id="23" name="22 Flecha derecha"/>
        <xdr:cNvSpPr/>
      </xdr:nvSpPr>
      <xdr:spPr>
        <a:xfrm>
          <a:off x="3248349" y="4358749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90483</xdr:colOff>
      <xdr:row>20</xdr:row>
      <xdr:rowOff>82302</xdr:rowOff>
    </xdr:from>
    <xdr:to>
      <xdr:col>5</xdr:col>
      <xdr:colOff>201691</xdr:colOff>
      <xdr:row>20</xdr:row>
      <xdr:rowOff>169092</xdr:rowOff>
    </xdr:to>
    <xdr:sp macro="" textlink="">
      <xdr:nvSpPr>
        <xdr:cNvPr id="24" name="23 Combinar"/>
        <xdr:cNvSpPr/>
      </xdr:nvSpPr>
      <xdr:spPr>
        <a:xfrm>
          <a:off x="3529008" y="4368552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75815</xdr:colOff>
      <xdr:row>20</xdr:row>
      <xdr:rowOff>79997</xdr:rowOff>
    </xdr:from>
    <xdr:to>
      <xdr:col>6</xdr:col>
      <xdr:colOff>188356</xdr:colOff>
      <xdr:row>20</xdr:row>
      <xdr:rowOff>157663</xdr:rowOff>
    </xdr:to>
    <xdr:sp macro="" textlink="">
      <xdr:nvSpPr>
        <xdr:cNvPr id="25" name="24 Retraso"/>
        <xdr:cNvSpPr/>
      </xdr:nvSpPr>
      <xdr:spPr>
        <a:xfrm>
          <a:off x="3800090" y="4366247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76107</xdr:colOff>
      <xdr:row>20</xdr:row>
      <xdr:rowOff>72669</xdr:rowOff>
    </xdr:from>
    <xdr:to>
      <xdr:col>7</xdr:col>
      <xdr:colOff>165496</xdr:colOff>
      <xdr:row>20</xdr:row>
      <xdr:rowOff>161472</xdr:rowOff>
    </xdr:to>
    <xdr:sp macro="" textlink="">
      <xdr:nvSpPr>
        <xdr:cNvPr id="26" name="25 Proceso"/>
        <xdr:cNvSpPr/>
      </xdr:nvSpPr>
      <xdr:spPr>
        <a:xfrm>
          <a:off x="4048032" y="4358919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75724</xdr:colOff>
      <xdr:row>21</xdr:row>
      <xdr:rowOff>75750</xdr:rowOff>
    </xdr:from>
    <xdr:to>
      <xdr:col>3</xdr:col>
      <xdr:colOff>163353</xdr:colOff>
      <xdr:row>21</xdr:row>
      <xdr:rowOff>153855</xdr:rowOff>
    </xdr:to>
    <xdr:sp macro="" textlink="">
      <xdr:nvSpPr>
        <xdr:cNvPr id="27" name="26 Conector"/>
        <xdr:cNvSpPr/>
      </xdr:nvSpPr>
      <xdr:spPr>
        <a:xfrm>
          <a:off x="3018949" y="4590600"/>
          <a:ext cx="87629" cy="78105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53188</xdr:colOff>
      <xdr:row>21</xdr:row>
      <xdr:rowOff>74407</xdr:rowOff>
    </xdr:from>
    <xdr:to>
      <xdr:col>4</xdr:col>
      <xdr:colOff>192732</xdr:colOff>
      <xdr:row>21</xdr:row>
      <xdr:rowOff>152473</xdr:rowOff>
    </xdr:to>
    <xdr:sp macro="" textlink="">
      <xdr:nvSpPr>
        <xdr:cNvPr id="28" name="27 Flecha derecha"/>
        <xdr:cNvSpPr/>
      </xdr:nvSpPr>
      <xdr:spPr>
        <a:xfrm>
          <a:off x="3244063" y="4589257"/>
          <a:ext cx="139544" cy="78066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92150</xdr:colOff>
      <xdr:row>21</xdr:row>
      <xdr:rowOff>84210</xdr:rowOff>
    </xdr:from>
    <xdr:to>
      <xdr:col>5</xdr:col>
      <xdr:colOff>203358</xdr:colOff>
      <xdr:row>21</xdr:row>
      <xdr:rowOff>161475</xdr:rowOff>
    </xdr:to>
    <xdr:sp macro="" textlink="">
      <xdr:nvSpPr>
        <xdr:cNvPr id="29" name="28 Combinar"/>
        <xdr:cNvSpPr/>
      </xdr:nvSpPr>
      <xdr:spPr>
        <a:xfrm>
          <a:off x="3530675" y="4599060"/>
          <a:ext cx="111208" cy="77265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77482</xdr:colOff>
      <xdr:row>21</xdr:row>
      <xdr:rowOff>81905</xdr:rowOff>
    </xdr:from>
    <xdr:to>
      <xdr:col>6</xdr:col>
      <xdr:colOff>190023</xdr:colOff>
      <xdr:row>21</xdr:row>
      <xdr:rowOff>159571</xdr:rowOff>
    </xdr:to>
    <xdr:sp macro="" textlink="">
      <xdr:nvSpPr>
        <xdr:cNvPr id="30" name="29 Retraso"/>
        <xdr:cNvSpPr/>
      </xdr:nvSpPr>
      <xdr:spPr>
        <a:xfrm>
          <a:off x="3801757" y="4596755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77774</xdr:colOff>
      <xdr:row>21</xdr:row>
      <xdr:rowOff>74577</xdr:rowOff>
    </xdr:from>
    <xdr:to>
      <xdr:col>7</xdr:col>
      <xdr:colOff>167163</xdr:colOff>
      <xdr:row>21</xdr:row>
      <xdr:rowOff>153855</xdr:rowOff>
    </xdr:to>
    <xdr:sp macro="" textlink="">
      <xdr:nvSpPr>
        <xdr:cNvPr id="31" name="30 Proceso"/>
        <xdr:cNvSpPr/>
      </xdr:nvSpPr>
      <xdr:spPr>
        <a:xfrm>
          <a:off x="4049699" y="4589427"/>
          <a:ext cx="89389" cy="79278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77867</xdr:colOff>
      <xdr:row>22</xdr:row>
      <xdr:rowOff>77893</xdr:rowOff>
    </xdr:from>
    <xdr:to>
      <xdr:col>3</xdr:col>
      <xdr:colOff>165496</xdr:colOff>
      <xdr:row>22</xdr:row>
      <xdr:rowOff>165523</xdr:rowOff>
    </xdr:to>
    <xdr:sp macro="" textlink="">
      <xdr:nvSpPr>
        <xdr:cNvPr id="32" name="31 Conector"/>
        <xdr:cNvSpPr/>
      </xdr:nvSpPr>
      <xdr:spPr>
        <a:xfrm>
          <a:off x="3021092" y="4821343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56271</xdr:colOff>
      <xdr:row>22</xdr:row>
      <xdr:rowOff>76550</xdr:rowOff>
    </xdr:from>
    <xdr:to>
      <xdr:col>4</xdr:col>
      <xdr:colOff>195815</xdr:colOff>
      <xdr:row>22</xdr:row>
      <xdr:rowOff>164141</xdr:rowOff>
    </xdr:to>
    <xdr:sp macro="" textlink="">
      <xdr:nvSpPr>
        <xdr:cNvPr id="33" name="32 Flecha derecha"/>
        <xdr:cNvSpPr/>
      </xdr:nvSpPr>
      <xdr:spPr>
        <a:xfrm>
          <a:off x="3247146" y="4820000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94293</xdr:colOff>
      <xdr:row>22</xdr:row>
      <xdr:rowOff>86353</xdr:rowOff>
    </xdr:from>
    <xdr:to>
      <xdr:col>5</xdr:col>
      <xdr:colOff>205501</xdr:colOff>
      <xdr:row>22</xdr:row>
      <xdr:rowOff>173143</xdr:rowOff>
    </xdr:to>
    <xdr:sp macro="" textlink="">
      <xdr:nvSpPr>
        <xdr:cNvPr id="34" name="33 Combinar"/>
        <xdr:cNvSpPr/>
      </xdr:nvSpPr>
      <xdr:spPr>
        <a:xfrm>
          <a:off x="3532818" y="4829803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79625</xdr:colOff>
      <xdr:row>22</xdr:row>
      <xdr:rowOff>84048</xdr:rowOff>
    </xdr:from>
    <xdr:to>
      <xdr:col>6</xdr:col>
      <xdr:colOff>192166</xdr:colOff>
      <xdr:row>22</xdr:row>
      <xdr:rowOff>161714</xdr:rowOff>
    </xdr:to>
    <xdr:sp macro="" textlink="">
      <xdr:nvSpPr>
        <xdr:cNvPr id="35" name="34 Retraso"/>
        <xdr:cNvSpPr/>
      </xdr:nvSpPr>
      <xdr:spPr>
        <a:xfrm>
          <a:off x="3803900" y="4827498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79917</xdr:colOff>
      <xdr:row>22</xdr:row>
      <xdr:rowOff>76720</xdr:rowOff>
    </xdr:from>
    <xdr:to>
      <xdr:col>7</xdr:col>
      <xdr:colOff>169306</xdr:colOff>
      <xdr:row>22</xdr:row>
      <xdr:rowOff>165523</xdr:rowOff>
    </xdr:to>
    <xdr:sp macro="" textlink="">
      <xdr:nvSpPr>
        <xdr:cNvPr id="36" name="35 Proceso"/>
        <xdr:cNvSpPr/>
      </xdr:nvSpPr>
      <xdr:spPr>
        <a:xfrm>
          <a:off x="4051842" y="4820170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83820</xdr:colOff>
      <xdr:row>23</xdr:row>
      <xdr:rowOff>149275</xdr:rowOff>
    </xdr:from>
    <xdr:to>
      <xdr:col>3</xdr:col>
      <xdr:colOff>171449</xdr:colOff>
      <xdr:row>23</xdr:row>
      <xdr:rowOff>236905</xdr:rowOff>
    </xdr:to>
    <xdr:sp macro="" textlink="">
      <xdr:nvSpPr>
        <xdr:cNvPr id="37" name="36 Conector"/>
        <xdr:cNvSpPr/>
      </xdr:nvSpPr>
      <xdr:spPr>
        <a:xfrm>
          <a:off x="3027045" y="5121325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85096</xdr:colOff>
      <xdr:row>23</xdr:row>
      <xdr:rowOff>147932</xdr:rowOff>
    </xdr:from>
    <xdr:to>
      <xdr:col>4</xdr:col>
      <xdr:colOff>224640</xdr:colOff>
      <xdr:row>23</xdr:row>
      <xdr:rowOff>235523</xdr:rowOff>
    </xdr:to>
    <xdr:sp macro="" textlink="">
      <xdr:nvSpPr>
        <xdr:cNvPr id="38" name="37 Flecha derecha"/>
        <xdr:cNvSpPr/>
      </xdr:nvSpPr>
      <xdr:spPr>
        <a:xfrm>
          <a:off x="3275971" y="5119982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89530</xdr:colOff>
      <xdr:row>23</xdr:row>
      <xdr:rowOff>157735</xdr:rowOff>
    </xdr:from>
    <xdr:to>
      <xdr:col>5</xdr:col>
      <xdr:colOff>200738</xdr:colOff>
      <xdr:row>23</xdr:row>
      <xdr:rowOff>244525</xdr:rowOff>
    </xdr:to>
    <xdr:sp macro="" textlink="">
      <xdr:nvSpPr>
        <xdr:cNvPr id="39" name="38 Combinar"/>
        <xdr:cNvSpPr/>
      </xdr:nvSpPr>
      <xdr:spPr>
        <a:xfrm>
          <a:off x="3528055" y="5129785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84387</xdr:colOff>
      <xdr:row>23</xdr:row>
      <xdr:rowOff>155430</xdr:rowOff>
    </xdr:from>
    <xdr:to>
      <xdr:col>6</xdr:col>
      <xdr:colOff>196928</xdr:colOff>
      <xdr:row>23</xdr:row>
      <xdr:rowOff>233096</xdr:rowOff>
    </xdr:to>
    <xdr:sp macro="" textlink="">
      <xdr:nvSpPr>
        <xdr:cNvPr id="40" name="39 Retraso"/>
        <xdr:cNvSpPr/>
      </xdr:nvSpPr>
      <xdr:spPr>
        <a:xfrm>
          <a:off x="3808662" y="5127480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83946</xdr:colOff>
      <xdr:row>23</xdr:row>
      <xdr:rowOff>148102</xdr:rowOff>
    </xdr:from>
    <xdr:to>
      <xdr:col>7</xdr:col>
      <xdr:colOff>173335</xdr:colOff>
      <xdr:row>23</xdr:row>
      <xdr:rowOff>236905</xdr:rowOff>
    </xdr:to>
    <xdr:sp macro="" textlink="">
      <xdr:nvSpPr>
        <xdr:cNvPr id="41" name="40 Proceso"/>
        <xdr:cNvSpPr/>
      </xdr:nvSpPr>
      <xdr:spPr>
        <a:xfrm>
          <a:off x="4055871" y="5120152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68104</xdr:colOff>
      <xdr:row>24</xdr:row>
      <xdr:rowOff>68732</xdr:rowOff>
    </xdr:from>
    <xdr:to>
      <xdr:col>3</xdr:col>
      <xdr:colOff>155733</xdr:colOff>
      <xdr:row>24</xdr:row>
      <xdr:rowOff>156362</xdr:rowOff>
    </xdr:to>
    <xdr:sp macro="" textlink="">
      <xdr:nvSpPr>
        <xdr:cNvPr id="42" name="41 Conector"/>
        <xdr:cNvSpPr/>
      </xdr:nvSpPr>
      <xdr:spPr>
        <a:xfrm>
          <a:off x="3011329" y="5421782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51521</xdr:colOff>
      <xdr:row>24</xdr:row>
      <xdr:rowOff>67389</xdr:rowOff>
    </xdr:from>
    <xdr:to>
      <xdr:col>4</xdr:col>
      <xdr:colOff>191065</xdr:colOff>
      <xdr:row>24</xdr:row>
      <xdr:rowOff>154980</xdr:rowOff>
    </xdr:to>
    <xdr:sp macro="" textlink="">
      <xdr:nvSpPr>
        <xdr:cNvPr id="43" name="42 Flecha derecha"/>
        <xdr:cNvSpPr/>
      </xdr:nvSpPr>
      <xdr:spPr>
        <a:xfrm>
          <a:off x="3242396" y="5420439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94055</xdr:colOff>
      <xdr:row>24</xdr:row>
      <xdr:rowOff>77192</xdr:rowOff>
    </xdr:from>
    <xdr:to>
      <xdr:col>5</xdr:col>
      <xdr:colOff>205263</xdr:colOff>
      <xdr:row>24</xdr:row>
      <xdr:rowOff>163982</xdr:rowOff>
    </xdr:to>
    <xdr:sp macro="" textlink="">
      <xdr:nvSpPr>
        <xdr:cNvPr id="44" name="43 Combinar"/>
        <xdr:cNvSpPr/>
      </xdr:nvSpPr>
      <xdr:spPr>
        <a:xfrm>
          <a:off x="3532580" y="5430242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69862</xdr:colOff>
      <xdr:row>24</xdr:row>
      <xdr:rowOff>74887</xdr:rowOff>
    </xdr:from>
    <xdr:to>
      <xdr:col>6</xdr:col>
      <xdr:colOff>182403</xdr:colOff>
      <xdr:row>24</xdr:row>
      <xdr:rowOff>152553</xdr:rowOff>
    </xdr:to>
    <xdr:sp macro="" textlink="">
      <xdr:nvSpPr>
        <xdr:cNvPr id="45" name="44 Retraso"/>
        <xdr:cNvSpPr/>
      </xdr:nvSpPr>
      <xdr:spPr>
        <a:xfrm>
          <a:off x="3794137" y="5427937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79679</xdr:colOff>
      <xdr:row>24</xdr:row>
      <xdr:rowOff>67559</xdr:rowOff>
    </xdr:from>
    <xdr:to>
      <xdr:col>7</xdr:col>
      <xdr:colOff>169068</xdr:colOff>
      <xdr:row>24</xdr:row>
      <xdr:rowOff>156362</xdr:rowOff>
    </xdr:to>
    <xdr:sp macro="" textlink="">
      <xdr:nvSpPr>
        <xdr:cNvPr id="46" name="45 Proceso"/>
        <xdr:cNvSpPr/>
      </xdr:nvSpPr>
      <xdr:spPr>
        <a:xfrm>
          <a:off x="4051604" y="5420609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59544</xdr:colOff>
      <xdr:row>26</xdr:row>
      <xdr:rowOff>80329</xdr:rowOff>
    </xdr:from>
    <xdr:to>
      <xdr:col>3</xdr:col>
      <xdr:colOff>147173</xdr:colOff>
      <xdr:row>26</xdr:row>
      <xdr:rowOff>167959</xdr:rowOff>
    </xdr:to>
    <xdr:sp macro="" textlink="">
      <xdr:nvSpPr>
        <xdr:cNvPr id="47" name="46 Conector"/>
        <xdr:cNvSpPr/>
      </xdr:nvSpPr>
      <xdr:spPr>
        <a:xfrm>
          <a:off x="3002769" y="5890579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37948</xdr:colOff>
      <xdr:row>26</xdr:row>
      <xdr:rowOff>78986</xdr:rowOff>
    </xdr:from>
    <xdr:to>
      <xdr:col>4</xdr:col>
      <xdr:colOff>177492</xdr:colOff>
      <xdr:row>26</xdr:row>
      <xdr:rowOff>166577</xdr:rowOff>
    </xdr:to>
    <xdr:sp macro="" textlink="">
      <xdr:nvSpPr>
        <xdr:cNvPr id="48" name="47 Flecha derecha"/>
        <xdr:cNvSpPr/>
      </xdr:nvSpPr>
      <xdr:spPr>
        <a:xfrm>
          <a:off x="3228823" y="5889236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80482</xdr:colOff>
      <xdr:row>26</xdr:row>
      <xdr:rowOff>88789</xdr:rowOff>
    </xdr:from>
    <xdr:to>
      <xdr:col>5</xdr:col>
      <xdr:colOff>191690</xdr:colOff>
      <xdr:row>26</xdr:row>
      <xdr:rowOff>175579</xdr:rowOff>
    </xdr:to>
    <xdr:sp macro="" textlink="">
      <xdr:nvSpPr>
        <xdr:cNvPr id="49" name="48 Combinar"/>
        <xdr:cNvSpPr/>
      </xdr:nvSpPr>
      <xdr:spPr>
        <a:xfrm>
          <a:off x="3519007" y="5899039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56289</xdr:colOff>
      <xdr:row>26</xdr:row>
      <xdr:rowOff>86484</xdr:rowOff>
    </xdr:from>
    <xdr:to>
      <xdr:col>6</xdr:col>
      <xdr:colOff>168830</xdr:colOff>
      <xdr:row>26</xdr:row>
      <xdr:rowOff>164150</xdr:rowOff>
    </xdr:to>
    <xdr:sp macro="" textlink="">
      <xdr:nvSpPr>
        <xdr:cNvPr id="50" name="49 Retraso"/>
        <xdr:cNvSpPr/>
      </xdr:nvSpPr>
      <xdr:spPr>
        <a:xfrm>
          <a:off x="3780564" y="5896734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75631</xdr:colOff>
      <xdr:row>26</xdr:row>
      <xdr:rowOff>79156</xdr:rowOff>
    </xdr:from>
    <xdr:to>
      <xdr:col>7</xdr:col>
      <xdr:colOff>165020</xdr:colOff>
      <xdr:row>26</xdr:row>
      <xdr:rowOff>167959</xdr:rowOff>
    </xdr:to>
    <xdr:sp macro="" textlink="">
      <xdr:nvSpPr>
        <xdr:cNvPr id="51" name="50 Proceso"/>
        <xdr:cNvSpPr/>
      </xdr:nvSpPr>
      <xdr:spPr>
        <a:xfrm>
          <a:off x="4047556" y="5889406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137625</xdr:colOff>
      <xdr:row>14</xdr:row>
      <xdr:rowOff>130109</xdr:rowOff>
    </xdr:from>
    <xdr:to>
      <xdr:col>4</xdr:col>
      <xdr:colOff>49379</xdr:colOff>
      <xdr:row>15</xdr:row>
      <xdr:rowOff>86147</xdr:rowOff>
    </xdr:to>
    <xdr:cxnSp macro="">
      <xdr:nvCxnSpPr>
        <xdr:cNvPr id="52" name="51 Conector recto de flecha"/>
        <xdr:cNvCxnSpPr>
          <a:stCxn id="3" idx="1"/>
          <a:endCxn id="7" idx="7"/>
        </xdr:cNvCxnSpPr>
      </xdr:nvCxnSpPr>
      <xdr:spPr>
        <a:xfrm rot="10800000" flipV="1">
          <a:off x="3080850" y="2873309"/>
          <a:ext cx="159404" cy="184638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106643</xdr:colOff>
      <xdr:row>15</xdr:row>
      <xdr:rowOff>160944</xdr:rowOff>
    </xdr:from>
    <xdr:to>
      <xdr:col>7</xdr:col>
      <xdr:colOff>128422</xdr:colOff>
      <xdr:row>16</xdr:row>
      <xdr:rowOff>71369</xdr:rowOff>
    </xdr:to>
    <xdr:cxnSp macro="">
      <xdr:nvCxnSpPr>
        <xdr:cNvPr id="53" name="52 Conector recto de flecha"/>
        <xdr:cNvCxnSpPr>
          <a:stCxn id="7" idx="4"/>
          <a:endCxn id="16" idx="0"/>
        </xdr:cNvCxnSpPr>
      </xdr:nvCxnSpPr>
      <xdr:spPr>
        <a:xfrm rot="16200000" flipH="1">
          <a:off x="3505595" y="2677017"/>
          <a:ext cx="139025" cy="1050479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153223</xdr:colOff>
      <xdr:row>16</xdr:row>
      <xdr:rowOff>160173</xdr:rowOff>
    </xdr:from>
    <xdr:to>
      <xdr:col>7</xdr:col>
      <xdr:colOff>128422</xdr:colOff>
      <xdr:row>17</xdr:row>
      <xdr:rowOff>71200</xdr:rowOff>
    </xdr:to>
    <xdr:cxnSp macro="">
      <xdr:nvCxnSpPr>
        <xdr:cNvPr id="54" name="53 Conector recto de flecha"/>
        <xdr:cNvCxnSpPr>
          <a:stCxn id="16" idx="2"/>
          <a:endCxn id="18" idx="0"/>
        </xdr:cNvCxnSpPr>
      </xdr:nvCxnSpPr>
      <xdr:spPr>
        <a:xfrm rot="5400000">
          <a:off x="3652409" y="3052262"/>
          <a:ext cx="139627" cy="756249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153700</xdr:colOff>
      <xdr:row>20</xdr:row>
      <xdr:rowOff>157662</xdr:rowOff>
    </xdr:from>
    <xdr:to>
      <xdr:col>6</xdr:col>
      <xdr:colOff>132087</xdr:colOff>
      <xdr:row>21</xdr:row>
      <xdr:rowOff>74406</xdr:rowOff>
    </xdr:to>
    <xdr:cxnSp macro="">
      <xdr:nvCxnSpPr>
        <xdr:cNvPr id="55" name="54 Conector recto de flecha"/>
        <xdr:cNvCxnSpPr>
          <a:stCxn id="25" idx="2"/>
          <a:endCxn id="28" idx="0"/>
        </xdr:cNvCxnSpPr>
      </xdr:nvCxnSpPr>
      <xdr:spPr>
        <a:xfrm rot="5400000">
          <a:off x="3527797" y="4260690"/>
          <a:ext cx="145344" cy="511787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121682</xdr:colOff>
      <xdr:row>21</xdr:row>
      <xdr:rowOff>152473</xdr:rowOff>
    </xdr:from>
    <xdr:to>
      <xdr:col>4</xdr:col>
      <xdr:colOff>153699</xdr:colOff>
      <xdr:row>22</xdr:row>
      <xdr:rowOff>77893</xdr:rowOff>
    </xdr:to>
    <xdr:cxnSp macro="">
      <xdr:nvCxnSpPr>
        <xdr:cNvPr id="56" name="55 Conector recto de flecha"/>
        <xdr:cNvCxnSpPr>
          <a:stCxn id="28" idx="2"/>
          <a:endCxn id="32" idx="0"/>
        </xdr:cNvCxnSpPr>
      </xdr:nvCxnSpPr>
      <xdr:spPr>
        <a:xfrm rot="5400000">
          <a:off x="3127731" y="4604499"/>
          <a:ext cx="154020" cy="279667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157623</xdr:colOff>
      <xdr:row>17</xdr:row>
      <xdr:rowOff>158789</xdr:rowOff>
    </xdr:from>
    <xdr:to>
      <xdr:col>4</xdr:col>
      <xdr:colOff>153224</xdr:colOff>
      <xdr:row>18</xdr:row>
      <xdr:rowOff>133497</xdr:rowOff>
    </xdr:to>
    <xdr:cxnSp macro="">
      <xdr:nvCxnSpPr>
        <xdr:cNvPr id="57" name="56 Conector recto de flecha"/>
        <xdr:cNvCxnSpPr>
          <a:stCxn id="18" idx="2"/>
          <a:endCxn id="91" idx="7"/>
        </xdr:cNvCxnSpPr>
      </xdr:nvCxnSpPr>
      <xdr:spPr>
        <a:xfrm rot="5400000">
          <a:off x="3120820" y="3567817"/>
          <a:ext cx="203308" cy="243251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121682</xdr:colOff>
      <xdr:row>22</xdr:row>
      <xdr:rowOff>165522</xdr:rowOff>
    </xdr:from>
    <xdr:to>
      <xdr:col>4</xdr:col>
      <xdr:colOff>180845</xdr:colOff>
      <xdr:row>23</xdr:row>
      <xdr:rowOff>147931</xdr:rowOff>
    </xdr:to>
    <xdr:cxnSp macro="">
      <xdr:nvCxnSpPr>
        <xdr:cNvPr id="58" name="57 Conector recto de flecha"/>
        <xdr:cNvCxnSpPr>
          <a:stCxn id="32" idx="4"/>
          <a:endCxn id="38" idx="0"/>
        </xdr:cNvCxnSpPr>
      </xdr:nvCxnSpPr>
      <xdr:spPr>
        <a:xfrm rot="16200000" flipH="1">
          <a:off x="3112809" y="4861070"/>
          <a:ext cx="211009" cy="306813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111920</xdr:colOff>
      <xdr:row>23</xdr:row>
      <xdr:rowOff>235522</xdr:rowOff>
    </xdr:from>
    <xdr:to>
      <xdr:col>4</xdr:col>
      <xdr:colOff>180846</xdr:colOff>
      <xdr:row>24</xdr:row>
      <xdr:rowOff>68731</xdr:rowOff>
    </xdr:to>
    <xdr:cxnSp macro="">
      <xdr:nvCxnSpPr>
        <xdr:cNvPr id="59" name="58 Conector recto de flecha"/>
        <xdr:cNvCxnSpPr>
          <a:stCxn id="38" idx="2"/>
          <a:endCxn id="42" idx="0"/>
        </xdr:cNvCxnSpPr>
      </xdr:nvCxnSpPr>
      <xdr:spPr>
        <a:xfrm rot="5400000">
          <a:off x="3106328" y="5156389"/>
          <a:ext cx="214209" cy="316576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111919</xdr:colOff>
      <xdr:row>24</xdr:row>
      <xdr:rowOff>156361</xdr:rowOff>
    </xdr:from>
    <xdr:to>
      <xdr:col>4</xdr:col>
      <xdr:colOff>140841</xdr:colOff>
      <xdr:row>25</xdr:row>
      <xdr:rowOff>72389</xdr:rowOff>
    </xdr:to>
    <xdr:cxnSp macro="">
      <xdr:nvCxnSpPr>
        <xdr:cNvPr id="60" name="59 Conector recto de flecha"/>
        <xdr:cNvCxnSpPr>
          <a:stCxn id="42" idx="4"/>
          <a:endCxn id="68" idx="0"/>
        </xdr:cNvCxnSpPr>
      </xdr:nvCxnSpPr>
      <xdr:spPr>
        <a:xfrm rot="16200000" flipH="1">
          <a:off x="3121116" y="5443439"/>
          <a:ext cx="144628" cy="276572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81201</xdr:colOff>
      <xdr:row>19</xdr:row>
      <xdr:rowOff>123205</xdr:rowOff>
    </xdr:from>
    <xdr:to>
      <xdr:col>3</xdr:col>
      <xdr:colOff>168830</xdr:colOff>
      <xdr:row>19</xdr:row>
      <xdr:rowOff>210835</xdr:rowOff>
    </xdr:to>
    <xdr:sp macro="" textlink="">
      <xdr:nvSpPr>
        <xdr:cNvPr id="61" name="60 Conector"/>
        <xdr:cNvSpPr/>
      </xdr:nvSpPr>
      <xdr:spPr>
        <a:xfrm>
          <a:off x="3024426" y="4095130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64618</xdr:colOff>
      <xdr:row>19</xdr:row>
      <xdr:rowOff>121862</xdr:rowOff>
    </xdr:from>
    <xdr:to>
      <xdr:col>4</xdr:col>
      <xdr:colOff>204162</xdr:colOff>
      <xdr:row>19</xdr:row>
      <xdr:rowOff>209453</xdr:rowOff>
    </xdr:to>
    <xdr:sp macro="" textlink="">
      <xdr:nvSpPr>
        <xdr:cNvPr id="62" name="61 Flecha derecha"/>
        <xdr:cNvSpPr/>
      </xdr:nvSpPr>
      <xdr:spPr>
        <a:xfrm>
          <a:off x="3255493" y="4093787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97627</xdr:colOff>
      <xdr:row>19</xdr:row>
      <xdr:rowOff>131665</xdr:rowOff>
    </xdr:from>
    <xdr:to>
      <xdr:col>5</xdr:col>
      <xdr:colOff>208835</xdr:colOff>
      <xdr:row>19</xdr:row>
      <xdr:rowOff>218455</xdr:rowOff>
    </xdr:to>
    <xdr:sp macro="" textlink="">
      <xdr:nvSpPr>
        <xdr:cNvPr id="63" name="62 Combinar"/>
        <xdr:cNvSpPr/>
      </xdr:nvSpPr>
      <xdr:spPr>
        <a:xfrm>
          <a:off x="3536152" y="4103590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82959</xdr:colOff>
      <xdr:row>19</xdr:row>
      <xdr:rowOff>129360</xdr:rowOff>
    </xdr:from>
    <xdr:to>
      <xdr:col>6</xdr:col>
      <xdr:colOff>195500</xdr:colOff>
      <xdr:row>19</xdr:row>
      <xdr:rowOff>207026</xdr:rowOff>
    </xdr:to>
    <xdr:sp macro="" textlink="">
      <xdr:nvSpPr>
        <xdr:cNvPr id="64" name="63 Retraso"/>
        <xdr:cNvSpPr/>
      </xdr:nvSpPr>
      <xdr:spPr>
        <a:xfrm>
          <a:off x="3807234" y="4101285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83251</xdr:colOff>
      <xdr:row>19</xdr:row>
      <xdr:rowOff>122032</xdr:rowOff>
    </xdr:from>
    <xdr:to>
      <xdr:col>7</xdr:col>
      <xdr:colOff>172640</xdr:colOff>
      <xdr:row>19</xdr:row>
      <xdr:rowOff>210835</xdr:rowOff>
    </xdr:to>
    <xdr:sp macro="" textlink="">
      <xdr:nvSpPr>
        <xdr:cNvPr id="65" name="64 Proceso"/>
        <xdr:cNvSpPr/>
      </xdr:nvSpPr>
      <xdr:spPr>
        <a:xfrm>
          <a:off x="4055176" y="4093957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132087</xdr:colOff>
      <xdr:row>19</xdr:row>
      <xdr:rowOff>207025</xdr:rowOff>
    </xdr:from>
    <xdr:to>
      <xdr:col>6</xdr:col>
      <xdr:colOff>139231</xdr:colOff>
      <xdr:row>20</xdr:row>
      <xdr:rowOff>79996</xdr:rowOff>
    </xdr:to>
    <xdr:cxnSp macro="">
      <xdr:nvCxnSpPr>
        <xdr:cNvPr id="66" name="65 Conector recto de flecha"/>
        <xdr:cNvCxnSpPr>
          <a:stCxn id="64" idx="2"/>
          <a:endCxn id="25" idx="0"/>
        </xdr:cNvCxnSpPr>
      </xdr:nvCxnSpPr>
      <xdr:spPr>
        <a:xfrm rot="5400000">
          <a:off x="3766286" y="4269026"/>
          <a:ext cx="187296" cy="7144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66688</xdr:colOff>
      <xdr:row>25</xdr:row>
      <xdr:rowOff>73733</xdr:rowOff>
    </xdr:from>
    <xdr:to>
      <xdr:col>3</xdr:col>
      <xdr:colOff>154317</xdr:colOff>
      <xdr:row>25</xdr:row>
      <xdr:rowOff>161363</xdr:rowOff>
    </xdr:to>
    <xdr:sp macro="" textlink="">
      <xdr:nvSpPr>
        <xdr:cNvPr id="67" name="66 Conector"/>
        <xdr:cNvSpPr/>
      </xdr:nvSpPr>
      <xdr:spPr>
        <a:xfrm>
          <a:off x="3009913" y="5655383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45092</xdr:colOff>
      <xdr:row>25</xdr:row>
      <xdr:rowOff>72390</xdr:rowOff>
    </xdr:from>
    <xdr:to>
      <xdr:col>4</xdr:col>
      <xdr:colOff>184636</xdr:colOff>
      <xdr:row>25</xdr:row>
      <xdr:rowOff>159981</xdr:rowOff>
    </xdr:to>
    <xdr:sp macro="" textlink="">
      <xdr:nvSpPr>
        <xdr:cNvPr id="68" name="67 Flecha derecha"/>
        <xdr:cNvSpPr/>
      </xdr:nvSpPr>
      <xdr:spPr>
        <a:xfrm>
          <a:off x="3235967" y="5654040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87626</xdr:colOff>
      <xdr:row>25</xdr:row>
      <xdr:rowOff>82193</xdr:rowOff>
    </xdr:from>
    <xdr:to>
      <xdr:col>5</xdr:col>
      <xdr:colOff>198834</xdr:colOff>
      <xdr:row>25</xdr:row>
      <xdr:rowOff>168983</xdr:rowOff>
    </xdr:to>
    <xdr:sp macro="" textlink="">
      <xdr:nvSpPr>
        <xdr:cNvPr id="69" name="68 Combinar"/>
        <xdr:cNvSpPr/>
      </xdr:nvSpPr>
      <xdr:spPr>
        <a:xfrm>
          <a:off x="3526151" y="5663843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63433</xdr:colOff>
      <xdr:row>25</xdr:row>
      <xdr:rowOff>79888</xdr:rowOff>
    </xdr:from>
    <xdr:to>
      <xdr:col>6</xdr:col>
      <xdr:colOff>175974</xdr:colOff>
      <xdr:row>25</xdr:row>
      <xdr:rowOff>157554</xdr:rowOff>
    </xdr:to>
    <xdr:sp macro="" textlink="">
      <xdr:nvSpPr>
        <xdr:cNvPr id="70" name="69 Retraso"/>
        <xdr:cNvSpPr/>
      </xdr:nvSpPr>
      <xdr:spPr>
        <a:xfrm>
          <a:off x="3787708" y="5661538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73250</xdr:colOff>
      <xdr:row>25</xdr:row>
      <xdr:rowOff>72560</xdr:rowOff>
    </xdr:from>
    <xdr:to>
      <xdr:col>7</xdr:col>
      <xdr:colOff>162639</xdr:colOff>
      <xdr:row>25</xdr:row>
      <xdr:rowOff>161363</xdr:rowOff>
    </xdr:to>
    <xdr:sp macro="" textlink="">
      <xdr:nvSpPr>
        <xdr:cNvPr id="71" name="70 Proceso"/>
        <xdr:cNvSpPr/>
      </xdr:nvSpPr>
      <xdr:spPr>
        <a:xfrm>
          <a:off x="4045175" y="5654210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103359</xdr:colOff>
      <xdr:row>25</xdr:row>
      <xdr:rowOff>159982</xdr:rowOff>
    </xdr:from>
    <xdr:to>
      <xdr:col>4</xdr:col>
      <xdr:colOff>140841</xdr:colOff>
      <xdr:row>26</xdr:row>
      <xdr:rowOff>80330</xdr:rowOff>
    </xdr:to>
    <xdr:cxnSp macro="">
      <xdr:nvCxnSpPr>
        <xdr:cNvPr id="72" name="71 Conector recto de flecha"/>
        <xdr:cNvCxnSpPr>
          <a:stCxn id="68" idx="2"/>
          <a:endCxn id="47" idx="0"/>
        </xdr:cNvCxnSpPr>
      </xdr:nvCxnSpPr>
      <xdr:spPr>
        <a:xfrm rot="5400000">
          <a:off x="3114676" y="5673540"/>
          <a:ext cx="148948" cy="285132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80011</xdr:colOff>
      <xdr:row>11</xdr:row>
      <xdr:rowOff>74407</xdr:rowOff>
    </xdr:from>
    <xdr:to>
      <xdr:col>3</xdr:col>
      <xdr:colOff>167640</xdr:colOff>
      <xdr:row>11</xdr:row>
      <xdr:rowOff>162037</xdr:rowOff>
    </xdr:to>
    <xdr:sp macro="" textlink="">
      <xdr:nvSpPr>
        <xdr:cNvPr id="73" name="72 Conector"/>
        <xdr:cNvSpPr/>
      </xdr:nvSpPr>
      <xdr:spPr>
        <a:xfrm>
          <a:off x="3023236" y="2046082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51522</xdr:colOff>
      <xdr:row>11</xdr:row>
      <xdr:rowOff>73064</xdr:rowOff>
    </xdr:from>
    <xdr:to>
      <xdr:col>4</xdr:col>
      <xdr:colOff>191066</xdr:colOff>
      <xdr:row>11</xdr:row>
      <xdr:rowOff>160655</xdr:rowOff>
    </xdr:to>
    <xdr:sp macro="" textlink="">
      <xdr:nvSpPr>
        <xdr:cNvPr id="74" name="73 Flecha derecha"/>
        <xdr:cNvSpPr/>
      </xdr:nvSpPr>
      <xdr:spPr>
        <a:xfrm>
          <a:off x="3242397" y="2044739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105962</xdr:colOff>
      <xdr:row>11</xdr:row>
      <xdr:rowOff>82867</xdr:rowOff>
    </xdr:from>
    <xdr:to>
      <xdr:col>5</xdr:col>
      <xdr:colOff>217170</xdr:colOff>
      <xdr:row>11</xdr:row>
      <xdr:rowOff>169657</xdr:rowOff>
    </xdr:to>
    <xdr:sp macro="" textlink="">
      <xdr:nvSpPr>
        <xdr:cNvPr id="75" name="74 Combinar"/>
        <xdr:cNvSpPr/>
      </xdr:nvSpPr>
      <xdr:spPr>
        <a:xfrm>
          <a:off x="3544487" y="2054542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81769</xdr:colOff>
      <xdr:row>11</xdr:row>
      <xdr:rowOff>80562</xdr:rowOff>
    </xdr:from>
    <xdr:to>
      <xdr:col>6</xdr:col>
      <xdr:colOff>194310</xdr:colOff>
      <xdr:row>11</xdr:row>
      <xdr:rowOff>158228</xdr:rowOff>
    </xdr:to>
    <xdr:sp macro="" textlink="">
      <xdr:nvSpPr>
        <xdr:cNvPr id="76" name="75 Retraso"/>
        <xdr:cNvSpPr/>
      </xdr:nvSpPr>
      <xdr:spPr>
        <a:xfrm>
          <a:off x="3806044" y="2052237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82061</xdr:colOff>
      <xdr:row>11</xdr:row>
      <xdr:rowOff>73234</xdr:rowOff>
    </xdr:from>
    <xdr:to>
      <xdr:col>7</xdr:col>
      <xdr:colOff>171450</xdr:colOff>
      <xdr:row>11</xdr:row>
      <xdr:rowOff>162037</xdr:rowOff>
    </xdr:to>
    <xdr:sp macro="" textlink="">
      <xdr:nvSpPr>
        <xdr:cNvPr id="77" name="76 Proceso"/>
        <xdr:cNvSpPr/>
      </xdr:nvSpPr>
      <xdr:spPr>
        <a:xfrm>
          <a:off x="4053986" y="2044909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76677</xdr:colOff>
      <xdr:row>12</xdr:row>
      <xdr:rowOff>122031</xdr:rowOff>
    </xdr:from>
    <xdr:to>
      <xdr:col>3</xdr:col>
      <xdr:colOff>164306</xdr:colOff>
      <xdr:row>12</xdr:row>
      <xdr:rowOff>209661</xdr:rowOff>
    </xdr:to>
    <xdr:sp macro="" textlink="">
      <xdr:nvSpPr>
        <xdr:cNvPr id="78" name="77 Conector"/>
        <xdr:cNvSpPr/>
      </xdr:nvSpPr>
      <xdr:spPr>
        <a:xfrm>
          <a:off x="3019902" y="2322306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66047</xdr:colOff>
      <xdr:row>12</xdr:row>
      <xdr:rowOff>120688</xdr:rowOff>
    </xdr:from>
    <xdr:to>
      <xdr:col>4</xdr:col>
      <xdr:colOff>205591</xdr:colOff>
      <xdr:row>12</xdr:row>
      <xdr:rowOff>208279</xdr:rowOff>
    </xdr:to>
    <xdr:sp macro="" textlink="">
      <xdr:nvSpPr>
        <xdr:cNvPr id="79" name="78 Flecha derecha"/>
        <xdr:cNvSpPr/>
      </xdr:nvSpPr>
      <xdr:spPr>
        <a:xfrm>
          <a:off x="3256922" y="2320963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102628</xdr:colOff>
      <xdr:row>12</xdr:row>
      <xdr:rowOff>130491</xdr:rowOff>
    </xdr:from>
    <xdr:to>
      <xdr:col>5</xdr:col>
      <xdr:colOff>213836</xdr:colOff>
      <xdr:row>12</xdr:row>
      <xdr:rowOff>217281</xdr:rowOff>
    </xdr:to>
    <xdr:sp macro="" textlink="">
      <xdr:nvSpPr>
        <xdr:cNvPr id="80" name="79 Combinar"/>
        <xdr:cNvSpPr/>
      </xdr:nvSpPr>
      <xdr:spPr>
        <a:xfrm>
          <a:off x="3541153" y="2330766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78435</xdr:colOff>
      <xdr:row>12</xdr:row>
      <xdr:rowOff>128186</xdr:rowOff>
    </xdr:from>
    <xdr:to>
      <xdr:col>6</xdr:col>
      <xdr:colOff>190976</xdr:colOff>
      <xdr:row>12</xdr:row>
      <xdr:rowOff>205852</xdr:rowOff>
    </xdr:to>
    <xdr:sp macro="" textlink="">
      <xdr:nvSpPr>
        <xdr:cNvPr id="81" name="80 Retraso"/>
        <xdr:cNvSpPr/>
      </xdr:nvSpPr>
      <xdr:spPr>
        <a:xfrm>
          <a:off x="3802710" y="2328461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78727</xdr:colOff>
      <xdr:row>12</xdr:row>
      <xdr:rowOff>120858</xdr:rowOff>
    </xdr:from>
    <xdr:to>
      <xdr:col>7</xdr:col>
      <xdr:colOff>168116</xdr:colOff>
      <xdr:row>12</xdr:row>
      <xdr:rowOff>209661</xdr:rowOff>
    </xdr:to>
    <xdr:sp macro="" textlink="">
      <xdr:nvSpPr>
        <xdr:cNvPr id="82" name="81 Proceso"/>
        <xdr:cNvSpPr/>
      </xdr:nvSpPr>
      <xdr:spPr>
        <a:xfrm>
          <a:off x="4050652" y="2321133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70724</xdr:colOff>
      <xdr:row>13</xdr:row>
      <xdr:rowOff>74407</xdr:rowOff>
    </xdr:from>
    <xdr:to>
      <xdr:col>3</xdr:col>
      <xdr:colOff>158353</xdr:colOff>
      <xdr:row>13</xdr:row>
      <xdr:rowOff>162037</xdr:rowOff>
    </xdr:to>
    <xdr:sp macro="" textlink="">
      <xdr:nvSpPr>
        <xdr:cNvPr id="83" name="82 Conector"/>
        <xdr:cNvSpPr/>
      </xdr:nvSpPr>
      <xdr:spPr>
        <a:xfrm>
          <a:off x="3013949" y="2589007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60094</xdr:colOff>
      <xdr:row>13</xdr:row>
      <xdr:rowOff>73064</xdr:rowOff>
    </xdr:from>
    <xdr:to>
      <xdr:col>4</xdr:col>
      <xdr:colOff>199638</xdr:colOff>
      <xdr:row>13</xdr:row>
      <xdr:rowOff>160655</xdr:rowOff>
    </xdr:to>
    <xdr:sp macro="" textlink="">
      <xdr:nvSpPr>
        <xdr:cNvPr id="84" name="83 Flecha derecha"/>
        <xdr:cNvSpPr/>
      </xdr:nvSpPr>
      <xdr:spPr>
        <a:xfrm>
          <a:off x="3250969" y="2587664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96675</xdr:colOff>
      <xdr:row>13</xdr:row>
      <xdr:rowOff>82867</xdr:rowOff>
    </xdr:from>
    <xdr:to>
      <xdr:col>5</xdr:col>
      <xdr:colOff>207883</xdr:colOff>
      <xdr:row>13</xdr:row>
      <xdr:rowOff>169657</xdr:rowOff>
    </xdr:to>
    <xdr:sp macro="" textlink="">
      <xdr:nvSpPr>
        <xdr:cNvPr id="85" name="84 Combinar"/>
        <xdr:cNvSpPr/>
      </xdr:nvSpPr>
      <xdr:spPr>
        <a:xfrm>
          <a:off x="3535200" y="2597467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72482</xdr:colOff>
      <xdr:row>13</xdr:row>
      <xdr:rowOff>80562</xdr:rowOff>
    </xdr:from>
    <xdr:to>
      <xdr:col>6</xdr:col>
      <xdr:colOff>185023</xdr:colOff>
      <xdr:row>13</xdr:row>
      <xdr:rowOff>158228</xdr:rowOff>
    </xdr:to>
    <xdr:sp macro="" textlink="">
      <xdr:nvSpPr>
        <xdr:cNvPr id="86" name="85 Retraso"/>
        <xdr:cNvSpPr/>
      </xdr:nvSpPr>
      <xdr:spPr>
        <a:xfrm>
          <a:off x="3796757" y="2595162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72774</xdr:colOff>
      <xdr:row>13</xdr:row>
      <xdr:rowOff>73234</xdr:rowOff>
    </xdr:from>
    <xdr:to>
      <xdr:col>7</xdr:col>
      <xdr:colOff>162163</xdr:colOff>
      <xdr:row>13</xdr:row>
      <xdr:rowOff>162037</xdr:rowOff>
    </xdr:to>
    <xdr:sp macro="" textlink="">
      <xdr:nvSpPr>
        <xdr:cNvPr id="87" name="86 Proceso"/>
        <xdr:cNvSpPr/>
      </xdr:nvSpPr>
      <xdr:spPr>
        <a:xfrm>
          <a:off x="4044699" y="2587834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151474</xdr:colOff>
      <xdr:row>11</xdr:row>
      <xdr:rowOff>160655</xdr:rowOff>
    </xdr:from>
    <xdr:to>
      <xdr:col>4</xdr:col>
      <xdr:colOff>147272</xdr:colOff>
      <xdr:row>12</xdr:row>
      <xdr:rowOff>134864</xdr:rowOff>
    </xdr:to>
    <xdr:cxnSp macro="">
      <xdr:nvCxnSpPr>
        <xdr:cNvPr id="88" name="87 Conector recto de flecha"/>
        <xdr:cNvCxnSpPr>
          <a:stCxn id="74" idx="2"/>
          <a:endCxn id="78" idx="7"/>
        </xdr:cNvCxnSpPr>
      </xdr:nvCxnSpPr>
      <xdr:spPr>
        <a:xfrm rot="5400000">
          <a:off x="3115018" y="2112011"/>
          <a:ext cx="202809" cy="243448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114539</xdr:colOff>
      <xdr:row>12</xdr:row>
      <xdr:rowOff>209662</xdr:rowOff>
    </xdr:from>
    <xdr:to>
      <xdr:col>3</xdr:col>
      <xdr:colOff>120492</xdr:colOff>
      <xdr:row>13</xdr:row>
      <xdr:rowOff>74408</xdr:rowOff>
    </xdr:to>
    <xdr:cxnSp macro="">
      <xdr:nvCxnSpPr>
        <xdr:cNvPr id="89" name="88 Conector recto de flecha"/>
        <xdr:cNvCxnSpPr>
          <a:stCxn id="78" idx="4"/>
          <a:endCxn id="83" idx="0"/>
        </xdr:cNvCxnSpPr>
      </xdr:nvCxnSpPr>
      <xdr:spPr>
        <a:xfrm rot="5400000">
          <a:off x="2971205" y="2496496"/>
          <a:ext cx="179071" cy="5953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145520</xdr:colOff>
      <xdr:row>13</xdr:row>
      <xdr:rowOff>149204</xdr:rowOff>
    </xdr:from>
    <xdr:to>
      <xdr:col>4</xdr:col>
      <xdr:colOff>145127</xdr:colOff>
      <xdr:row>14</xdr:row>
      <xdr:rowOff>86313</xdr:rowOff>
    </xdr:to>
    <xdr:cxnSp macro="">
      <xdr:nvCxnSpPr>
        <xdr:cNvPr id="90" name="89 Conector recto de flecha"/>
        <xdr:cNvCxnSpPr>
          <a:stCxn id="83" idx="5"/>
          <a:endCxn id="3" idx="0"/>
        </xdr:cNvCxnSpPr>
      </xdr:nvCxnSpPr>
      <xdr:spPr>
        <a:xfrm rot="16200000" flipH="1">
          <a:off x="3129519" y="2623030"/>
          <a:ext cx="165709" cy="247257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82826</xdr:colOff>
      <xdr:row>18</xdr:row>
      <xdr:rowOff>120665</xdr:rowOff>
    </xdr:from>
    <xdr:to>
      <xdr:col>3</xdr:col>
      <xdr:colOff>170455</xdr:colOff>
      <xdr:row>18</xdr:row>
      <xdr:rowOff>208295</xdr:rowOff>
    </xdr:to>
    <xdr:sp macro="" textlink="">
      <xdr:nvSpPr>
        <xdr:cNvPr id="91" name="90 Conector"/>
        <xdr:cNvSpPr/>
      </xdr:nvSpPr>
      <xdr:spPr>
        <a:xfrm>
          <a:off x="3026051" y="3778265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66243</xdr:colOff>
      <xdr:row>18</xdr:row>
      <xdr:rowOff>119322</xdr:rowOff>
    </xdr:from>
    <xdr:to>
      <xdr:col>4</xdr:col>
      <xdr:colOff>205787</xdr:colOff>
      <xdr:row>18</xdr:row>
      <xdr:rowOff>206913</xdr:rowOff>
    </xdr:to>
    <xdr:sp macro="" textlink="">
      <xdr:nvSpPr>
        <xdr:cNvPr id="92" name="91 Flecha derecha"/>
        <xdr:cNvSpPr/>
      </xdr:nvSpPr>
      <xdr:spPr>
        <a:xfrm>
          <a:off x="3257118" y="3776922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99252</xdr:colOff>
      <xdr:row>18</xdr:row>
      <xdr:rowOff>129125</xdr:rowOff>
    </xdr:from>
    <xdr:to>
      <xdr:col>5</xdr:col>
      <xdr:colOff>210460</xdr:colOff>
      <xdr:row>18</xdr:row>
      <xdr:rowOff>215915</xdr:rowOff>
    </xdr:to>
    <xdr:sp macro="" textlink="">
      <xdr:nvSpPr>
        <xdr:cNvPr id="93" name="92 Combinar"/>
        <xdr:cNvSpPr/>
      </xdr:nvSpPr>
      <xdr:spPr>
        <a:xfrm>
          <a:off x="3537777" y="3786725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84584</xdr:colOff>
      <xdr:row>18</xdr:row>
      <xdr:rowOff>126820</xdr:rowOff>
    </xdr:from>
    <xdr:to>
      <xdr:col>6</xdr:col>
      <xdr:colOff>197125</xdr:colOff>
      <xdr:row>18</xdr:row>
      <xdr:rowOff>204486</xdr:rowOff>
    </xdr:to>
    <xdr:sp macro="" textlink="">
      <xdr:nvSpPr>
        <xdr:cNvPr id="94" name="93 Retraso"/>
        <xdr:cNvSpPr/>
      </xdr:nvSpPr>
      <xdr:spPr>
        <a:xfrm>
          <a:off x="3808859" y="3784420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84876</xdr:colOff>
      <xdr:row>18</xdr:row>
      <xdr:rowOff>119492</xdr:rowOff>
    </xdr:from>
    <xdr:to>
      <xdr:col>7</xdr:col>
      <xdr:colOff>174265</xdr:colOff>
      <xdr:row>18</xdr:row>
      <xdr:rowOff>208295</xdr:rowOff>
    </xdr:to>
    <xdr:sp macro="" textlink="">
      <xdr:nvSpPr>
        <xdr:cNvPr id="95" name="94 Proceso"/>
        <xdr:cNvSpPr/>
      </xdr:nvSpPr>
      <xdr:spPr>
        <a:xfrm>
          <a:off x="4056801" y="3777092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157623</xdr:colOff>
      <xdr:row>18</xdr:row>
      <xdr:rowOff>195461</xdr:rowOff>
    </xdr:from>
    <xdr:to>
      <xdr:col>6</xdr:col>
      <xdr:colOff>139231</xdr:colOff>
      <xdr:row>19</xdr:row>
      <xdr:rowOff>129359</xdr:rowOff>
    </xdr:to>
    <xdr:cxnSp macro="">
      <xdr:nvCxnSpPr>
        <xdr:cNvPr id="96" name="95 Conector recto de flecha"/>
        <xdr:cNvCxnSpPr>
          <a:stCxn id="91" idx="5"/>
          <a:endCxn id="64" idx="0"/>
        </xdr:cNvCxnSpPr>
      </xdr:nvCxnSpPr>
      <xdr:spPr>
        <a:xfrm rot="16200000" flipH="1">
          <a:off x="3358065" y="3595844"/>
          <a:ext cx="248223" cy="762658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90281</xdr:colOff>
      <xdr:row>10</xdr:row>
      <xdr:rowOff>48554</xdr:rowOff>
    </xdr:from>
    <xdr:to>
      <xdr:col>3</xdr:col>
      <xdr:colOff>177910</xdr:colOff>
      <xdr:row>10</xdr:row>
      <xdr:rowOff>136184</xdr:rowOff>
    </xdr:to>
    <xdr:sp macro="" textlink="">
      <xdr:nvSpPr>
        <xdr:cNvPr id="97" name="96 Conector"/>
        <xdr:cNvSpPr/>
      </xdr:nvSpPr>
      <xdr:spPr>
        <a:xfrm>
          <a:off x="3033506" y="1829729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59203</xdr:colOff>
      <xdr:row>10</xdr:row>
      <xdr:rowOff>47211</xdr:rowOff>
    </xdr:from>
    <xdr:to>
      <xdr:col>4</xdr:col>
      <xdr:colOff>198747</xdr:colOff>
      <xdr:row>10</xdr:row>
      <xdr:rowOff>134802</xdr:rowOff>
    </xdr:to>
    <xdr:sp macro="" textlink="">
      <xdr:nvSpPr>
        <xdr:cNvPr id="98" name="97 Flecha derecha"/>
        <xdr:cNvSpPr/>
      </xdr:nvSpPr>
      <xdr:spPr>
        <a:xfrm>
          <a:off x="3250078" y="1828386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83930</xdr:colOff>
      <xdr:row>10</xdr:row>
      <xdr:rowOff>57014</xdr:rowOff>
    </xdr:from>
    <xdr:to>
      <xdr:col>5</xdr:col>
      <xdr:colOff>195138</xdr:colOff>
      <xdr:row>10</xdr:row>
      <xdr:rowOff>143804</xdr:rowOff>
    </xdr:to>
    <xdr:sp macro="" textlink="">
      <xdr:nvSpPr>
        <xdr:cNvPr id="99" name="98 Combinar"/>
        <xdr:cNvSpPr/>
      </xdr:nvSpPr>
      <xdr:spPr>
        <a:xfrm>
          <a:off x="3522455" y="1838189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89554</xdr:colOff>
      <xdr:row>10</xdr:row>
      <xdr:rowOff>54709</xdr:rowOff>
    </xdr:from>
    <xdr:to>
      <xdr:col>6</xdr:col>
      <xdr:colOff>202095</xdr:colOff>
      <xdr:row>10</xdr:row>
      <xdr:rowOff>132375</xdr:rowOff>
    </xdr:to>
    <xdr:sp macro="" textlink="">
      <xdr:nvSpPr>
        <xdr:cNvPr id="100" name="99 Retraso"/>
        <xdr:cNvSpPr/>
      </xdr:nvSpPr>
      <xdr:spPr>
        <a:xfrm>
          <a:off x="3813829" y="1835884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81563</xdr:colOff>
      <xdr:row>10</xdr:row>
      <xdr:rowOff>47381</xdr:rowOff>
    </xdr:from>
    <xdr:to>
      <xdr:col>7</xdr:col>
      <xdr:colOff>170952</xdr:colOff>
      <xdr:row>10</xdr:row>
      <xdr:rowOff>136184</xdr:rowOff>
    </xdr:to>
    <xdr:sp macro="" textlink="">
      <xdr:nvSpPr>
        <xdr:cNvPr id="101" name="100 Proceso"/>
        <xdr:cNvSpPr/>
      </xdr:nvSpPr>
      <xdr:spPr>
        <a:xfrm>
          <a:off x="4053488" y="1828556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76201</xdr:colOff>
      <xdr:row>10</xdr:row>
      <xdr:rowOff>49530</xdr:rowOff>
    </xdr:from>
    <xdr:to>
      <xdr:col>3</xdr:col>
      <xdr:colOff>163830</xdr:colOff>
      <xdr:row>10</xdr:row>
      <xdr:rowOff>137160</xdr:rowOff>
    </xdr:to>
    <xdr:sp macro="" textlink="">
      <xdr:nvSpPr>
        <xdr:cNvPr id="2" name="1 Conector"/>
        <xdr:cNvSpPr/>
      </xdr:nvSpPr>
      <xdr:spPr>
        <a:xfrm>
          <a:off x="3019426" y="1830705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59618</xdr:colOff>
      <xdr:row>10</xdr:row>
      <xdr:rowOff>48187</xdr:rowOff>
    </xdr:from>
    <xdr:to>
      <xdr:col>4</xdr:col>
      <xdr:colOff>199162</xdr:colOff>
      <xdr:row>10</xdr:row>
      <xdr:rowOff>135778</xdr:rowOff>
    </xdr:to>
    <xdr:sp macro="" textlink="">
      <xdr:nvSpPr>
        <xdr:cNvPr id="3" name="2 Flecha derecha"/>
        <xdr:cNvSpPr/>
      </xdr:nvSpPr>
      <xdr:spPr>
        <a:xfrm>
          <a:off x="3250493" y="1829362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64052</xdr:colOff>
      <xdr:row>10</xdr:row>
      <xdr:rowOff>57990</xdr:rowOff>
    </xdr:from>
    <xdr:to>
      <xdr:col>5</xdr:col>
      <xdr:colOff>175260</xdr:colOff>
      <xdr:row>10</xdr:row>
      <xdr:rowOff>144780</xdr:rowOff>
    </xdr:to>
    <xdr:sp macro="" textlink="">
      <xdr:nvSpPr>
        <xdr:cNvPr id="4" name="3 Combinar"/>
        <xdr:cNvSpPr/>
      </xdr:nvSpPr>
      <xdr:spPr>
        <a:xfrm>
          <a:off x="3502577" y="1839165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77959</xdr:colOff>
      <xdr:row>10</xdr:row>
      <xdr:rowOff>55685</xdr:rowOff>
    </xdr:from>
    <xdr:to>
      <xdr:col>6</xdr:col>
      <xdr:colOff>190500</xdr:colOff>
      <xdr:row>10</xdr:row>
      <xdr:rowOff>133351</xdr:rowOff>
    </xdr:to>
    <xdr:sp macro="" textlink="">
      <xdr:nvSpPr>
        <xdr:cNvPr id="5" name="4 Retraso"/>
        <xdr:cNvSpPr/>
      </xdr:nvSpPr>
      <xdr:spPr>
        <a:xfrm>
          <a:off x="3783184" y="1836860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78251</xdr:colOff>
      <xdr:row>10</xdr:row>
      <xdr:rowOff>48357</xdr:rowOff>
    </xdr:from>
    <xdr:to>
      <xdr:col>7</xdr:col>
      <xdr:colOff>167640</xdr:colOff>
      <xdr:row>10</xdr:row>
      <xdr:rowOff>137160</xdr:rowOff>
    </xdr:to>
    <xdr:sp macro="" textlink="">
      <xdr:nvSpPr>
        <xdr:cNvPr id="6" name="5 Proceso"/>
        <xdr:cNvSpPr/>
      </xdr:nvSpPr>
      <xdr:spPr>
        <a:xfrm>
          <a:off x="4050176" y="1829532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70486</xdr:colOff>
      <xdr:row>13</xdr:row>
      <xdr:rowOff>62958</xdr:rowOff>
    </xdr:from>
    <xdr:to>
      <xdr:col>3</xdr:col>
      <xdr:colOff>158115</xdr:colOff>
      <xdr:row>13</xdr:row>
      <xdr:rowOff>150588</xdr:rowOff>
    </xdr:to>
    <xdr:sp macro="" textlink="">
      <xdr:nvSpPr>
        <xdr:cNvPr id="7" name="6 Conector"/>
        <xdr:cNvSpPr/>
      </xdr:nvSpPr>
      <xdr:spPr>
        <a:xfrm>
          <a:off x="3013711" y="2587083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51522</xdr:colOff>
      <xdr:row>13</xdr:row>
      <xdr:rowOff>61615</xdr:rowOff>
    </xdr:from>
    <xdr:to>
      <xdr:col>4</xdr:col>
      <xdr:colOff>191066</xdr:colOff>
      <xdr:row>13</xdr:row>
      <xdr:rowOff>149206</xdr:rowOff>
    </xdr:to>
    <xdr:sp macro="" textlink="">
      <xdr:nvSpPr>
        <xdr:cNvPr id="8" name="7 Flecha derecha"/>
        <xdr:cNvSpPr/>
      </xdr:nvSpPr>
      <xdr:spPr>
        <a:xfrm>
          <a:off x="3242397" y="2585740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67862</xdr:colOff>
      <xdr:row>13</xdr:row>
      <xdr:rowOff>71418</xdr:rowOff>
    </xdr:from>
    <xdr:to>
      <xdr:col>5</xdr:col>
      <xdr:colOff>179070</xdr:colOff>
      <xdr:row>13</xdr:row>
      <xdr:rowOff>158208</xdr:rowOff>
    </xdr:to>
    <xdr:sp macro="" textlink="">
      <xdr:nvSpPr>
        <xdr:cNvPr id="9" name="8 Combinar"/>
        <xdr:cNvSpPr/>
      </xdr:nvSpPr>
      <xdr:spPr>
        <a:xfrm>
          <a:off x="3506387" y="2595543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81769</xdr:colOff>
      <xdr:row>13</xdr:row>
      <xdr:rowOff>69113</xdr:rowOff>
    </xdr:from>
    <xdr:to>
      <xdr:col>6</xdr:col>
      <xdr:colOff>194310</xdr:colOff>
      <xdr:row>13</xdr:row>
      <xdr:rowOff>146779</xdr:rowOff>
    </xdr:to>
    <xdr:sp macro="" textlink="">
      <xdr:nvSpPr>
        <xdr:cNvPr id="10" name="9 Retraso"/>
        <xdr:cNvSpPr/>
      </xdr:nvSpPr>
      <xdr:spPr>
        <a:xfrm>
          <a:off x="3786994" y="2593238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82061</xdr:colOff>
      <xdr:row>13</xdr:row>
      <xdr:rowOff>61785</xdr:rowOff>
    </xdr:from>
    <xdr:to>
      <xdr:col>7</xdr:col>
      <xdr:colOff>171450</xdr:colOff>
      <xdr:row>13</xdr:row>
      <xdr:rowOff>150588</xdr:rowOff>
    </xdr:to>
    <xdr:sp macro="" textlink="">
      <xdr:nvSpPr>
        <xdr:cNvPr id="11" name="10 Proceso"/>
        <xdr:cNvSpPr/>
      </xdr:nvSpPr>
      <xdr:spPr>
        <a:xfrm>
          <a:off x="4053986" y="2585910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68781</xdr:colOff>
      <xdr:row>14</xdr:row>
      <xdr:rowOff>62779</xdr:rowOff>
    </xdr:from>
    <xdr:to>
      <xdr:col>3</xdr:col>
      <xdr:colOff>156410</xdr:colOff>
      <xdr:row>14</xdr:row>
      <xdr:rowOff>150409</xdr:rowOff>
    </xdr:to>
    <xdr:sp macro="" textlink="">
      <xdr:nvSpPr>
        <xdr:cNvPr id="12" name="11 Conector"/>
        <xdr:cNvSpPr/>
      </xdr:nvSpPr>
      <xdr:spPr>
        <a:xfrm>
          <a:off x="3012006" y="2815504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67237</xdr:colOff>
      <xdr:row>14</xdr:row>
      <xdr:rowOff>61436</xdr:rowOff>
    </xdr:from>
    <xdr:to>
      <xdr:col>4</xdr:col>
      <xdr:colOff>206781</xdr:colOff>
      <xdr:row>14</xdr:row>
      <xdr:rowOff>149027</xdr:rowOff>
    </xdr:to>
    <xdr:sp macro="" textlink="">
      <xdr:nvSpPr>
        <xdr:cNvPr id="13" name="12 Flecha derecha"/>
        <xdr:cNvSpPr/>
      </xdr:nvSpPr>
      <xdr:spPr>
        <a:xfrm>
          <a:off x="3258112" y="2814161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71671</xdr:colOff>
      <xdr:row>14</xdr:row>
      <xdr:rowOff>71239</xdr:rowOff>
    </xdr:from>
    <xdr:to>
      <xdr:col>5</xdr:col>
      <xdr:colOff>182879</xdr:colOff>
      <xdr:row>14</xdr:row>
      <xdr:rowOff>158029</xdr:rowOff>
    </xdr:to>
    <xdr:sp macro="" textlink="">
      <xdr:nvSpPr>
        <xdr:cNvPr id="14" name="13 Combinar"/>
        <xdr:cNvSpPr/>
      </xdr:nvSpPr>
      <xdr:spPr>
        <a:xfrm>
          <a:off x="3510196" y="2823964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85578</xdr:colOff>
      <xdr:row>14</xdr:row>
      <xdr:rowOff>68934</xdr:rowOff>
    </xdr:from>
    <xdr:to>
      <xdr:col>6</xdr:col>
      <xdr:colOff>198119</xdr:colOff>
      <xdr:row>14</xdr:row>
      <xdr:rowOff>146600</xdr:rowOff>
    </xdr:to>
    <xdr:sp macro="" textlink="">
      <xdr:nvSpPr>
        <xdr:cNvPr id="15" name="14 Retraso"/>
        <xdr:cNvSpPr/>
      </xdr:nvSpPr>
      <xdr:spPr>
        <a:xfrm>
          <a:off x="3790803" y="2821659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79917</xdr:colOff>
      <xdr:row>14</xdr:row>
      <xdr:rowOff>61606</xdr:rowOff>
    </xdr:from>
    <xdr:to>
      <xdr:col>7</xdr:col>
      <xdr:colOff>169306</xdr:colOff>
      <xdr:row>14</xdr:row>
      <xdr:rowOff>150409</xdr:rowOff>
    </xdr:to>
    <xdr:sp macro="" textlink="">
      <xdr:nvSpPr>
        <xdr:cNvPr id="16" name="15 Proceso"/>
        <xdr:cNvSpPr/>
      </xdr:nvSpPr>
      <xdr:spPr>
        <a:xfrm>
          <a:off x="4051842" y="2814331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80010</xdr:colOff>
      <xdr:row>15</xdr:row>
      <xdr:rowOff>68918</xdr:rowOff>
    </xdr:from>
    <xdr:to>
      <xdr:col>3</xdr:col>
      <xdr:colOff>167639</xdr:colOff>
      <xdr:row>15</xdr:row>
      <xdr:rowOff>156548</xdr:rowOff>
    </xdr:to>
    <xdr:sp macro="" textlink="">
      <xdr:nvSpPr>
        <xdr:cNvPr id="17" name="16 Conector"/>
        <xdr:cNvSpPr/>
      </xdr:nvSpPr>
      <xdr:spPr>
        <a:xfrm>
          <a:off x="3023235" y="3050243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63427</xdr:colOff>
      <xdr:row>15</xdr:row>
      <xdr:rowOff>67575</xdr:rowOff>
    </xdr:from>
    <xdr:to>
      <xdr:col>4</xdr:col>
      <xdr:colOff>202971</xdr:colOff>
      <xdr:row>15</xdr:row>
      <xdr:rowOff>155166</xdr:rowOff>
    </xdr:to>
    <xdr:sp macro="" textlink="">
      <xdr:nvSpPr>
        <xdr:cNvPr id="18" name="17 Flecha derecha"/>
        <xdr:cNvSpPr/>
      </xdr:nvSpPr>
      <xdr:spPr>
        <a:xfrm>
          <a:off x="3254302" y="3048900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67861</xdr:colOff>
      <xdr:row>15</xdr:row>
      <xdr:rowOff>77378</xdr:rowOff>
    </xdr:from>
    <xdr:to>
      <xdr:col>5</xdr:col>
      <xdr:colOff>179069</xdr:colOff>
      <xdr:row>15</xdr:row>
      <xdr:rowOff>164168</xdr:rowOff>
    </xdr:to>
    <xdr:sp macro="" textlink="">
      <xdr:nvSpPr>
        <xdr:cNvPr id="19" name="18 Combinar"/>
        <xdr:cNvSpPr/>
      </xdr:nvSpPr>
      <xdr:spPr>
        <a:xfrm>
          <a:off x="3506386" y="3058703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81768</xdr:colOff>
      <xdr:row>15</xdr:row>
      <xdr:rowOff>75073</xdr:rowOff>
    </xdr:from>
    <xdr:to>
      <xdr:col>6</xdr:col>
      <xdr:colOff>194309</xdr:colOff>
      <xdr:row>15</xdr:row>
      <xdr:rowOff>152739</xdr:rowOff>
    </xdr:to>
    <xdr:sp macro="" textlink="">
      <xdr:nvSpPr>
        <xdr:cNvPr id="20" name="19 Retraso"/>
        <xdr:cNvSpPr/>
      </xdr:nvSpPr>
      <xdr:spPr>
        <a:xfrm>
          <a:off x="3786993" y="3056398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82060</xdr:colOff>
      <xdr:row>15</xdr:row>
      <xdr:rowOff>67745</xdr:rowOff>
    </xdr:from>
    <xdr:to>
      <xdr:col>7</xdr:col>
      <xdr:colOff>171449</xdr:colOff>
      <xdr:row>15</xdr:row>
      <xdr:rowOff>156548</xdr:rowOff>
    </xdr:to>
    <xdr:sp macro="" textlink="">
      <xdr:nvSpPr>
        <xdr:cNvPr id="21" name="20 Proceso"/>
        <xdr:cNvSpPr/>
      </xdr:nvSpPr>
      <xdr:spPr>
        <a:xfrm>
          <a:off x="4053985" y="3049070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77604</xdr:colOff>
      <xdr:row>16</xdr:row>
      <xdr:rowOff>104813</xdr:rowOff>
    </xdr:from>
    <xdr:to>
      <xdr:col>3</xdr:col>
      <xdr:colOff>165233</xdr:colOff>
      <xdr:row>16</xdr:row>
      <xdr:rowOff>192443</xdr:rowOff>
    </xdr:to>
    <xdr:sp macro="" textlink="">
      <xdr:nvSpPr>
        <xdr:cNvPr id="22" name="21 Conector"/>
        <xdr:cNvSpPr/>
      </xdr:nvSpPr>
      <xdr:spPr>
        <a:xfrm>
          <a:off x="3020829" y="3314738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61021</xdr:colOff>
      <xdr:row>16</xdr:row>
      <xdr:rowOff>103470</xdr:rowOff>
    </xdr:from>
    <xdr:to>
      <xdr:col>4</xdr:col>
      <xdr:colOff>200565</xdr:colOff>
      <xdr:row>16</xdr:row>
      <xdr:rowOff>191061</xdr:rowOff>
    </xdr:to>
    <xdr:sp macro="" textlink="">
      <xdr:nvSpPr>
        <xdr:cNvPr id="23" name="22 Flecha derecha"/>
        <xdr:cNvSpPr/>
      </xdr:nvSpPr>
      <xdr:spPr>
        <a:xfrm>
          <a:off x="3251896" y="3313395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65455</xdr:colOff>
      <xdr:row>16</xdr:row>
      <xdr:rowOff>113273</xdr:rowOff>
    </xdr:from>
    <xdr:to>
      <xdr:col>5</xdr:col>
      <xdr:colOff>176663</xdr:colOff>
      <xdr:row>16</xdr:row>
      <xdr:rowOff>200063</xdr:rowOff>
    </xdr:to>
    <xdr:sp macro="" textlink="">
      <xdr:nvSpPr>
        <xdr:cNvPr id="24" name="23 Combinar"/>
        <xdr:cNvSpPr/>
      </xdr:nvSpPr>
      <xdr:spPr>
        <a:xfrm>
          <a:off x="3503980" y="3323198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79362</xdr:colOff>
      <xdr:row>16</xdr:row>
      <xdr:rowOff>110968</xdr:rowOff>
    </xdr:from>
    <xdr:to>
      <xdr:col>6</xdr:col>
      <xdr:colOff>191903</xdr:colOff>
      <xdr:row>16</xdr:row>
      <xdr:rowOff>188634</xdr:rowOff>
    </xdr:to>
    <xdr:sp macro="" textlink="">
      <xdr:nvSpPr>
        <xdr:cNvPr id="25" name="24 Retraso"/>
        <xdr:cNvSpPr/>
      </xdr:nvSpPr>
      <xdr:spPr>
        <a:xfrm>
          <a:off x="3784587" y="3320893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79654</xdr:colOff>
      <xdr:row>16</xdr:row>
      <xdr:rowOff>103640</xdr:rowOff>
    </xdr:from>
    <xdr:to>
      <xdr:col>7</xdr:col>
      <xdr:colOff>169043</xdr:colOff>
      <xdr:row>16</xdr:row>
      <xdr:rowOff>192443</xdr:rowOff>
    </xdr:to>
    <xdr:sp macro="" textlink="">
      <xdr:nvSpPr>
        <xdr:cNvPr id="26" name="25 Proceso"/>
        <xdr:cNvSpPr/>
      </xdr:nvSpPr>
      <xdr:spPr>
        <a:xfrm>
          <a:off x="4051579" y="3313565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78807</xdr:colOff>
      <xdr:row>17</xdr:row>
      <xdr:rowOff>65912</xdr:rowOff>
    </xdr:from>
    <xdr:to>
      <xdr:col>3</xdr:col>
      <xdr:colOff>166436</xdr:colOff>
      <xdr:row>17</xdr:row>
      <xdr:rowOff>153542</xdr:rowOff>
    </xdr:to>
    <xdr:sp macro="" textlink="">
      <xdr:nvSpPr>
        <xdr:cNvPr id="27" name="26 Conector"/>
        <xdr:cNvSpPr/>
      </xdr:nvSpPr>
      <xdr:spPr>
        <a:xfrm>
          <a:off x="3022032" y="3590162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57211</xdr:colOff>
      <xdr:row>17</xdr:row>
      <xdr:rowOff>64569</xdr:rowOff>
    </xdr:from>
    <xdr:to>
      <xdr:col>4</xdr:col>
      <xdr:colOff>196755</xdr:colOff>
      <xdr:row>17</xdr:row>
      <xdr:rowOff>152160</xdr:rowOff>
    </xdr:to>
    <xdr:sp macro="" textlink="">
      <xdr:nvSpPr>
        <xdr:cNvPr id="28" name="27 Flecha derecha"/>
        <xdr:cNvSpPr/>
      </xdr:nvSpPr>
      <xdr:spPr>
        <a:xfrm>
          <a:off x="3248086" y="3588819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66658</xdr:colOff>
      <xdr:row>17</xdr:row>
      <xdr:rowOff>74372</xdr:rowOff>
    </xdr:from>
    <xdr:to>
      <xdr:col>5</xdr:col>
      <xdr:colOff>177866</xdr:colOff>
      <xdr:row>17</xdr:row>
      <xdr:rowOff>161162</xdr:rowOff>
    </xdr:to>
    <xdr:sp macro="" textlink="">
      <xdr:nvSpPr>
        <xdr:cNvPr id="29" name="28 Combinar"/>
        <xdr:cNvSpPr/>
      </xdr:nvSpPr>
      <xdr:spPr>
        <a:xfrm>
          <a:off x="3505183" y="3598622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80565</xdr:colOff>
      <xdr:row>17</xdr:row>
      <xdr:rowOff>72067</xdr:rowOff>
    </xdr:from>
    <xdr:to>
      <xdr:col>6</xdr:col>
      <xdr:colOff>193106</xdr:colOff>
      <xdr:row>17</xdr:row>
      <xdr:rowOff>149733</xdr:rowOff>
    </xdr:to>
    <xdr:sp macro="" textlink="">
      <xdr:nvSpPr>
        <xdr:cNvPr id="30" name="29 Retraso"/>
        <xdr:cNvSpPr/>
      </xdr:nvSpPr>
      <xdr:spPr>
        <a:xfrm>
          <a:off x="3785790" y="3596317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80857</xdr:colOff>
      <xdr:row>17</xdr:row>
      <xdr:rowOff>64739</xdr:rowOff>
    </xdr:from>
    <xdr:to>
      <xdr:col>7</xdr:col>
      <xdr:colOff>170246</xdr:colOff>
      <xdr:row>17</xdr:row>
      <xdr:rowOff>153542</xdr:rowOff>
    </xdr:to>
    <xdr:sp macro="" textlink="">
      <xdr:nvSpPr>
        <xdr:cNvPr id="31" name="30 Proceso"/>
        <xdr:cNvSpPr/>
      </xdr:nvSpPr>
      <xdr:spPr>
        <a:xfrm>
          <a:off x="4052782" y="3588989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73794</xdr:colOff>
      <xdr:row>18</xdr:row>
      <xdr:rowOff>67115</xdr:rowOff>
    </xdr:from>
    <xdr:to>
      <xdr:col>3</xdr:col>
      <xdr:colOff>161423</xdr:colOff>
      <xdr:row>18</xdr:row>
      <xdr:rowOff>154745</xdr:rowOff>
    </xdr:to>
    <xdr:sp macro="" textlink="">
      <xdr:nvSpPr>
        <xdr:cNvPr id="32" name="31 Conector"/>
        <xdr:cNvSpPr/>
      </xdr:nvSpPr>
      <xdr:spPr>
        <a:xfrm>
          <a:off x="3017019" y="3819965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47686</xdr:colOff>
      <xdr:row>18</xdr:row>
      <xdr:rowOff>65772</xdr:rowOff>
    </xdr:from>
    <xdr:to>
      <xdr:col>4</xdr:col>
      <xdr:colOff>187230</xdr:colOff>
      <xdr:row>18</xdr:row>
      <xdr:rowOff>153363</xdr:rowOff>
    </xdr:to>
    <xdr:sp macro="" textlink="">
      <xdr:nvSpPr>
        <xdr:cNvPr id="33" name="32 Flecha derecha"/>
        <xdr:cNvSpPr/>
      </xdr:nvSpPr>
      <xdr:spPr>
        <a:xfrm>
          <a:off x="3238561" y="3818622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61645</xdr:colOff>
      <xdr:row>18</xdr:row>
      <xdr:rowOff>75575</xdr:rowOff>
    </xdr:from>
    <xdr:to>
      <xdr:col>5</xdr:col>
      <xdr:colOff>172853</xdr:colOff>
      <xdr:row>18</xdr:row>
      <xdr:rowOff>162365</xdr:rowOff>
    </xdr:to>
    <xdr:sp macro="" textlink="">
      <xdr:nvSpPr>
        <xdr:cNvPr id="34" name="33 Combinar"/>
        <xdr:cNvSpPr/>
      </xdr:nvSpPr>
      <xdr:spPr>
        <a:xfrm>
          <a:off x="3500170" y="3828425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75552</xdr:colOff>
      <xdr:row>18</xdr:row>
      <xdr:rowOff>73270</xdr:rowOff>
    </xdr:from>
    <xdr:to>
      <xdr:col>6</xdr:col>
      <xdr:colOff>188093</xdr:colOff>
      <xdr:row>18</xdr:row>
      <xdr:rowOff>150936</xdr:rowOff>
    </xdr:to>
    <xdr:sp macro="" textlink="">
      <xdr:nvSpPr>
        <xdr:cNvPr id="35" name="34 Retraso"/>
        <xdr:cNvSpPr/>
      </xdr:nvSpPr>
      <xdr:spPr>
        <a:xfrm>
          <a:off x="3780777" y="3826120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75844</xdr:colOff>
      <xdr:row>18</xdr:row>
      <xdr:rowOff>65942</xdr:rowOff>
    </xdr:from>
    <xdr:to>
      <xdr:col>7</xdr:col>
      <xdr:colOff>165233</xdr:colOff>
      <xdr:row>18</xdr:row>
      <xdr:rowOff>154745</xdr:rowOff>
    </xdr:to>
    <xdr:sp macro="" textlink="">
      <xdr:nvSpPr>
        <xdr:cNvPr id="36" name="35 Proceso"/>
        <xdr:cNvSpPr/>
      </xdr:nvSpPr>
      <xdr:spPr>
        <a:xfrm>
          <a:off x="4047769" y="3818792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69984</xdr:colOff>
      <xdr:row>19</xdr:row>
      <xdr:rowOff>65912</xdr:rowOff>
    </xdr:from>
    <xdr:to>
      <xdr:col>3</xdr:col>
      <xdr:colOff>157613</xdr:colOff>
      <xdr:row>19</xdr:row>
      <xdr:rowOff>153542</xdr:rowOff>
    </xdr:to>
    <xdr:sp macro="" textlink="">
      <xdr:nvSpPr>
        <xdr:cNvPr id="37" name="36 Conector"/>
        <xdr:cNvSpPr/>
      </xdr:nvSpPr>
      <xdr:spPr>
        <a:xfrm>
          <a:off x="3013209" y="4047362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53401</xdr:colOff>
      <xdr:row>19</xdr:row>
      <xdr:rowOff>64569</xdr:rowOff>
    </xdr:from>
    <xdr:to>
      <xdr:col>4</xdr:col>
      <xdr:colOff>192945</xdr:colOff>
      <xdr:row>19</xdr:row>
      <xdr:rowOff>152160</xdr:rowOff>
    </xdr:to>
    <xdr:sp macro="" textlink="">
      <xdr:nvSpPr>
        <xdr:cNvPr id="38" name="37 Flecha derecha"/>
        <xdr:cNvSpPr/>
      </xdr:nvSpPr>
      <xdr:spPr>
        <a:xfrm>
          <a:off x="3244276" y="4046019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57835</xdr:colOff>
      <xdr:row>19</xdr:row>
      <xdr:rowOff>74372</xdr:rowOff>
    </xdr:from>
    <xdr:to>
      <xdr:col>5</xdr:col>
      <xdr:colOff>169043</xdr:colOff>
      <xdr:row>19</xdr:row>
      <xdr:rowOff>161162</xdr:rowOff>
    </xdr:to>
    <xdr:sp macro="" textlink="">
      <xdr:nvSpPr>
        <xdr:cNvPr id="39" name="38 Combinar"/>
        <xdr:cNvSpPr/>
      </xdr:nvSpPr>
      <xdr:spPr>
        <a:xfrm>
          <a:off x="3496360" y="4055822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71742</xdr:colOff>
      <xdr:row>19</xdr:row>
      <xdr:rowOff>72067</xdr:rowOff>
    </xdr:from>
    <xdr:to>
      <xdr:col>6</xdr:col>
      <xdr:colOff>184283</xdr:colOff>
      <xdr:row>19</xdr:row>
      <xdr:rowOff>149733</xdr:rowOff>
    </xdr:to>
    <xdr:sp macro="" textlink="">
      <xdr:nvSpPr>
        <xdr:cNvPr id="40" name="39 Retraso"/>
        <xdr:cNvSpPr/>
      </xdr:nvSpPr>
      <xdr:spPr>
        <a:xfrm>
          <a:off x="3776967" y="4053517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72034</xdr:colOff>
      <xdr:row>19</xdr:row>
      <xdr:rowOff>64739</xdr:rowOff>
    </xdr:from>
    <xdr:to>
      <xdr:col>7</xdr:col>
      <xdr:colOff>161423</xdr:colOff>
      <xdr:row>19</xdr:row>
      <xdr:rowOff>153542</xdr:rowOff>
    </xdr:to>
    <xdr:sp macro="" textlink="">
      <xdr:nvSpPr>
        <xdr:cNvPr id="41" name="40 Proceso"/>
        <xdr:cNvSpPr/>
      </xdr:nvSpPr>
      <xdr:spPr>
        <a:xfrm>
          <a:off x="4043959" y="4046189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72390</xdr:colOff>
      <xdr:row>20</xdr:row>
      <xdr:rowOff>64709</xdr:rowOff>
    </xdr:from>
    <xdr:to>
      <xdr:col>3</xdr:col>
      <xdr:colOff>160019</xdr:colOff>
      <xdr:row>20</xdr:row>
      <xdr:rowOff>152339</xdr:rowOff>
    </xdr:to>
    <xdr:sp macro="" textlink="">
      <xdr:nvSpPr>
        <xdr:cNvPr id="42" name="41 Conector"/>
        <xdr:cNvSpPr/>
      </xdr:nvSpPr>
      <xdr:spPr>
        <a:xfrm>
          <a:off x="3015615" y="4274759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50794</xdr:colOff>
      <xdr:row>20</xdr:row>
      <xdr:rowOff>63366</xdr:rowOff>
    </xdr:from>
    <xdr:to>
      <xdr:col>4</xdr:col>
      <xdr:colOff>190338</xdr:colOff>
      <xdr:row>20</xdr:row>
      <xdr:rowOff>150957</xdr:rowOff>
    </xdr:to>
    <xdr:sp macro="" textlink="">
      <xdr:nvSpPr>
        <xdr:cNvPr id="43" name="42 Flecha derecha"/>
        <xdr:cNvSpPr/>
      </xdr:nvSpPr>
      <xdr:spPr>
        <a:xfrm>
          <a:off x="3241669" y="4273416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55228</xdr:colOff>
      <xdr:row>20</xdr:row>
      <xdr:rowOff>73169</xdr:rowOff>
    </xdr:from>
    <xdr:to>
      <xdr:col>5</xdr:col>
      <xdr:colOff>166436</xdr:colOff>
      <xdr:row>20</xdr:row>
      <xdr:rowOff>159959</xdr:rowOff>
    </xdr:to>
    <xdr:sp macro="" textlink="">
      <xdr:nvSpPr>
        <xdr:cNvPr id="44" name="43 Combinar"/>
        <xdr:cNvSpPr/>
      </xdr:nvSpPr>
      <xdr:spPr>
        <a:xfrm>
          <a:off x="3493753" y="4283219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69135</xdr:colOff>
      <xdr:row>20</xdr:row>
      <xdr:rowOff>70864</xdr:rowOff>
    </xdr:from>
    <xdr:to>
      <xdr:col>6</xdr:col>
      <xdr:colOff>181676</xdr:colOff>
      <xdr:row>20</xdr:row>
      <xdr:rowOff>148530</xdr:rowOff>
    </xdr:to>
    <xdr:sp macro="" textlink="">
      <xdr:nvSpPr>
        <xdr:cNvPr id="45" name="44 Retraso"/>
        <xdr:cNvSpPr/>
      </xdr:nvSpPr>
      <xdr:spPr>
        <a:xfrm>
          <a:off x="3774360" y="4280914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69427</xdr:colOff>
      <xdr:row>20</xdr:row>
      <xdr:rowOff>63536</xdr:rowOff>
    </xdr:from>
    <xdr:to>
      <xdr:col>7</xdr:col>
      <xdr:colOff>158816</xdr:colOff>
      <xdr:row>20</xdr:row>
      <xdr:rowOff>152339</xdr:rowOff>
    </xdr:to>
    <xdr:sp macro="" textlink="">
      <xdr:nvSpPr>
        <xdr:cNvPr id="46" name="45 Proceso"/>
        <xdr:cNvSpPr/>
      </xdr:nvSpPr>
      <xdr:spPr>
        <a:xfrm>
          <a:off x="4041352" y="4273586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76200</xdr:colOff>
      <xdr:row>21</xdr:row>
      <xdr:rowOff>65076</xdr:rowOff>
    </xdr:from>
    <xdr:to>
      <xdr:col>3</xdr:col>
      <xdr:colOff>163829</xdr:colOff>
      <xdr:row>21</xdr:row>
      <xdr:rowOff>152706</xdr:rowOff>
    </xdr:to>
    <xdr:sp macro="" textlink="">
      <xdr:nvSpPr>
        <xdr:cNvPr id="47" name="46 Conector"/>
        <xdr:cNvSpPr/>
      </xdr:nvSpPr>
      <xdr:spPr>
        <a:xfrm>
          <a:off x="3019425" y="4503726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44578</xdr:colOff>
      <xdr:row>21</xdr:row>
      <xdr:rowOff>68379</xdr:rowOff>
    </xdr:from>
    <xdr:to>
      <xdr:col>4</xdr:col>
      <xdr:colOff>184122</xdr:colOff>
      <xdr:row>21</xdr:row>
      <xdr:rowOff>155970</xdr:rowOff>
    </xdr:to>
    <xdr:sp macro="" textlink="">
      <xdr:nvSpPr>
        <xdr:cNvPr id="48" name="47 Flecha derecha"/>
        <xdr:cNvSpPr/>
      </xdr:nvSpPr>
      <xdr:spPr>
        <a:xfrm>
          <a:off x="3235453" y="4507029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49012</xdr:colOff>
      <xdr:row>21</xdr:row>
      <xdr:rowOff>78182</xdr:rowOff>
    </xdr:from>
    <xdr:to>
      <xdr:col>5</xdr:col>
      <xdr:colOff>160220</xdr:colOff>
      <xdr:row>21</xdr:row>
      <xdr:rowOff>164972</xdr:rowOff>
    </xdr:to>
    <xdr:sp macro="" textlink="">
      <xdr:nvSpPr>
        <xdr:cNvPr id="49" name="48 Combinar"/>
        <xdr:cNvSpPr/>
      </xdr:nvSpPr>
      <xdr:spPr>
        <a:xfrm>
          <a:off x="3487537" y="4516832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62919</xdr:colOff>
      <xdr:row>21</xdr:row>
      <xdr:rowOff>75877</xdr:rowOff>
    </xdr:from>
    <xdr:to>
      <xdr:col>6</xdr:col>
      <xdr:colOff>175460</xdr:colOff>
      <xdr:row>21</xdr:row>
      <xdr:rowOff>153543</xdr:rowOff>
    </xdr:to>
    <xdr:sp macro="" textlink="">
      <xdr:nvSpPr>
        <xdr:cNvPr id="50" name="49 Retraso"/>
        <xdr:cNvSpPr/>
      </xdr:nvSpPr>
      <xdr:spPr>
        <a:xfrm>
          <a:off x="3768144" y="4514527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63211</xdr:colOff>
      <xdr:row>21</xdr:row>
      <xdr:rowOff>68549</xdr:rowOff>
    </xdr:from>
    <xdr:to>
      <xdr:col>7</xdr:col>
      <xdr:colOff>152600</xdr:colOff>
      <xdr:row>21</xdr:row>
      <xdr:rowOff>157352</xdr:rowOff>
    </xdr:to>
    <xdr:sp macro="" textlink="">
      <xdr:nvSpPr>
        <xdr:cNvPr id="51" name="50 Proceso"/>
        <xdr:cNvSpPr/>
      </xdr:nvSpPr>
      <xdr:spPr>
        <a:xfrm>
          <a:off x="4035136" y="4507199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73794</xdr:colOff>
      <xdr:row>22</xdr:row>
      <xdr:rowOff>65912</xdr:rowOff>
    </xdr:from>
    <xdr:to>
      <xdr:col>3</xdr:col>
      <xdr:colOff>161423</xdr:colOff>
      <xdr:row>22</xdr:row>
      <xdr:rowOff>153542</xdr:rowOff>
    </xdr:to>
    <xdr:sp macro="" textlink="">
      <xdr:nvSpPr>
        <xdr:cNvPr id="52" name="51 Conector"/>
        <xdr:cNvSpPr/>
      </xdr:nvSpPr>
      <xdr:spPr>
        <a:xfrm>
          <a:off x="3017019" y="4733162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47185</xdr:colOff>
      <xdr:row>22</xdr:row>
      <xdr:rowOff>64569</xdr:rowOff>
    </xdr:from>
    <xdr:to>
      <xdr:col>4</xdr:col>
      <xdr:colOff>186729</xdr:colOff>
      <xdr:row>22</xdr:row>
      <xdr:rowOff>152160</xdr:rowOff>
    </xdr:to>
    <xdr:sp macro="" textlink="">
      <xdr:nvSpPr>
        <xdr:cNvPr id="53" name="52 Flecha derecha"/>
        <xdr:cNvSpPr/>
      </xdr:nvSpPr>
      <xdr:spPr>
        <a:xfrm>
          <a:off x="3238060" y="4731819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51619</xdr:colOff>
      <xdr:row>22</xdr:row>
      <xdr:rowOff>74372</xdr:rowOff>
    </xdr:from>
    <xdr:to>
      <xdr:col>5</xdr:col>
      <xdr:colOff>162827</xdr:colOff>
      <xdr:row>22</xdr:row>
      <xdr:rowOff>161162</xdr:rowOff>
    </xdr:to>
    <xdr:sp macro="" textlink="">
      <xdr:nvSpPr>
        <xdr:cNvPr id="54" name="53 Combinar"/>
        <xdr:cNvSpPr/>
      </xdr:nvSpPr>
      <xdr:spPr>
        <a:xfrm>
          <a:off x="3490144" y="4741622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65526</xdr:colOff>
      <xdr:row>22</xdr:row>
      <xdr:rowOff>72067</xdr:rowOff>
    </xdr:from>
    <xdr:to>
      <xdr:col>6</xdr:col>
      <xdr:colOff>178067</xdr:colOff>
      <xdr:row>22</xdr:row>
      <xdr:rowOff>149733</xdr:rowOff>
    </xdr:to>
    <xdr:sp macro="" textlink="">
      <xdr:nvSpPr>
        <xdr:cNvPr id="55" name="54 Retraso"/>
        <xdr:cNvSpPr/>
      </xdr:nvSpPr>
      <xdr:spPr>
        <a:xfrm>
          <a:off x="3770751" y="4739317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65818</xdr:colOff>
      <xdr:row>22</xdr:row>
      <xdr:rowOff>64739</xdr:rowOff>
    </xdr:from>
    <xdr:to>
      <xdr:col>7</xdr:col>
      <xdr:colOff>155207</xdr:colOff>
      <xdr:row>22</xdr:row>
      <xdr:rowOff>153542</xdr:rowOff>
    </xdr:to>
    <xdr:sp macro="" textlink="">
      <xdr:nvSpPr>
        <xdr:cNvPr id="56" name="55 Proceso"/>
        <xdr:cNvSpPr/>
      </xdr:nvSpPr>
      <xdr:spPr>
        <a:xfrm>
          <a:off x="4037743" y="4731989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74118</xdr:colOff>
      <xdr:row>23</xdr:row>
      <xdr:rowOff>62327</xdr:rowOff>
    </xdr:from>
    <xdr:to>
      <xdr:col>3</xdr:col>
      <xdr:colOff>161747</xdr:colOff>
      <xdr:row>23</xdr:row>
      <xdr:rowOff>149957</xdr:rowOff>
    </xdr:to>
    <xdr:sp macro="" textlink="">
      <xdr:nvSpPr>
        <xdr:cNvPr id="57" name="56 Conector"/>
        <xdr:cNvSpPr/>
      </xdr:nvSpPr>
      <xdr:spPr>
        <a:xfrm>
          <a:off x="3017343" y="4958177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42496</xdr:colOff>
      <xdr:row>23</xdr:row>
      <xdr:rowOff>60984</xdr:rowOff>
    </xdr:from>
    <xdr:to>
      <xdr:col>4</xdr:col>
      <xdr:colOff>182040</xdr:colOff>
      <xdr:row>23</xdr:row>
      <xdr:rowOff>148575</xdr:rowOff>
    </xdr:to>
    <xdr:sp macro="" textlink="">
      <xdr:nvSpPr>
        <xdr:cNvPr id="58" name="57 Flecha derecha"/>
        <xdr:cNvSpPr/>
      </xdr:nvSpPr>
      <xdr:spPr>
        <a:xfrm>
          <a:off x="3233371" y="4956834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46930</xdr:colOff>
      <xdr:row>23</xdr:row>
      <xdr:rowOff>70787</xdr:rowOff>
    </xdr:from>
    <xdr:to>
      <xdr:col>5</xdr:col>
      <xdr:colOff>158138</xdr:colOff>
      <xdr:row>23</xdr:row>
      <xdr:rowOff>157577</xdr:rowOff>
    </xdr:to>
    <xdr:sp macro="" textlink="">
      <xdr:nvSpPr>
        <xdr:cNvPr id="59" name="58 Combinar"/>
        <xdr:cNvSpPr/>
      </xdr:nvSpPr>
      <xdr:spPr>
        <a:xfrm>
          <a:off x="3485455" y="4966637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60837</xdr:colOff>
      <xdr:row>23</xdr:row>
      <xdr:rowOff>68482</xdr:rowOff>
    </xdr:from>
    <xdr:to>
      <xdr:col>6</xdr:col>
      <xdr:colOff>173378</xdr:colOff>
      <xdr:row>23</xdr:row>
      <xdr:rowOff>146148</xdr:rowOff>
    </xdr:to>
    <xdr:sp macro="" textlink="">
      <xdr:nvSpPr>
        <xdr:cNvPr id="60" name="59 Retraso"/>
        <xdr:cNvSpPr/>
      </xdr:nvSpPr>
      <xdr:spPr>
        <a:xfrm>
          <a:off x="3766062" y="4964332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61129</xdr:colOff>
      <xdr:row>23</xdr:row>
      <xdr:rowOff>61154</xdr:rowOff>
    </xdr:from>
    <xdr:to>
      <xdr:col>7</xdr:col>
      <xdr:colOff>150518</xdr:colOff>
      <xdr:row>23</xdr:row>
      <xdr:rowOff>149957</xdr:rowOff>
    </xdr:to>
    <xdr:sp macro="" textlink="">
      <xdr:nvSpPr>
        <xdr:cNvPr id="61" name="60 Proceso"/>
        <xdr:cNvSpPr/>
      </xdr:nvSpPr>
      <xdr:spPr>
        <a:xfrm>
          <a:off x="4033054" y="4957004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77517</xdr:colOff>
      <xdr:row>24</xdr:row>
      <xdr:rowOff>118855</xdr:rowOff>
    </xdr:from>
    <xdr:to>
      <xdr:col>3</xdr:col>
      <xdr:colOff>165146</xdr:colOff>
      <xdr:row>24</xdr:row>
      <xdr:rowOff>206485</xdr:rowOff>
    </xdr:to>
    <xdr:sp macro="" textlink="">
      <xdr:nvSpPr>
        <xdr:cNvPr id="62" name="61 Conector"/>
        <xdr:cNvSpPr/>
      </xdr:nvSpPr>
      <xdr:spPr>
        <a:xfrm>
          <a:off x="3020742" y="5243305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45895</xdr:colOff>
      <xdr:row>24</xdr:row>
      <xdr:rowOff>117512</xdr:rowOff>
    </xdr:from>
    <xdr:to>
      <xdr:col>4</xdr:col>
      <xdr:colOff>185439</xdr:colOff>
      <xdr:row>24</xdr:row>
      <xdr:rowOff>205103</xdr:rowOff>
    </xdr:to>
    <xdr:sp macro="" textlink="">
      <xdr:nvSpPr>
        <xdr:cNvPr id="63" name="62 Flecha derecha"/>
        <xdr:cNvSpPr/>
      </xdr:nvSpPr>
      <xdr:spPr>
        <a:xfrm>
          <a:off x="3236770" y="5241962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50329</xdr:colOff>
      <xdr:row>24</xdr:row>
      <xdr:rowOff>127315</xdr:rowOff>
    </xdr:from>
    <xdr:to>
      <xdr:col>5</xdr:col>
      <xdr:colOff>161537</xdr:colOff>
      <xdr:row>24</xdr:row>
      <xdr:rowOff>214105</xdr:rowOff>
    </xdr:to>
    <xdr:sp macro="" textlink="">
      <xdr:nvSpPr>
        <xdr:cNvPr id="64" name="63 Combinar"/>
        <xdr:cNvSpPr/>
      </xdr:nvSpPr>
      <xdr:spPr>
        <a:xfrm>
          <a:off x="3488854" y="5251765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64236</xdr:colOff>
      <xdr:row>24</xdr:row>
      <xdr:rowOff>125010</xdr:rowOff>
    </xdr:from>
    <xdr:to>
      <xdr:col>6</xdr:col>
      <xdr:colOff>176777</xdr:colOff>
      <xdr:row>24</xdr:row>
      <xdr:rowOff>202676</xdr:rowOff>
    </xdr:to>
    <xdr:sp macro="" textlink="">
      <xdr:nvSpPr>
        <xdr:cNvPr id="65" name="64 Retraso"/>
        <xdr:cNvSpPr/>
      </xdr:nvSpPr>
      <xdr:spPr>
        <a:xfrm>
          <a:off x="3769461" y="5249460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64528</xdr:colOff>
      <xdr:row>24</xdr:row>
      <xdr:rowOff>117682</xdr:rowOff>
    </xdr:from>
    <xdr:to>
      <xdr:col>7</xdr:col>
      <xdr:colOff>153917</xdr:colOff>
      <xdr:row>24</xdr:row>
      <xdr:rowOff>206485</xdr:rowOff>
    </xdr:to>
    <xdr:sp macro="" textlink="">
      <xdr:nvSpPr>
        <xdr:cNvPr id="66" name="65 Proceso"/>
        <xdr:cNvSpPr/>
      </xdr:nvSpPr>
      <xdr:spPr>
        <a:xfrm>
          <a:off x="4036453" y="5242132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120015</xdr:colOff>
      <xdr:row>21</xdr:row>
      <xdr:rowOff>152705</xdr:rowOff>
    </xdr:from>
    <xdr:to>
      <xdr:col>4</xdr:col>
      <xdr:colOff>142934</xdr:colOff>
      <xdr:row>22</xdr:row>
      <xdr:rowOff>64568</xdr:rowOff>
    </xdr:to>
    <xdr:cxnSp macro="">
      <xdr:nvCxnSpPr>
        <xdr:cNvPr id="67" name="66 Conector recto de flecha"/>
        <xdr:cNvCxnSpPr>
          <a:stCxn id="47" idx="4"/>
          <a:endCxn id="53" idx="0"/>
        </xdr:cNvCxnSpPr>
      </xdr:nvCxnSpPr>
      <xdr:spPr>
        <a:xfrm rot="16200000" flipH="1">
          <a:off x="3128293" y="4526302"/>
          <a:ext cx="140463" cy="270569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148915</xdr:colOff>
      <xdr:row>22</xdr:row>
      <xdr:rowOff>152159</xdr:rowOff>
    </xdr:from>
    <xdr:to>
      <xdr:col>4</xdr:col>
      <xdr:colOff>142935</xdr:colOff>
      <xdr:row>23</xdr:row>
      <xdr:rowOff>75159</xdr:rowOff>
    </xdr:to>
    <xdr:cxnSp macro="">
      <xdr:nvCxnSpPr>
        <xdr:cNvPr id="68" name="67 Conector recto de flecha"/>
        <xdr:cNvCxnSpPr>
          <a:stCxn id="53" idx="2"/>
          <a:endCxn id="57" idx="7"/>
        </xdr:cNvCxnSpPr>
      </xdr:nvCxnSpPr>
      <xdr:spPr>
        <a:xfrm rot="5400000">
          <a:off x="3137175" y="4774374"/>
          <a:ext cx="151600" cy="241670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152961</xdr:colOff>
      <xdr:row>17</xdr:row>
      <xdr:rowOff>152159</xdr:rowOff>
    </xdr:from>
    <xdr:to>
      <xdr:col>6</xdr:col>
      <xdr:colOff>75553</xdr:colOff>
      <xdr:row>18</xdr:row>
      <xdr:rowOff>112102</xdr:rowOff>
    </xdr:to>
    <xdr:cxnSp macro="">
      <xdr:nvCxnSpPr>
        <xdr:cNvPr id="69" name="68 Conector recto de flecha"/>
        <xdr:cNvCxnSpPr>
          <a:stCxn id="28" idx="2"/>
          <a:endCxn id="35" idx="1"/>
        </xdr:cNvCxnSpPr>
      </xdr:nvCxnSpPr>
      <xdr:spPr>
        <a:xfrm rot="16200000" flipH="1">
          <a:off x="3468035" y="3552210"/>
          <a:ext cx="188543" cy="436942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113800</xdr:colOff>
      <xdr:row>18</xdr:row>
      <xdr:rowOff>150935</xdr:rowOff>
    </xdr:from>
    <xdr:to>
      <xdr:col>6</xdr:col>
      <xdr:colOff>131824</xdr:colOff>
      <xdr:row>19</xdr:row>
      <xdr:rowOff>65911</xdr:rowOff>
    </xdr:to>
    <xdr:cxnSp macro="">
      <xdr:nvCxnSpPr>
        <xdr:cNvPr id="70" name="69 Conector recto de flecha"/>
        <xdr:cNvCxnSpPr>
          <a:stCxn id="35" idx="2"/>
          <a:endCxn id="37" idx="0"/>
        </xdr:cNvCxnSpPr>
      </xdr:nvCxnSpPr>
      <xdr:spPr>
        <a:xfrm rot="5400000">
          <a:off x="3375249" y="3585561"/>
          <a:ext cx="143576" cy="780024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113799</xdr:colOff>
      <xdr:row>19</xdr:row>
      <xdr:rowOff>153542</xdr:rowOff>
    </xdr:from>
    <xdr:to>
      <xdr:col>3</xdr:col>
      <xdr:colOff>116205</xdr:colOff>
      <xdr:row>20</xdr:row>
      <xdr:rowOff>64709</xdr:rowOff>
    </xdr:to>
    <xdr:cxnSp macro="">
      <xdr:nvCxnSpPr>
        <xdr:cNvPr id="71" name="70 Conector recto de flecha"/>
        <xdr:cNvCxnSpPr>
          <a:stCxn id="37" idx="4"/>
          <a:endCxn id="42" idx="0"/>
        </xdr:cNvCxnSpPr>
      </xdr:nvCxnSpPr>
      <xdr:spPr>
        <a:xfrm rot="16200000" flipH="1">
          <a:off x="2988343" y="4203673"/>
          <a:ext cx="139767" cy="2406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116206</xdr:colOff>
      <xdr:row>20</xdr:row>
      <xdr:rowOff>152338</xdr:rowOff>
    </xdr:from>
    <xdr:to>
      <xdr:col>3</xdr:col>
      <xdr:colOff>120016</xdr:colOff>
      <xdr:row>21</xdr:row>
      <xdr:rowOff>65075</xdr:rowOff>
    </xdr:to>
    <xdr:cxnSp macro="">
      <xdr:nvCxnSpPr>
        <xdr:cNvPr id="72" name="71 Conector recto de flecha"/>
        <xdr:cNvCxnSpPr>
          <a:stCxn id="42" idx="4"/>
          <a:endCxn id="47" idx="0"/>
        </xdr:cNvCxnSpPr>
      </xdr:nvCxnSpPr>
      <xdr:spPr>
        <a:xfrm rot="16200000" flipH="1">
          <a:off x="2990667" y="4431152"/>
          <a:ext cx="141337" cy="3810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117932</xdr:colOff>
      <xdr:row>23</xdr:row>
      <xdr:rowOff>149957</xdr:rowOff>
    </xdr:from>
    <xdr:to>
      <xdr:col>3</xdr:col>
      <xdr:colOff>121331</xdr:colOff>
      <xdr:row>24</xdr:row>
      <xdr:rowOff>118855</xdr:rowOff>
    </xdr:to>
    <xdr:cxnSp macro="">
      <xdr:nvCxnSpPr>
        <xdr:cNvPr id="73" name="72 Conector recto de flecha"/>
        <xdr:cNvCxnSpPr>
          <a:stCxn id="57" idx="4"/>
          <a:endCxn id="62" idx="0"/>
        </xdr:cNvCxnSpPr>
      </xdr:nvCxnSpPr>
      <xdr:spPr>
        <a:xfrm rot="16200000" flipH="1">
          <a:off x="2964108" y="5142856"/>
          <a:ext cx="197498" cy="3399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73269</xdr:colOff>
      <xdr:row>12</xdr:row>
      <xdr:rowOff>123227</xdr:rowOff>
    </xdr:from>
    <xdr:to>
      <xdr:col>3</xdr:col>
      <xdr:colOff>160898</xdr:colOff>
      <xdr:row>12</xdr:row>
      <xdr:rowOff>210857</xdr:rowOff>
    </xdr:to>
    <xdr:sp macro="" textlink="">
      <xdr:nvSpPr>
        <xdr:cNvPr id="74" name="73 Conector"/>
        <xdr:cNvSpPr/>
      </xdr:nvSpPr>
      <xdr:spPr>
        <a:xfrm>
          <a:off x="3016494" y="2333027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56686</xdr:colOff>
      <xdr:row>12</xdr:row>
      <xdr:rowOff>109978</xdr:rowOff>
    </xdr:from>
    <xdr:to>
      <xdr:col>4</xdr:col>
      <xdr:colOff>196230</xdr:colOff>
      <xdr:row>12</xdr:row>
      <xdr:rowOff>197569</xdr:rowOff>
    </xdr:to>
    <xdr:sp macro="" textlink="">
      <xdr:nvSpPr>
        <xdr:cNvPr id="75" name="74 Flecha derecha"/>
        <xdr:cNvSpPr/>
      </xdr:nvSpPr>
      <xdr:spPr>
        <a:xfrm>
          <a:off x="3247561" y="2319778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61120</xdr:colOff>
      <xdr:row>12</xdr:row>
      <xdr:rowOff>119781</xdr:rowOff>
    </xdr:from>
    <xdr:to>
      <xdr:col>5</xdr:col>
      <xdr:colOff>172328</xdr:colOff>
      <xdr:row>12</xdr:row>
      <xdr:rowOff>206571</xdr:rowOff>
    </xdr:to>
    <xdr:sp macro="" textlink="">
      <xdr:nvSpPr>
        <xdr:cNvPr id="76" name="75 Combinar"/>
        <xdr:cNvSpPr/>
      </xdr:nvSpPr>
      <xdr:spPr>
        <a:xfrm>
          <a:off x="3499645" y="2329581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69074</xdr:colOff>
      <xdr:row>12</xdr:row>
      <xdr:rowOff>117476</xdr:rowOff>
    </xdr:from>
    <xdr:to>
      <xdr:col>6</xdr:col>
      <xdr:colOff>181615</xdr:colOff>
      <xdr:row>12</xdr:row>
      <xdr:rowOff>195142</xdr:rowOff>
    </xdr:to>
    <xdr:sp macro="" textlink="">
      <xdr:nvSpPr>
        <xdr:cNvPr id="77" name="76 Retraso"/>
        <xdr:cNvSpPr/>
      </xdr:nvSpPr>
      <xdr:spPr>
        <a:xfrm>
          <a:off x="3774299" y="2327276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69366</xdr:colOff>
      <xdr:row>12</xdr:row>
      <xdr:rowOff>110148</xdr:rowOff>
    </xdr:from>
    <xdr:to>
      <xdr:col>7</xdr:col>
      <xdr:colOff>158755</xdr:colOff>
      <xdr:row>12</xdr:row>
      <xdr:rowOff>198951</xdr:rowOff>
    </xdr:to>
    <xdr:sp macro="" textlink="">
      <xdr:nvSpPr>
        <xdr:cNvPr id="78" name="77 Proceso"/>
        <xdr:cNvSpPr/>
      </xdr:nvSpPr>
      <xdr:spPr>
        <a:xfrm>
          <a:off x="4041291" y="2319948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83509</xdr:colOff>
      <xdr:row>27</xdr:row>
      <xdr:rowOff>82872</xdr:rowOff>
    </xdr:from>
    <xdr:to>
      <xdr:col>3</xdr:col>
      <xdr:colOff>171138</xdr:colOff>
      <xdr:row>27</xdr:row>
      <xdr:rowOff>160977</xdr:rowOff>
    </xdr:to>
    <xdr:sp macro="" textlink="">
      <xdr:nvSpPr>
        <xdr:cNvPr id="79" name="78 Conector"/>
        <xdr:cNvSpPr/>
      </xdr:nvSpPr>
      <xdr:spPr>
        <a:xfrm>
          <a:off x="3026734" y="5978847"/>
          <a:ext cx="87629" cy="78105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55711</xdr:colOff>
      <xdr:row>27</xdr:row>
      <xdr:rowOff>81529</xdr:rowOff>
    </xdr:from>
    <xdr:to>
      <xdr:col>4</xdr:col>
      <xdr:colOff>195255</xdr:colOff>
      <xdr:row>27</xdr:row>
      <xdr:rowOff>159595</xdr:rowOff>
    </xdr:to>
    <xdr:sp macro="" textlink="">
      <xdr:nvSpPr>
        <xdr:cNvPr id="80" name="79 Flecha derecha"/>
        <xdr:cNvSpPr/>
      </xdr:nvSpPr>
      <xdr:spPr>
        <a:xfrm>
          <a:off x="3246586" y="5977504"/>
          <a:ext cx="139544" cy="78066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60145</xdr:colOff>
      <xdr:row>27</xdr:row>
      <xdr:rowOff>91332</xdr:rowOff>
    </xdr:from>
    <xdr:to>
      <xdr:col>5</xdr:col>
      <xdr:colOff>171353</xdr:colOff>
      <xdr:row>27</xdr:row>
      <xdr:rowOff>159072</xdr:rowOff>
    </xdr:to>
    <xdr:sp macro="" textlink="">
      <xdr:nvSpPr>
        <xdr:cNvPr id="81" name="80 Combinar"/>
        <xdr:cNvSpPr/>
      </xdr:nvSpPr>
      <xdr:spPr>
        <a:xfrm>
          <a:off x="3498670" y="5987307"/>
          <a:ext cx="111208" cy="6774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74052</xdr:colOff>
      <xdr:row>27</xdr:row>
      <xdr:rowOff>89027</xdr:rowOff>
    </xdr:from>
    <xdr:to>
      <xdr:col>6</xdr:col>
      <xdr:colOff>186593</xdr:colOff>
      <xdr:row>27</xdr:row>
      <xdr:rowOff>157168</xdr:rowOff>
    </xdr:to>
    <xdr:sp macro="" textlink="">
      <xdr:nvSpPr>
        <xdr:cNvPr id="82" name="81 Retraso"/>
        <xdr:cNvSpPr/>
      </xdr:nvSpPr>
      <xdr:spPr>
        <a:xfrm>
          <a:off x="3779277" y="5985002"/>
          <a:ext cx="112541" cy="68141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74344</xdr:colOff>
      <xdr:row>27</xdr:row>
      <xdr:rowOff>81699</xdr:rowOff>
    </xdr:from>
    <xdr:to>
      <xdr:col>7</xdr:col>
      <xdr:colOff>163733</xdr:colOff>
      <xdr:row>27</xdr:row>
      <xdr:rowOff>160977</xdr:rowOff>
    </xdr:to>
    <xdr:sp macro="" textlink="">
      <xdr:nvSpPr>
        <xdr:cNvPr id="83" name="82 Proceso"/>
        <xdr:cNvSpPr/>
      </xdr:nvSpPr>
      <xdr:spPr>
        <a:xfrm>
          <a:off x="4046269" y="5977674"/>
          <a:ext cx="89389" cy="79278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112596</xdr:colOff>
      <xdr:row>13</xdr:row>
      <xdr:rowOff>150589</xdr:rowOff>
    </xdr:from>
    <xdr:to>
      <xdr:col>3</xdr:col>
      <xdr:colOff>114301</xdr:colOff>
      <xdr:row>14</xdr:row>
      <xdr:rowOff>62780</xdr:rowOff>
    </xdr:to>
    <xdr:cxnSp macro="">
      <xdr:nvCxnSpPr>
        <xdr:cNvPr id="84" name="83 Conector recto de flecha"/>
        <xdr:cNvCxnSpPr>
          <a:stCxn id="7" idx="4"/>
          <a:endCxn id="12" idx="0"/>
        </xdr:cNvCxnSpPr>
      </xdr:nvCxnSpPr>
      <xdr:spPr>
        <a:xfrm rot="5400000">
          <a:off x="2986278" y="2744257"/>
          <a:ext cx="140791" cy="1705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114301</xdr:colOff>
      <xdr:row>12</xdr:row>
      <xdr:rowOff>210858</xdr:rowOff>
    </xdr:from>
    <xdr:to>
      <xdr:col>3</xdr:col>
      <xdr:colOff>117084</xdr:colOff>
      <xdr:row>13</xdr:row>
      <xdr:rowOff>62959</xdr:rowOff>
    </xdr:to>
    <xdr:cxnSp macro="">
      <xdr:nvCxnSpPr>
        <xdr:cNvPr id="85" name="84 Conector recto de flecha"/>
        <xdr:cNvCxnSpPr>
          <a:stCxn id="74" idx="4"/>
          <a:endCxn id="7" idx="0"/>
        </xdr:cNvCxnSpPr>
      </xdr:nvCxnSpPr>
      <xdr:spPr>
        <a:xfrm rot="5400000">
          <a:off x="2975705" y="2502479"/>
          <a:ext cx="166426" cy="2783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117085</xdr:colOff>
      <xdr:row>11</xdr:row>
      <xdr:rowOff>164352</xdr:rowOff>
    </xdr:from>
    <xdr:to>
      <xdr:col>4</xdr:col>
      <xdr:colOff>145843</xdr:colOff>
      <xdr:row>12</xdr:row>
      <xdr:rowOff>123226</xdr:rowOff>
    </xdr:to>
    <xdr:cxnSp macro="">
      <xdr:nvCxnSpPr>
        <xdr:cNvPr id="86" name="85 Conector recto de flecha"/>
        <xdr:cNvCxnSpPr>
          <a:stCxn id="99" idx="2"/>
          <a:endCxn id="74" idx="0"/>
        </xdr:cNvCxnSpPr>
      </xdr:nvCxnSpPr>
      <xdr:spPr>
        <a:xfrm rot="5400000">
          <a:off x="3104777" y="2101085"/>
          <a:ext cx="187474" cy="276408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135634</xdr:colOff>
      <xdr:row>15</xdr:row>
      <xdr:rowOff>152738</xdr:rowOff>
    </xdr:from>
    <xdr:to>
      <xdr:col>6</xdr:col>
      <xdr:colOff>138040</xdr:colOff>
      <xdr:row>16</xdr:row>
      <xdr:rowOff>110967</xdr:rowOff>
    </xdr:to>
    <xdr:cxnSp macro="">
      <xdr:nvCxnSpPr>
        <xdr:cNvPr id="87" name="86 Conector recto de flecha"/>
        <xdr:cNvCxnSpPr>
          <a:stCxn id="20" idx="2"/>
          <a:endCxn id="25" idx="0"/>
        </xdr:cNvCxnSpPr>
      </xdr:nvCxnSpPr>
      <xdr:spPr>
        <a:xfrm rot="5400000">
          <a:off x="3748647" y="3226275"/>
          <a:ext cx="186829" cy="2406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112596</xdr:colOff>
      <xdr:row>14</xdr:row>
      <xdr:rowOff>150408</xdr:rowOff>
    </xdr:from>
    <xdr:to>
      <xdr:col>6</xdr:col>
      <xdr:colOff>138039</xdr:colOff>
      <xdr:row>15</xdr:row>
      <xdr:rowOff>75072</xdr:rowOff>
    </xdr:to>
    <xdr:cxnSp macro="">
      <xdr:nvCxnSpPr>
        <xdr:cNvPr id="88" name="87 Conector recto de flecha"/>
        <xdr:cNvCxnSpPr>
          <a:stCxn id="12" idx="4"/>
          <a:endCxn id="20" idx="0"/>
        </xdr:cNvCxnSpPr>
      </xdr:nvCxnSpPr>
      <xdr:spPr>
        <a:xfrm rot="16200000" flipH="1">
          <a:off x="3372911" y="2586043"/>
          <a:ext cx="153264" cy="787443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152961</xdr:colOff>
      <xdr:row>16</xdr:row>
      <xdr:rowOff>188634</xdr:rowOff>
    </xdr:from>
    <xdr:to>
      <xdr:col>6</xdr:col>
      <xdr:colOff>135634</xdr:colOff>
      <xdr:row>17</xdr:row>
      <xdr:rowOff>64569</xdr:rowOff>
    </xdr:to>
    <xdr:cxnSp macro="">
      <xdr:nvCxnSpPr>
        <xdr:cNvPr id="89" name="88 Conector recto de flecha"/>
        <xdr:cNvCxnSpPr>
          <a:stCxn id="25" idx="2"/>
          <a:endCxn id="28" idx="0"/>
        </xdr:cNvCxnSpPr>
      </xdr:nvCxnSpPr>
      <xdr:spPr>
        <a:xfrm rot="5400000">
          <a:off x="3497218" y="3245177"/>
          <a:ext cx="190260" cy="497023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83509</xdr:colOff>
      <xdr:row>28</xdr:row>
      <xdr:rowOff>82872</xdr:rowOff>
    </xdr:from>
    <xdr:to>
      <xdr:col>3</xdr:col>
      <xdr:colOff>171138</xdr:colOff>
      <xdr:row>28</xdr:row>
      <xdr:rowOff>160977</xdr:rowOff>
    </xdr:to>
    <xdr:sp macro="" textlink="">
      <xdr:nvSpPr>
        <xdr:cNvPr id="90" name="89 Conector"/>
        <xdr:cNvSpPr/>
      </xdr:nvSpPr>
      <xdr:spPr>
        <a:xfrm>
          <a:off x="3026734" y="6207447"/>
          <a:ext cx="87629" cy="78105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50197</xdr:colOff>
      <xdr:row>28</xdr:row>
      <xdr:rowOff>81529</xdr:rowOff>
    </xdr:from>
    <xdr:to>
      <xdr:col>4</xdr:col>
      <xdr:colOff>189741</xdr:colOff>
      <xdr:row>28</xdr:row>
      <xdr:rowOff>159595</xdr:rowOff>
    </xdr:to>
    <xdr:sp macro="" textlink="">
      <xdr:nvSpPr>
        <xdr:cNvPr id="91" name="90 Flecha derecha"/>
        <xdr:cNvSpPr/>
      </xdr:nvSpPr>
      <xdr:spPr>
        <a:xfrm>
          <a:off x="3241072" y="6206104"/>
          <a:ext cx="139544" cy="78066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54631</xdr:colOff>
      <xdr:row>28</xdr:row>
      <xdr:rowOff>91332</xdr:rowOff>
    </xdr:from>
    <xdr:to>
      <xdr:col>5</xdr:col>
      <xdr:colOff>165839</xdr:colOff>
      <xdr:row>28</xdr:row>
      <xdr:rowOff>159072</xdr:rowOff>
    </xdr:to>
    <xdr:sp macro="" textlink="">
      <xdr:nvSpPr>
        <xdr:cNvPr id="92" name="91 Combinar"/>
        <xdr:cNvSpPr/>
      </xdr:nvSpPr>
      <xdr:spPr>
        <a:xfrm>
          <a:off x="3493156" y="6215907"/>
          <a:ext cx="111208" cy="6774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68538</xdr:colOff>
      <xdr:row>28</xdr:row>
      <xdr:rowOff>89027</xdr:rowOff>
    </xdr:from>
    <xdr:to>
      <xdr:col>6</xdr:col>
      <xdr:colOff>181079</xdr:colOff>
      <xdr:row>28</xdr:row>
      <xdr:rowOff>157168</xdr:rowOff>
    </xdr:to>
    <xdr:sp macro="" textlink="">
      <xdr:nvSpPr>
        <xdr:cNvPr id="93" name="92 Retraso"/>
        <xdr:cNvSpPr/>
      </xdr:nvSpPr>
      <xdr:spPr>
        <a:xfrm>
          <a:off x="3773763" y="6213602"/>
          <a:ext cx="112541" cy="68141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68830</xdr:colOff>
      <xdr:row>28</xdr:row>
      <xdr:rowOff>81699</xdr:rowOff>
    </xdr:from>
    <xdr:to>
      <xdr:col>7</xdr:col>
      <xdr:colOff>158219</xdr:colOff>
      <xdr:row>28</xdr:row>
      <xdr:rowOff>160977</xdr:rowOff>
    </xdr:to>
    <xdr:sp macro="" textlink="">
      <xdr:nvSpPr>
        <xdr:cNvPr id="94" name="93 Proceso"/>
        <xdr:cNvSpPr/>
      </xdr:nvSpPr>
      <xdr:spPr>
        <a:xfrm>
          <a:off x="4040755" y="6206274"/>
          <a:ext cx="89389" cy="79278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126531</xdr:colOff>
      <xdr:row>27</xdr:row>
      <xdr:rowOff>161770</xdr:rowOff>
    </xdr:from>
    <xdr:to>
      <xdr:col>3</xdr:col>
      <xdr:colOff>128119</xdr:colOff>
      <xdr:row>28</xdr:row>
      <xdr:rowOff>83665</xdr:rowOff>
    </xdr:to>
    <xdr:cxnSp macro="">
      <xdr:nvCxnSpPr>
        <xdr:cNvPr id="95" name="94 Conector recto de flecha"/>
        <xdr:cNvCxnSpPr>
          <a:stCxn id="79" idx="4"/>
          <a:endCxn id="90" idx="0"/>
        </xdr:cNvCxnSpPr>
      </xdr:nvCxnSpPr>
      <xdr:spPr>
        <a:xfrm rot="5400000">
          <a:off x="2995302" y="6132199"/>
          <a:ext cx="150495" cy="1588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119013</xdr:colOff>
      <xdr:row>25</xdr:row>
      <xdr:rowOff>165173</xdr:rowOff>
    </xdr:from>
    <xdr:to>
      <xdr:col>3</xdr:col>
      <xdr:colOff>120015</xdr:colOff>
      <xdr:row>26</xdr:row>
      <xdr:rowOff>74661</xdr:rowOff>
    </xdr:to>
    <xdr:cxnSp macro="">
      <xdr:nvCxnSpPr>
        <xdr:cNvPr id="96" name="95 Conector recto de flecha"/>
        <xdr:cNvCxnSpPr>
          <a:stCxn id="108" idx="4"/>
          <a:endCxn id="103" idx="0"/>
        </xdr:cNvCxnSpPr>
      </xdr:nvCxnSpPr>
      <xdr:spPr>
        <a:xfrm rot="5400000">
          <a:off x="2993695" y="5672491"/>
          <a:ext cx="138088" cy="1002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119013</xdr:colOff>
      <xdr:row>26</xdr:row>
      <xdr:rowOff>162290</xdr:rowOff>
    </xdr:from>
    <xdr:to>
      <xdr:col>3</xdr:col>
      <xdr:colOff>127324</xdr:colOff>
      <xdr:row>27</xdr:row>
      <xdr:rowOff>82871</xdr:rowOff>
    </xdr:to>
    <xdr:cxnSp macro="">
      <xdr:nvCxnSpPr>
        <xdr:cNvPr id="97" name="96 Conector recto de flecha"/>
        <xdr:cNvCxnSpPr>
          <a:stCxn id="103" idx="4"/>
          <a:endCxn id="79" idx="0"/>
        </xdr:cNvCxnSpPr>
      </xdr:nvCxnSpPr>
      <xdr:spPr>
        <a:xfrm rot="16200000" flipH="1">
          <a:off x="2991803" y="5900100"/>
          <a:ext cx="149181" cy="8311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66676</xdr:colOff>
      <xdr:row>11</xdr:row>
      <xdr:rowOff>78105</xdr:rowOff>
    </xdr:from>
    <xdr:to>
      <xdr:col>3</xdr:col>
      <xdr:colOff>154305</xdr:colOff>
      <xdr:row>11</xdr:row>
      <xdr:rowOff>165735</xdr:rowOff>
    </xdr:to>
    <xdr:sp macro="" textlink="">
      <xdr:nvSpPr>
        <xdr:cNvPr id="98" name="97 Conector"/>
        <xdr:cNvSpPr/>
      </xdr:nvSpPr>
      <xdr:spPr>
        <a:xfrm>
          <a:off x="3009901" y="2059305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50093</xdr:colOff>
      <xdr:row>11</xdr:row>
      <xdr:rowOff>76762</xdr:rowOff>
    </xdr:from>
    <xdr:to>
      <xdr:col>4</xdr:col>
      <xdr:colOff>189637</xdr:colOff>
      <xdr:row>11</xdr:row>
      <xdr:rowOff>164353</xdr:rowOff>
    </xdr:to>
    <xdr:sp macro="" textlink="">
      <xdr:nvSpPr>
        <xdr:cNvPr id="99" name="98 Flecha derecha"/>
        <xdr:cNvSpPr/>
      </xdr:nvSpPr>
      <xdr:spPr>
        <a:xfrm>
          <a:off x="3240968" y="2057962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60480</xdr:colOff>
      <xdr:row>11</xdr:row>
      <xdr:rowOff>86565</xdr:rowOff>
    </xdr:from>
    <xdr:to>
      <xdr:col>5</xdr:col>
      <xdr:colOff>171688</xdr:colOff>
      <xdr:row>11</xdr:row>
      <xdr:rowOff>173355</xdr:rowOff>
    </xdr:to>
    <xdr:sp macro="" textlink="">
      <xdr:nvSpPr>
        <xdr:cNvPr id="100" name="99 Combinar"/>
        <xdr:cNvSpPr/>
      </xdr:nvSpPr>
      <xdr:spPr>
        <a:xfrm>
          <a:off x="3499005" y="2067765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74387</xdr:colOff>
      <xdr:row>11</xdr:row>
      <xdr:rowOff>84260</xdr:rowOff>
    </xdr:from>
    <xdr:to>
      <xdr:col>6</xdr:col>
      <xdr:colOff>186928</xdr:colOff>
      <xdr:row>11</xdr:row>
      <xdr:rowOff>161926</xdr:rowOff>
    </xdr:to>
    <xdr:sp macro="" textlink="">
      <xdr:nvSpPr>
        <xdr:cNvPr id="101" name="100 Retraso"/>
        <xdr:cNvSpPr/>
      </xdr:nvSpPr>
      <xdr:spPr>
        <a:xfrm>
          <a:off x="3779612" y="2065460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74679</xdr:colOff>
      <xdr:row>11</xdr:row>
      <xdr:rowOff>76932</xdr:rowOff>
    </xdr:from>
    <xdr:to>
      <xdr:col>7</xdr:col>
      <xdr:colOff>164068</xdr:colOff>
      <xdr:row>11</xdr:row>
      <xdr:rowOff>165735</xdr:rowOff>
    </xdr:to>
    <xdr:sp macro="" textlink="">
      <xdr:nvSpPr>
        <xdr:cNvPr id="102" name="101 Proceso"/>
        <xdr:cNvSpPr/>
      </xdr:nvSpPr>
      <xdr:spPr>
        <a:xfrm>
          <a:off x="4046604" y="2058132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75198</xdr:colOff>
      <xdr:row>26</xdr:row>
      <xdr:rowOff>74661</xdr:rowOff>
    </xdr:from>
    <xdr:to>
      <xdr:col>3</xdr:col>
      <xdr:colOff>162827</xdr:colOff>
      <xdr:row>26</xdr:row>
      <xdr:rowOff>162291</xdr:rowOff>
    </xdr:to>
    <xdr:sp macro="" textlink="">
      <xdr:nvSpPr>
        <xdr:cNvPr id="103" name="102 Conector"/>
        <xdr:cNvSpPr/>
      </xdr:nvSpPr>
      <xdr:spPr>
        <a:xfrm>
          <a:off x="3018423" y="5742036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58615</xdr:colOff>
      <xdr:row>26</xdr:row>
      <xdr:rowOff>73318</xdr:rowOff>
    </xdr:from>
    <xdr:to>
      <xdr:col>4</xdr:col>
      <xdr:colOff>198159</xdr:colOff>
      <xdr:row>26</xdr:row>
      <xdr:rowOff>160909</xdr:rowOff>
    </xdr:to>
    <xdr:sp macro="" textlink="">
      <xdr:nvSpPr>
        <xdr:cNvPr id="104" name="103 Flecha derecha"/>
        <xdr:cNvSpPr/>
      </xdr:nvSpPr>
      <xdr:spPr>
        <a:xfrm>
          <a:off x="3249490" y="5740693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63049</xdr:colOff>
      <xdr:row>26</xdr:row>
      <xdr:rowOff>83121</xdr:rowOff>
    </xdr:from>
    <xdr:to>
      <xdr:col>5</xdr:col>
      <xdr:colOff>174257</xdr:colOff>
      <xdr:row>26</xdr:row>
      <xdr:rowOff>169911</xdr:rowOff>
    </xdr:to>
    <xdr:sp macro="" textlink="">
      <xdr:nvSpPr>
        <xdr:cNvPr id="105" name="104 Combinar"/>
        <xdr:cNvSpPr/>
      </xdr:nvSpPr>
      <xdr:spPr>
        <a:xfrm>
          <a:off x="3501574" y="5750496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76956</xdr:colOff>
      <xdr:row>26</xdr:row>
      <xdr:rowOff>80816</xdr:rowOff>
    </xdr:from>
    <xdr:to>
      <xdr:col>6</xdr:col>
      <xdr:colOff>189497</xdr:colOff>
      <xdr:row>26</xdr:row>
      <xdr:rowOff>158482</xdr:rowOff>
    </xdr:to>
    <xdr:sp macro="" textlink="">
      <xdr:nvSpPr>
        <xdr:cNvPr id="106" name="105 Retraso"/>
        <xdr:cNvSpPr/>
      </xdr:nvSpPr>
      <xdr:spPr>
        <a:xfrm>
          <a:off x="3782181" y="5748191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77248</xdr:colOff>
      <xdr:row>26</xdr:row>
      <xdr:rowOff>73488</xdr:rowOff>
    </xdr:from>
    <xdr:to>
      <xdr:col>7</xdr:col>
      <xdr:colOff>166637</xdr:colOff>
      <xdr:row>26</xdr:row>
      <xdr:rowOff>162291</xdr:rowOff>
    </xdr:to>
    <xdr:sp macro="" textlink="">
      <xdr:nvSpPr>
        <xdr:cNvPr id="107" name="106 Proceso"/>
        <xdr:cNvSpPr/>
      </xdr:nvSpPr>
      <xdr:spPr>
        <a:xfrm>
          <a:off x="4049173" y="5740863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76200</xdr:colOff>
      <xdr:row>25</xdr:row>
      <xdr:rowOff>77543</xdr:rowOff>
    </xdr:from>
    <xdr:to>
      <xdr:col>3</xdr:col>
      <xdr:colOff>163829</xdr:colOff>
      <xdr:row>25</xdr:row>
      <xdr:rowOff>165173</xdr:rowOff>
    </xdr:to>
    <xdr:sp macro="" textlink="">
      <xdr:nvSpPr>
        <xdr:cNvPr id="108" name="107 Conector"/>
        <xdr:cNvSpPr/>
      </xdr:nvSpPr>
      <xdr:spPr>
        <a:xfrm>
          <a:off x="3019425" y="5516318"/>
          <a:ext cx="87629" cy="87630"/>
        </a:xfrm>
        <a:prstGeom prst="flowChartConnec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44578</xdr:colOff>
      <xdr:row>25</xdr:row>
      <xdr:rowOff>76200</xdr:rowOff>
    </xdr:from>
    <xdr:to>
      <xdr:col>4</xdr:col>
      <xdr:colOff>184122</xdr:colOff>
      <xdr:row>25</xdr:row>
      <xdr:rowOff>163791</xdr:rowOff>
    </xdr:to>
    <xdr:sp macro="" textlink="">
      <xdr:nvSpPr>
        <xdr:cNvPr id="109" name="108 Flecha derecha"/>
        <xdr:cNvSpPr/>
      </xdr:nvSpPr>
      <xdr:spPr>
        <a:xfrm>
          <a:off x="3235453" y="5514975"/>
          <a:ext cx="139544" cy="87591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5</xdr:col>
      <xdr:colOff>49012</xdr:colOff>
      <xdr:row>25</xdr:row>
      <xdr:rowOff>86003</xdr:rowOff>
    </xdr:from>
    <xdr:to>
      <xdr:col>5</xdr:col>
      <xdr:colOff>160220</xdr:colOff>
      <xdr:row>25</xdr:row>
      <xdr:rowOff>172793</xdr:rowOff>
    </xdr:to>
    <xdr:sp macro="" textlink="">
      <xdr:nvSpPr>
        <xdr:cNvPr id="110" name="109 Combinar"/>
        <xdr:cNvSpPr/>
      </xdr:nvSpPr>
      <xdr:spPr>
        <a:xfrm>
          <a:off x="3487537" y="5524778"/>
          <a:ext cx="111208" cy="86790"/>
        </a:xfrm>
        <a:prstGeom prst="flowChartMerg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6</xdr:col>
      <xdr:colOff>62919</xdr:colOff>
      <xdr:row>25</xdr:row>
      <xdr:rowOff>83698</xdr:rowOff>
    </xdr:from>
    <xdr:to>
      <xdr:col>6</xdr:col>
      <xdr:colOff>175460</xdr:colOff>
      <xdr:row>25</xdr:row>
      <xdr:rowOff>161364</xdr:rowOff>
    </xdr:to>
    <xdr:sp macro="" textlink="">
      <xdr:nvSpPr>
        <xdr:cNvPr id="111" name="110 Retraso"/>
        <xdr:cNvSpPr/>
      </xdr:nvSpPr>
      <xdr:spPr>
        <a:xfrm>
          <a:off x="3768144" y="5522473"/>
          <a:ext cx="112541" cy="77666"/>
        </a:xfrm>
        <a:prstGeom prst="flowChartDelay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7</xdr:col>
      <xdr:colOff>63211</xdr:colOff>
      <xdr:row>25</xdr:row>
      <xdr:rowOff>76370</xdr:rowOff>
    </xdr:from>
    <xdr:to>
      <xdr:col>7</xdr:col>
      <xdr:colOff>152600</xdr:colOff>
      <xdr:row>25</xdr:row>
      <xdr:rowOff>165173</xdr:rowOff>
    </xdr:to>
    <xdr:sp macro="" textlink="">
      <xdr:nvSpPr>
        <xdr:cNvPr id="112" name="111 Proceso"/>
        <xdr:cNvSpPr/>
      </xdr:nvSpPr>
      <xdr:spPr>
        <a:xfrm>
          <a:off x="4035136" y="5515145"/>
          <a:ext cx="89389" cy="88803"/>
        </a:xfrm>
        <a:prstGeom prst="flowChartProcess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3</xdr:col>
      <xdr:colOff>120016</xdr:colOff>
      <xdr:row>24</xdr:row>
      <xdr:rowOff>206485</xdr:rowOff>
    </xdr:from>
    <xdr:to>
      <xdr:col>3</xdr:col>
      <xdr:colOff>121333</xdr:colOff>
      <xdr:row>25</xdr:row>
      <xdr:rowOff>77543</xdr:rowOff>
    </xdr:to>
    <xdr:cxnSp macro="">
      <xdr:nvCxnSpPr>
        <xdr:cNvPr id="113" name="112 Conector recto de flecha"/>
        <xdr:cNvCxnSpPr>
          <a:stCxn id="62" idx="4"/>
          <a:endCxn id="108" idx="0"/>
        </xdr:cNvCxnSpPr>
      </xdr:nvCxnSpPr>
      <xdr:spPr>
        <a:xfrm rot="5400000">
          <a:off x="2971208" y="5422968"/>
          <a:ext cx="185383" cy="1317"/>
        </a:xfrm>
        <a:prstGeom prst="straightConnector1">
          <a:avLst/>
        </a:prstGeom>
        <a:ln w="12700" cmpd="sng">
          <a:solidFill>
            <a:schemeClr val="tx1">
              <a:lumMod val="75000"/>
              <a:lumOff val="25000"/>
            </a:schemeClr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76200</xdr:rowOff>
    </xdr:from>
    <xdr:to>
      <xdr:col>6</xdr:col>
      <xdr:colOff>19050</xdr:colOff>
      <xdr:row>23</xdr:row>
      <xdr:rowOff>66675</xdr:rowOff>
    </xdr:to>
    <xdr:grpSp>
      <xdr:nvGrpSpPr>
        <xdr:cNvPr id="21706" name="2 Grupo"/>
        <xdr:cNvGrpSpPr>
          <a:grpSpLocks/>
        </xdr:cNvGrpSpPr>
      </xdr:nvGrpSpPr>
      <xdr:grpSpPr bwMode="auto">
        <a:xfrm>
          <a:off x="80772" y="437388"/>
          <a:ext cx="3826002" cy="3842385"/>
          <a:chOff x="628650" y="552450"/>
          <a:chExt cx="3626908" cy="4021590"/>
        </a:xfrm>
      </xdr:grpSpPr>
      <xdr:pic>
        <xdr:nvPicPr>
          <xdr:cNvPr id="21707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 l="25751" t="3209" r="37724" b="6813"/>
          <a:stretch>
            <a:fillRect/>
          </a:stretch>
        </xdr:blipFill>
        <xdr:spPr bwMode="auto">
          <a:xfrm>
            <a:off x="628650" y="552450"/>
            <a:ext cx="3626908" cy="40215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4 Elipse"/>
          <xdr:cNvSpPr/>
        </xdr:nvSpPr>
        <xdr:spPr>
          <a:xfrm>
            <a:off x="1914379" y="876464"/>
            <a:ext cx="239875" cy="228716"/>
          </a:xfrm>
          <a:prstGeom prst="ellipse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r>
              <a:rPr lang="es-EC" sz="800"/>
              <a:t>1</a:t>
            </a:r>
          </a:p>
        </xdr:txBody>
      </xdr:sp>
      <xdr:sp macro="" textlink="">
        <xdr:nvSpPr>
          <xdr:cNvPr id="6" name="5 Elipse"/>
          <xdr:cNvSpPr/>
        </xdr:nvSpPr>
        <xdr:spPr>
          <a:xfrm>
            <a:off x="2816309" y="723987"/>
            <a:ext cx="239875" cy="228716"/>
          </a:xfrm>
          <a:prstGeom prst="ellipse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marL="0" indent="0" algn="ctr"/>
            <a:r>
              <a:rPr lang="es-EC" sz="8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8</a:t>
            </a:r>
          </a:p>
        </xdr:txBody>
      </xdr:sp>
      <xdr:sp macro="" textlink="">
        <xdr:nvSpPr>
          <xdr:cNvPr id="7" name="6 Elipse"/>
          <xdr:cNvSpPr/>
        </xdr:nvSpPr>
        <xdr:spPr>
          <a:xfrm>
            <a:off x="3641478" y="952703"/>
            <a:ext cx="239875" cy="219186"/>
          </a:xfrm>
          <a:prstGeom prst="ellipse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marL="0" indent="0" algn="ctr"/>
            <a:r>
              <a:rPr lang="es-EC" sz="8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7</a:t>
            </a:r>
          </a:p>
        </xdr:txBody>
      </xdr:sp>
      <xdr:sp macro="" textlink="">
        <xdr:nvSpPr>
          <xdr:cNvPr id="8" name="7 Elipse"/>
          <xdr:cNvSpPr/>
        </xdr:nvSpPr>
        <xdr:spPr>
          <a:xfrm>
            <a:off x="3670263" y="2201111"/>
            <a:ext cx="239875" cy="228716"/>
          </a:xfrm>
          <a:prstGeom prst="ellipse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marL="0" indent="0" algn="ctr"/>
            <a:r>
              <a:rPr lang="es-EC" sz="8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6</a:t>
            </a:r>
          </a:p>
        </xdr:txBody>
      </xdr:sp>
      <xdr:sp macro="" textlink="">
        <xdr:nvSpPr>
          <xdr:cNvPr id="9" name="8 Elipse"/>
          <xdr:cNvSpPr/>
        </xdr:nvSpPr>
        <xdr:spPr>
          <a:xfrm>
            <a:off x="3468768" y="3277983"/>
            <a:ext cx="239875" cy="219186"/>
          </a:xfrm>
          <a:prstGeom prst="ellipse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marL="0" indent="0" algn="ctr"/>
            <a:r>
              <a:rPr lang="es-EC" sz="8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5</a:t>
            </a:r>
          </a:p>
        </xdr:txBody>
      </xdr:sp>
      <xdr:sp macro="" textlink="">
        <xdr:nvSpPr>
          <xdr:cNvPr id="10" name="9 Elipse"/>
          <xdr:cNvSpPr/>
        </xdr:nvSpPr>
        <xdr:spPr>
          <a:xfrm>
            <a:off x="3449578" y="4116608"/>
            <a:ext cx="239875" cy="219186"/>
          </a:xfrm>
          <a:prstGeom prst="ellipse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marL="0" indent="0" algn="ctr"/>
            <a:r>
              <a:rPr lang="es-EC" sz="8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4</a:t>
            </a:r>
          </a:p>
        </xdr:txBody>
      </xdr:sp>
      <xdr:sp macro="" textlink="">
        <xdr:nvSpPr>
          <xdr:cNvPr id="11" name="10 Elipse"/>
          <xdr:cNvSpPr/>
        </xdr:nvSpPr>
        <xdr:spPr>
          <a:xfrm>
            <a:off x="2662789" y="3802123"/>
            <a:ext cx="249470" cy="219186"/>
          </a:xfrm>
          <a:prstGeom prst="ellipse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marL="0" indent="0" algn="ctr"/>
            <a:r>
              <a:rPr lang="es-EC" sz="8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3</a:t>
            </a:r>
          </a:p>
        </xdr:txBody>
      </xdr:sp>
      <xdr:sp macro="" textlink="">
        <xdr:nvSpPr>
          <xdr:cNvPr id="12" name="11 Elipse"/>
          <xdr:cNvSpPr/>
        </xdr:nvSpPr>
        <xdr:spPr>
          <a:xfrm>
            <a:off x="1751264" y="1476844"/>
            <a:ext cx="239875" cy="228716"/>
          </a:xfrm>
          <a:prstGeom prst="ellipse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r>
              <a:rPr lang="es-EC" sz="800"/>
              <a:t>2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133350</xdr:rowOff>
    </xdr:from>
    <xdr:to>
      <xdr:col>4</xdr:col>
      <xdr:colOff>390525</xdr:colOff>
      <xdr:row>21</xdr:row>
      <xdr:rowOff>123825</xdr:rowOff>
    </xdr:to>
    <xdr:grpSp>
      <xdr:nvGrpSpPr>
        <xdr:cNvPr id="22751" name="12 Grupo"/>
        <xdr:cNvGrpSpPr>
          <a:grpSpLocks/>
        </xdr:cNvGrpSpPr>
      </xdr:nvGrpSpPr>
      <xdr:grpSpPr bwMode="auto">
        <a:xfrm>
          <a:off x="70485" y="491490"/>
          <a:ext cx="3584448" cy="3605403"/>
          <a:chOff x="171450" y="5579533"/>
          <a:chExt cx="3371850" cy="3774494"/>
        </a:xfrm>
      </xdr:grpSpPr>
      <xdr:pic>
        <xdr:nvPicPr>
          <xdr:cNvPr id="2275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 l="18362" t="10918" r="51437" b="13400"/>
          <a:stretch>
            <a:fillRect/>
          </a:stretch>
        </xdr:blipFill>
        <xdr:spPr bwMode="auto">
          <a:xfrm>
            <a:off x="171450" y="5579533"/>
            <a:ext cx="3371850" cy="37744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5" name="14 Elipse"/>
          <xdr:cNvSpPr/>
        </xdr:nvSpPr>
        <xdr:spPr>
          <a:xfrm>
            <a:off x="1552575" y="7095050"/>
            <a:ext cx="238125" cy="238289"/>
          </a:xfrm>
          <a:prstGeom prst="ellipse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marL="0" indent="0" algn="ctr"/>
            <a:r>
              <a:rPr lang="es-EC" sz="8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6</a:t>
            </a:r>
          </a:p>
        </xdr:txBody>
      </xdr:sp>
      <xdr:sp macro="" textlink="">
        <xdr:nvSpPr>
          <xdr:cNvPr id="16" name="15 Elipse"/>
          <xdr:cNvSpPr/>
        </xdr:nvSpPr>
        <xdr:spPr>
          <a:xfrm>
            <a:off x="1809750" y="7247554"/>
            <a:ext cx="238125" cy="228757"/>
          </a:xfrm>
          <a:prstGeom prst="ellipse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marL="0" indent="0" algn="ctr"/>
            <a:r>
              <a:rPr lang="es-EC" sz="8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5</a:t>
            </a:r>
          </a:p>
        </xdr:txBody>
      </xdr:sp>
      <xdr:sp macro="" textlink="">
        <xdr:nvSpPr>
          <xdr:cNvPr id="17" name="16 Elipse"/>
          <xdr:cNvSpPr/>
        </xdr:nvSpPr>
        <xdr:spPr>
          <a:xfrm>
            <a:off x="1685925" y="8086331"/>
            <a:ext cx="238125" cy="238289"/>
          </a:xfrm>
          <a:prstGeom prst="ellipse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marL="0" indent="0" algn="ctr"/>
            <a:r>
              <a:rPr lang="es-EC" sz="8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4</a:t>
            </a:r>
          </a:p>
        </xdr:txBody>
      </xdr:sp>
      <xdr:sp macro="" textlink="">
        <xdr:nvSpPr>
          <xdr:cNvPr id="18" name="17 Elipse"/>
          <xdr:cNvSpPr/>
        </xdr:nvSpPr>
        <xdr:spPr>
          <a:xfrm>
            <a:off x="1638300" y="8601035"/>
            <a:ext cx="238125" cy="238289"/>
          </a:xfrm>
          <a:prstGeom prst="ellipse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marL="0" indent="0" algn="ctr"/>
            <a:r>
              <a:rPr lang="es-EC" sz="8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3</a:t>
            </a:r>
          </a:p>
        </xdr:txBody>
      </xdr:sp>
    </xdr:grpSp>
    <xdr:clientData/>
  </xdr:twoCellAnchor>
  <xdr:twoCellAnchor>
    <xdr:from>
      <xdr:col>4</xdr:col>
      <xdr:colOff>457200</xdr:colOff>
      <xdr:row>2</xdr:row>
      <xdr:rowOff>161925</xdr:rowOff>
    </xdr:from>
    <xdr:to>
      <xdr:col>8</xdr:col>
      <xdr:colOff>619125</xdr:colOff>
      <xdr:row>21</xdr:row>
      <xdr:rowOff>57150</xdr:rowOff>
    </xdr:to>
    <xdr:grpSp>
      <xdr:nvGrpSpPr>
        <xdr:cNvPr id="22752" name="18 Grupo"/>
        <xdr:cNvGrpSpPr>
          <a:grpSpLocks/>
        </xdr:cNvGrpSpPr>
      </xdr:nvGrpSpPr>
      <xdr:grpSpPr bwMode="auto">
        <a:xfrm>
          <a:off x="3726180" y="518541"/>
          <a:ext cx="3411855" cy="3515487"/>
          <a:chOff x="3857625" y="5617633"/>
          <a:chExt cx="3210983" cy="3679705"/>
        </a:xfrm>
      </xdr:grpSpPr>
      <xdr:pic>
        <xdr:nvPicPr>
          <xdr:cNvPr id="22753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 l="25751" t="3209" r="37724" b="6813"/>
          <a:stretch>
            <a:fillRect/>
          </a:stretch>
        </xdr:blipFill>
        <xdr:spPr bwMode="auto">
          <a:xfrm>
            <a:off x="3857625" y="5617633"/>
            <a:ext cx="3210983" cy="36797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21" name="20 Elipse"/>
          <xdr:cNvSpPr/>
        </xdr:nvSpPr>
        <xdr:spPr>
          <a:xfrm>
            <a:off x="5753725" y="5751094"/>
            <a:ext cx="238203" cy="238323"/>
          </a:xfrm>
          <a:prstGeom prst="ellipse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marL="0" indent="0" algn="ctr"/>
            <a:r>
              <a:rPr lang="es-EC" sz="8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7</a:t>
            </a:r>
          </a:p>
        </xdr:txBody>
      </xdr:sp>
      <xdr:sp macro="" textlink="">
        <xdr:nvSpPr>
          <xdr:cNvPr id="22" name="21 Elipse"/>
          <xdr:cNvSpPr/>
        </xdr:nvSpPr>
        <xdr:spPr>
          <a:xfrm>
            <a:off x="4877136" y="6389799"/>
            <a:ext cx="238203" cy="238323"/>
          </a:xfrm>
          <a:prstGeom prst="ellipse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marL="0" indent="0" algn="ctr"/>
            <a:r>
              <a:rPr lang="es-EC" sz="8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2</a:t>
            </a:r>
          </a:p>
        </xdr:txBody>
      </xdr:sp>
      <xdr:sp macro="" textlink="">
        <xdr:nvSpPr>
          <xdr:cNvPr id="23" name="22 Elipse"/>
          <xdr:cNvSpPr/>
        </xdr:nvSpPr>
        <xdr:spPr>
          <a:xfrm>
            <a:off x="4924777" y="5875022"/>
            <a:ext cx="247732" cy="238323"/>
          </a:xfrm>
          <a:prstGeom prst="ellipse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marL="0" indent="0" algn="ctr"/>
            <a:r>
              <a:rPr lang="es-EC" sz="8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1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57150</xdr:rowOff>
    </xdr:from>
    <xdr:to>
      <xdr:col>4</xdr:col>
      <xdr:colOff>390525</xdr:colOff>
      <xdr:row>21</xdr:row>
      <xdr:rowOff>180975</xdr:rowOff>
    </xdr:to>
    <xdr:pic>
      <xdr:nvPicPr>
        <xdr:cNvPr id="196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8362" t="10918" r="51437" b="13400"/>
        <a:stretch>
          <a:fillRect/>
        </a:stretch>
      </xdr:blipFill>
      <xdr:spPr bwMode="auto">
        <a:xfrm>
          <a:off x="66675" y="438150"/>
          <a:ext cx="3371850" cy="3762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7</xdr:row>
      <xdr:rowOff>133350</xdr:rowOff>
    </xdr:from>
    <xdr:to>
      <xdr:col>1</xdr:col>
      <xdr:colOff>571500</xdr:colOff>
      <xdr:row>8</xdr:row>
      <xdr:rowOff>171450</xdr:rowOff>
    </xdr:to>
    <xdr:sp macro="" textlink="">
      <xdr:nvSpPr>
        <xdr:cNvPr id="6" name="5 Elipse"/>
        <xdr:cNvSpPr/>
      </xdr:nvSpPr>
      <xdr:spPr bwMode="auto">
        <a:xfrm>
          <a:off x="1095375" y="1466850"/>
          <a:ext cx="238125" cy="228600"/>
        </a:xfrm>
        <a:prstGeom prst="ellipse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C" sz="800">
              <a:solidFill>
                <a:schemeClr val="dk1"/>
              </a:solidFill>
              <a:latin typeface="+mn-lt"/>
              <a:ea typeface="+mn-ea"/>
              <a:cs typeface="+mn-cs"/>
            </a:rPr>
            <a:t>6</a:t>
          </a:r>
        </a:p>
      </xdr:txBody>
    </xdr:sp>
    <xdr:clientData/>
  </xdr:twoCellAnchor>
  <xdr:twoCellAnchor>
    <xdr:from>
      <xdr:col>2</xdr:col>
      <xdr:colOff>200025</xdr:colOff>
      <xdr:row>11</xdr:row>
      <xdr:rowOff>76200</xdr:rowOff>
    </xdr:from>
    <xdr:to>
      <xdr:col>2</xdr:col>
      <xdr:colOff>438150</xdr:colOff>
      <xdr:row>12</xdr:row>
      <xdr:rowOff>114300</xdr:rowOff>
    </xdr:to>
    <xdr:sp macro="" textlink="">
      <xdr:nvSpPr>
        <xdr:cNvPr id="7" name="6 Elipse"/>
        <xdr:cNvSpPr/>
      </xdr:nvSpPr>
      <xdr:spPr bwMode="auto">
        <a:xfrm>
          <a:off x="1724025" y="2171700"/>
          <a:ext cx="238125" cy="228600"/>
        </a:xfrm>
        <a:prstGeom prst="ellipse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C" sz="800">
              <a:solidFill>
                <a:schemeClr val="dk1"/>
              </a:solidFill>
              <a:latin typeface="+mn-lt"/>
              <a:ea typeface="+mn-ea"/>
              <a:cs typeface="+mn-cs"/>
            </a:rPr>
            <a:t>5</a:t>
          </a:r>
        </a:p>
      </xdr:txBody>
    </xdr:sp>
    <xdr:clientData/>
  </xdr:twoCellAnchor>
  <xdr:twoCellAnchor>
    <xdr:from>
      <xdr:col>0</xdr:col>
      <xdr:colOff>428625</xdr:colOff>
      <xdr:row>8</xdr:row>
      <xdr:rowOff>66675</xdr:rowOff>
    </xdr:from>
    <xdr:to>
      <xdr:col>0</xdr:col>
      <xdr:colOff>666750</xdr:colOff>
      <xdr:row>9</xdr:row>
      <xdr:rowOff>104775</xdr:rowOff>
    </xdr:to>
    <xdr:sp macro="" textlink="">
      <xdr:nvSpPr>
        <xdr:cNvPr id="8" name="7 Elipse"/>
        <xdr:cNvSpPr/>
      </xdr:nvSpPr>
      <xdr:spPr bwMode="auto">
        <a:xfrm>
          <a:off x="428625" y="1590675"/>
          <a:ext cx="238125" cy="228600"/>
        </a:xfrm>
        <a:prstGeom prst="ellipse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C" sz="800">
              <a:solidFill>
                <a:schemeClr val="dk1"/>
              </a:solidFill>
              <a:latin typeface="+mn-lt"/>
              <a:ea typeface="+mn-ea"/>
              <a:cs typeface="+mn-cs"/>
            </a:rPr>
            <a:t>4</a:t>
          </a:r>
        </a:p>
      </xdr:txBody>
    </xdr:sp>
    <xdr:clientData/>
  </xdr:twoCellAnchor>
  <xdr:twoCellAnchor>
    <xdr:from>
      <xdr:col>4</xdr:col>
      <xdr:colOff>504825</xdr:colOff>
      <xdr:row>2</xdr:row>
      <xdr:rowOff>76200</xdr:rowOff>
    </xdr:from>
    <xdr:to>
      <xdr:col>8</xdr:col>
      <xdr:colOff>666750</xdr:colOff>
      <xdr:row>21</xdr:row>
      <xdr:rowOff>123825</xdr:rowOff>
    </xdr:to>
    <xdr:pic>
      <xdr:nvPicPr>
        <xdr:cNvPr id="196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25751" t="3209" r="37724" b="6813"/>
        <a:stretch>
          <a:fillRect/>
        </a:stretch>
      </xdr:blipFill>
      <xdr:spPr bwMode="auto">
        <a:xfrm>
          <a:off x="3552825" y="457200"/>
          <a:ext cx="3209925" cy="3686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147107</xdr:colOff>
      <xdr:row>3</xdr:row>
      <xdr:rowOff>16934</xdr:rowOff>
    </xdr:from>
    <xdr:to>
      <xdr:col>7</xdr:col>
      <xdr:colOff>389561</xdr:colOff>
      <xdr:row>4</xdr:row>
      <xdr:rowOff>61096</xdr:rowOff>
    </xdr:to>
    <xdr:sp macro="" textlink="">
      <xdr:nvSpPr>
        <xdr:cNvPr id="10" name="9 Elipse"/>
        <xdr:cNvSpPr/>
      </xdr:nvSpPr>
      <xdr:spPr>
        <a:xfrm>
          <a:off x="5481107" y="588434"/>
          <a:ext cx="242454" cy="234662"/>
        </a:xfrm>
        <a:prstGeom prst="ellipse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C" sz="800">
              <a:solidFill>
                <a:schemeClr val="dk1"/>
              </a:solidFill>
              <a:latin typeface="+mn-lt"/>
              <a:ea typeface="+mn-ea"/>
              <a:cs typeface="+mn-cs"/>
            </a:rPr>
            <a:t>7</a:t>
          </a:r>
        </a:p>
      </xdr:txBody>
    </xdr:sp>
    <xdr:clientData/>
  </xdr:twoCellAnchor>
  <xdr:twoCellAnchor>
    <xdr:from>
      <xdr:col>4</xdr:col>
      <xdr:colOff>584199</xdr:colOff>
      <xdr:row>8</xdr:row>
      <xdr:rowOff>159809</xdr:rowOff>
    </xdr:from>
    <xdr:to>
      <xdr:col>5</xdr:col>
      <xdr:colOff>64653</xdr:colOff>
      <xdr:row>10</xdr:row>
      <xdr:rowOff>13471</xdr:rowOff>
    </xdr:to>
    <xdr:sp macro="" textlink="">
      <xdr:nvSpPr>
        <xdr:cNvPr id="11" name="10 Elipse"/>
        <xdr:cNvSpPr/>
      </xdr:nvSpPr>
      <xdr:spPr>
        <a:xfrm>
          <a:off x="3632199" y="1683809"/>
          <a:ext cx="242454" cy="234662"/>
        </a:xfrm>
        <a:prstGeom prst="ellipse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C" sz="800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</a:p>
      </xdr:txBody>
    </xdr:sp>
    <xdr:clientData/>
  </xdr:twoCellAnchor>
  <xdr:twoCellAnchor>
    <xdr:from>
      <xdr:col>6</xdr:col>
      <xdr:colOff>1057</xdr:colOff>
      <xdr:row>6</xdr:row>
      <xdr:rowOff>159809</xdr:rowOff>
    </xdr:from>
    <xdr:to>
      <xdr:col>6</xdr:col>
      <xdr:colOff>243511</xdr:colOff>
      <xdr:row>8</xdr:row>
      <xdr:rowOff>13471</xdr:rowOff>
    </xdr:to>
    <xdr:sp macro="" textlink="">
      <xdr:nvSpPr>
        <xdr:cNvPr id="12" name="11 Elipse"/>
        <xdr:cNvSpPr/>
      </xdr:nvSpPr>
      <xdr:spPr>
        <a:xfrm>
          <a:off x="4573057" y="1302809"/>
          <a:ext cx="242454" cy="234662"/>
        </a:xfrm>
        <a:prstGeom prst="ellipse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C" sz="8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</a:p>
      </xdr:txBody>
    </xdr:sp>
    <xdr:clientData/>
  </xdr:twoCellAnchor>
  <xdr:twoCellAnchor>
    <xdr:from>
      <xdr:col>6</xdr:col>
      <xdr:colOff>470957</xdr:colOff>
      <xdr:row>3</xdr:row>
      <xdr:rowOff>102659</xdr:rowOff>
    </xdr:from>
    <xdr:to>
      <xdr:col>6</xdr:col>
      <xdr:colOff>713411</xdr:colOff>
      <xdr:row>4</xdr:row>
      <xdr:rowOff>146821</xdr:rowOff>
    </xdr:to>
    <xdr:sp macro="" textlink="">
      <xdr:nvSpPr>
        <xdr:cNvPr id="13" name="12 Elipse"/>
        <xdr:cNvSpPr/>
      </xdr:nvSpPr>
      <xdr:spPr>
        <a:xfrm>
          <a:off x="5042957" y="674159"/>
          <a:ext cx="242454" cy="234662"/>
        </a:xfrm>
        <a:prstGeom prst="ellipse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C" sz="800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rcado_Panificador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rcado (2)"/>
      <sheetName val="Mercado"/>
      <sheetName val="Hoja2"/>
      <sheetName val="Hoja3"/>
      <sheetName val="Balanceo"/>
      <sheetName val="justificación"/>
      <sheetName val="Inf.Producto"/>
      <sheetName val="Hoja1"/>
      <sheetName val="Hoja4"/>
      <sheetName val="Hoja5"/>
      <sheetName val="Hoja6"/>
      <sheetName val="Hoja7"/>
    </sheetNames>
    <sheetDataSet>
      <sheetData sheetId="0"/>
      <sheetData sheetId="1">
        <row r="35">
          <cell r="E35">
            <v>821541.6</v>
          </cell>
        </row>
        <row r="83">
          <cell r="E83">
            <v>144057.55000000002</v>
          </cell>
        </row>
        <row r="137">
          <cell r="E137">
            <v>114400.00000000001</v>
          </cell>
        </row>
      </sheetData>
      <sheetData sheetId="2"/>
      <sheetData sheetId="3">
        <row r="29">
          <cell r="C29">
            <v>146840</v>
          </cell>
          <cell r="L29">
            <v>140000</v>
          </cell>
          <cell r="R29">
            <v>59085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45"/>
  <sheetViews>
    <sheetView tabSelected="1" view="pageBreakPreview" zoomScale="90" zoomScaleSheetLayoutView="90" workbookViewId="0">
      <selection activeCell="C4" sqref="C4"/>
    </sheetView>
  </sheetViews>
  <sheetFormatPr baseColWidth="10" defaultColWidth="3.7109375" defaultRowHeight="15"/>
  <cols>
    <col min="1" max="1" width="18.7109375" customWidth="1"/>
    <col min="2" max="3" width="12.7109375" customWidth="1"/>
    <col min="4" max="8" width="3.7109375" customWidth="1"/>
    <col min="9" max="10" width="5.28515625" customWidth="1"/>
    <col min="11" max="11" width="7.7109375" customWidth="1"/>
    <col min="12" max="12" width="5.7109375" customWidth="1"/>
    <col min="13" max="16" width="0" hidden="1" customWidth="1"/>
    <col min="17" max="251" width="11.42578125" customWidth="1"/>
    <col min="252" max="252" width="18.7109375" customWidth="1"/>
    <col min="253" max="254" width="12.7109375" customWidth="1"/>
  </cols>
  <sheetData>
    <row r="2" spans="1:16">
      <c r="A2" s="1" t="s">
        <v>0</v>
      </c>
    </row>
    <row r="3" spans="1:16">
      <c r="A3" s="2" t="s">
        <v>1</v>
      </c>
    </row>
    <row r="5" spans="1:16">
      <c r="A5" s="2" t="s">
        <v>2</v>
      </c>
      <c r="B5" s="2"/>
      <c r="C5" s="4" t="s">
        <v>3</v>
      </c>
      <c r="D5" s="5" t="s">
        <v>4</v>
      </c>
      <c r="F5" s="297" t="s">
        <v>5</v>
      </c>
      <c r="G5" s="297"/>
      <c r="H5" s="5"/>
      <c r="J5" s="4"/>
      <c r="K5" s="6"/>
    </row>
    <row r="6" spans="1:16" ht="15.75" thickBot="1"/>
    <row r="7" spans="1:16" ht="15.75" thickBot="1">
      <c r="A7" s="7" t="s">
        <v>6</v>
      </c>
      <c r="B7" s="8" t="s">
        <v>7</v>
      </c>
      <c r="C7" s="246" t="s">
        <v>8</v>
      </c>
      <c r="D7" s="298" t="s">
        <v>9</v>
      </c>
      <c r="E7" s="299"/>
      <c r="F7" s="299"/>
      <c r="G7" s="299"/>
      <c r="H7" s="300" t="s">
        <v>10</v>
      </c>
      <c r="I7" s="300"/>
      <c r="J7" s="300"/>
      <c r="K7" s="300" t="s">
        <v>11</v>
      </c>
      <c r="L7" s="301"/>
      <c r="N7" s="302" t="s">
        <v>12</v>
      </c>
      <c r="O7" s="302"/>
      <c r="P7" s="303" t="e">
        <f>C8/#REF!</f>
        <v>#REF!</v>
      </c>
    </row>
    <row r="8" spans="1:16" ht="18" customHeight="1" thickBot="1">
      <c r="A8" s="9" t="s">
        <v>13</v>
      </c>
      <c r="B8" s="10">
        <f>I13+I14+I15+I18+I19+I20+I17+I26+I27+I28+I30+I31+I37+I33</f>
        <v>30.769866666666669</v>
      </c>
      <c r="C8" s="247">
        <f>I12+I16+I24+I29+I35</f>
        <v>15.183333333333334</v>
      </c>
      <c r="D8" s="304">
        <v>0</v>
      </c>
      <c r="E8" s="305"/>
      <c r="F8" s="305"/>
      <c r="G8" s="305"/>
      <c r="H8" s="306">
        <f>I22+I23+I25+I32+I34+I36+I38</f>
        <v>37.995000000000005</v>
      </c>
      <c r="I8" s="306"/>
      <c r="J8" s="306"/>
      <c r="K8" s="307">
        <f>+I21</f>
        <v>0.70000000000000007</v>
      </c>
      <c r="L8" s="308"/>
      <c r="M8" s="11"/>
      <c r="N8" s="302"/>
      <c r="O8" s="302"/>
      <c r="P8" s="303"/>
    </row>
    <row r="9" spans="1:16" ht="15.75" thickBot="1">
      <c r="N9" s="302" t="s">
        <v>14</v>
      </c>
      <c r="O9" s="302"/>
      <c r="P9" s="309">
        <f>SUM(J12:J38)</f>
        <v>104.7</v>
      </c>
    </row>
    <row r="10" spans="1:16" ht="15" customHeight="1">
      <c r="A10" s="311" t="s">
        <v>15</v>
      </c>
      <c r="B10" s="312"/>
      <c r="C10" s="313"/>
      <c r="D10" s="317" t="s">
        <v>16</v>
      </c>
      <c r="E10" s="318"/>
      <c r="F10" s="318"/>
      <c r="G10" s="318"/>
      <c r="H10" s="319"/>
      <c r="I10" s="320" t="s">
        <v>17</v>
      </c>
      <c r="J10" s="322" t="s">
        <v>18</v>
      </c>
      <c r="K10" s="324" t="s">
        <v>19</v>
      </c>
      <c r="L10" s="325"/>
      <c r="N10" s="302"/>
      <c r="O10" s="302"/>
      <c r="P10" s="310"/>
    </row>
    <row r="11" spans="1:16" ht="15" customHeight="1" thickBot="1">
      <c r="A11" s="314"/>
      <c r="B11" s="315"/>
      <c r="C11" s="316"/>
      <c r="D11" s="12"/>
      <c r="E11" s="12"/>
      <c r="F11" s="12"/>
      <c r="G11" s="12"/>
      <c r="H11" s="12"/>
      <c r="I11" s="321"/>
      <c r="J11" s="323"/>
      <c r="K11" s="326"/>
      <c r="L11" s="327"/>
      <c r="N11" s="302" t="s">
        <v>20</v>
      </c>
      <c r="O11" s="302"/>
      <c r="P11" s="328">
        <f>B8+C8+D8+H8+K8</f>
        <v>84.648200000000017</v>
      </c>
    </row>
    <row r="12" spans="1:16" ht="18" customHeight="1">
      <c r="A12" s="330" t="s">
        <v>21</v>
      </c>
      <c r="B12" s="331"/>
      <c r="C12" s="331"/>
      <c r="D12" s="248"/>
      <c r="E12" s="248"/>
      <c r="F12" s="248"/>
      <c r="G12" s="248"/>
      <c r="H12" s="248"/>
      <c r="I12" s="249">
        <v>13.3</v>
      </c>
      <c r="J12" s="248">
        <v>47</v>
      </c>
      <c r="K12" s="332" t="s">
        <v>22</v>
      </c>
      <c r="L12" s="333"/>
      <c r="N12" s="302"/>
      <c r="O12" s="302"/>
      <c r="P12" s="329"/>
    </row>
    <row r="13" spans="1:16" ht="18" customHeight="1">
      <c r="A13" s="334" t="s">
        <v>23</v>
      </c>
      <c r="B13" s="335"/>
      <c r="C13" s="335"/>
      <c r="D13" s="13"/>
      <c r="E13" s="13"/>
      <c r="F13" s="13"/>
      <c r="G13" s="13"/>
      <c r="H13" s="13"/>
      <c r="I13" s="14">
        <v>0.22</v>
      </c>
      <c r="J13" s="13">
        <v>0.5</v>
      </c>
      <c r="K13" s="336"/>
      <c r="L13" s="337"/>
    </row>
    <row r="14" spans="1:16" ht="18" customHeight="1">
      <c r="A14" s="334" t="s">
        <v>24</v>
      </c>
      <c r="B14" s="335"/>
      <c r="C14" s="335"/>
      <c r="D14" s="13"/>
      <c r="E14" s="13"/>
      <c r="F14" s="13"/>
      <c r="G14" s="13"/>
      <c r="H14" s="13"/>
      <c r="I14" s="14">
        <v>7.0000000000000007E-2</v>
      </c>
      <c r="J14" s="13">
        <v>0.5</v>
      </c>
      <c r="K14" s="336"/>
      <c r="L14" s="337"/>
    </row>
    <row r="15" spans="1:16" ht="18" customHeight="1">
      <c r="A15" s="334" t="s">
        <v>25</v>
      </c>
      <c r="B15" s="335"/>
      <c r="C15" s="335"/>
      <c r="D15" s="13"/>
      <c r="E15" s="13"/>
      <c r="F15" s="13"/>
      <c r="G15" s="13"/>
      <c r="H15" s="13"/>
      <c r="I15" s="14">
        <v>14.07</v>
      </c>
      <c r="J15" s="13">
        <v>0.3</v>
      </c>
      <c r="K15" s="336"/>
      <c r="L15" s="337"/>
    </row>
    <row r="16" spans="1:16" ht="24.95" customHeight="1">
      <c r="A16" s="338" t="s">
        <v>26</v>
      </c>
      <c r="B16" s="339"/>
      <c r="C16" s="339"/>
      <c r="D16" s="250"/>
      <c r="E16" s="250"/>
      <c r="F16" s="250"/>
      <c r="G16" s="250"/>
      <c r="H16" s="250"/>
      <c r="I16" s="251">
        <v>0.56000000000000005</v>
      </c>
      <c r="J16" s="252">
        <v>16.2</v>
      </c>
      <c r="K16" s="340"/>
      <c r="L16" s="341"/>
    </row>
    <row r="17" spans="1:15" ht="18" customHeight="1">
      <c r="A17" s="342" t="s">
        <v>27</v>
      </c>
      <c r="B17" s="343"/>
      <c r="C17" s="343"/>
      <c r="D17" s="15"/>
      <c r="E17" s="15"/>
      <c r="F17" s="15"/>
      <c r="G17" s="15"/>
      <c r="H17" s="15"/>
      <c r="I17" s="16">
        <v>0.28000000000000003</v>
      </c>
      <c r="J17" s="5">
        <v>1</v>
      </c>
      <c r="K17" s="336"/>
      <c r="L17" s="337"/>
      <c r="N17">
        <v>1</v>
      </c>
      <c r="O17" t="s">
        <v>28</v>
      </c>
    </row>
    <row r="18" spans="1:15" ht="18" customHeight="1">
      <c r="A18" s="344" t="s">
        <v>29</v>
      </c>
      <c r="B18" s="345"/>
      <c r="C18" s="345"/>
      <c r="D18" s="15"/>
      <c r="E18" s="15"/>
      <c r="F18" s="15"/>
      <c r="G18" s="15"/>
      <c r="H18" s="15"/>
      <c r="I18" s="17">
        <v>0.64</v>
      </c>
      <c r="J18" s="5">
        <v>1</v>
      </c>
      <c r="K18" s="336"/>
      <c r="L18" s="337"/>
      <c r="N18">
        <v>90</v>
      </c>
      <c r="O18" t="s">
        <v>30</v>
      </c>
    </row>
    <row r="19" spans="1:15" ht="24.95" customHeight="1">
      <c r="A19" s="344" t="s">
        <v>31</v>
      </c>
      <c r="B19" s="345"/>
      <c r="C19" s="345"/>
      <c r="D19" s="15"/>
      <c r="E19" s="15"/>
      <c r="F19" s="15"/>
      <c r="G19" s="15"/>
      <c r="H19" s="15"/>
      <c r="I19" s="17">
        <v>1.02</v>
      </c>
      <c r="J19" s="5">
        <v>2.5</v>
      </c>
      <c r="K19" s="336"/>
      <c r="L19" s="337"/>
      <c r="N19">
        <v>55</v>
      </c>
      <c r="O19" t="s">
        <v>32</v>
      </c>
    </row>
    <row r="20" spans="1:15" ht="24.95" customHeight="1">
      <c r="A20" s="344" t="s">
        <v>33</v>
      </c>
      <c r="B20" s="345"/>
      <c r="C20" s="345"/>
      <c r="D20" s="15"/>
      <c r="E20" s="15"/>
      <c r="F20" s="15"/>
      <c r="G20" s="15"/>
      <c r="H20" s="15"/>
      <c r="I20" s="17">
        <f>8.43/60</f>
        <v>0.14049999999999999</v>
      </c>
      <c r="J20" s="5">
        <v>3</v>
      </c>
      <c r="K20" s="336"/>
      <c r="L20" s="337"/>
    </row>
    <row r="21" spans="1:15" ht="18" customHeight="1">
      <c r="A21" s="342" t="s">
        <v>34</v>
      </c>
      <c r="B21" s="343"/>
      <c r="C21" s="343"/>
      <c r="D21" s="18"/>
      <c r="E21" s="18"/>
      <c r="F21" s="18"/>
      <c r="G21" s="18"/>
      <c r="H21" s="18"/>
      <c r="I21" s="16">
        <f>0.07*10</f>
        <v>0.70000000000000007</v>
      </c>
      <c r="J21" s="5">
        <v>0</v>
      </c>
      <c r="K21" s="336"/>
      <c r="L21" s="337"/>
    </row>
    <row r="22" spans="1:15" ht="24.95" customHeight="1">
      <c r="A22" s="346" t="s">
        <v>35</v>
      </c>
      <c r="B22" s="347"/>
      <c r="C22" s="347"/>
      <c r="D22" s="18"/>
      <c r="E22" s="18"/>
      <c r="F22" s="18"/>
      <c r="G22" s="18"/>
      <c r="H22" s="18"/>
      <c r="I22" s="17">
        <f>I20*15</f>
        <v>2.1074999999999999</v>
      </c>
      <c r="J22" s="5">
        <v>0</v>
      </c>
      <c r="K22" s="336"/>
      <c r="L22" s="337"/>
    </row>
    <row r="23" spans="1:15" ht="18" customHeight="1">
      <c r="A23" s="334" t="s">
        <v>36</v>
      </c>
      <c r="B23" s="335"/>
      <c r="C23" s="335"/>
      <c r="D23" s="13"/>
      <c r="E23" s="13"/>
      <c r="F23" s="13"/>
      <c r="G23" s="13"/>
      <c r="H23" s="13"/>
      <c r="I23" s="14">
        <f>+I22*5</f>
        <v>10.5375</v>
      </c>
      <c r="J23" s="5">
        <v>0</v>
      </c>
      <c r="K23" s="336"/>
      <c r="L23" s="337"/>
    </row>
    <row r="24" spans="1:15" ht="18" customHeight="1">
      <c r="A24" s="348" t="s">
        <v>37</v>
      </c>
      <c r="B24" s="349"/>
      <c r="C24" s="349"/>
      <c r="D24" s="252"/>
      <c r="E24" s="252"/>
      <c r="F24" s="252"/>
      <c r="G24" s="252"/>
      <c r="H24" s="252"/>
      <c r="I24" s="253">
        <v>1.02</v>
      </c>
      <c r="J24" s="252">
        <v>17</v>
      </c>
      <c r="K24" s="340"/>
      <c r="L24" s="341"/>
    </row>
    <row r="25" spans="1:15" ht="18" customHeight="1">
      <c r="A25" s="334" t="s">
        <v>38</v>
      </c>
      <c r="B25" s="335"/>
      <c r="C25" s="335"/>
      <c r="D25" s="19"/>
      <c r="E25" s="19"/>
      <c r="F25" s="19"/>
      <c r="G25" s="19"/>
      <c r="H25" s="19"/>
      <c r="I25" s="14">
        <v>0.4</v>
      </c>
      <c r="J25" s="5">
        <v>0</v>
      </c>
      <c r="K25" s="336"/>
      <c r="L25" s="337"/>
    </row>
    <row r="26" spans="1:15" ht="18" customHeight="1">
      <c r="A26" s="334" t="s">
        <v>39</v>
      </c>
      <c r="B26" s="335"/>
      <c r="C26" s="335"/>
      <c r="D26" s="19"/>
      <c r="E26" s="19"/>
      <c r="F26" s="19"/>
      <c r="G26" s="19"/>
      <c r="H26" s="19"/>
      <c r="I26" s="14">
        <v>1.2</v>
      </c>
      <c r="J26" s="5">
        <v>1.5</v>
      </c>
      <c r="K26" s="336"/>
      <c r="L26" s="337"/>
    </row>
    <row r="27" spans="1:15" ht="18" customHeight="1">
      <c r="A27" s="334" t="s">
        <v>40</v>
      </c>
      <c r="B27" s="335"/>
      <c r="C27" s="335"/>
      <c r="D27" s="19"/>
      <c r="E27" s="19"/>
      <c r="F27" s="19"/>
      <c r="G27" s="19"/>
      <c r="H27" s="19"/>
      <c r="I27" s="14">
        <v>8</v>
      </c>
      <c r="J27" s="5">
        <v>0</v>
      </c>
      <c r="K27" s="336"/>
      <c r="L27" s="337"/>
    </row>
    <row r="28" spans="1:15" ht="18" customHeight="1">
      <c r="A28" s="334" t="s">
        <v>41</v>
      </c>
      <c r="B28" s="335"/>
      <c r="C28" s="335"/>
      <c r="D28" s="19"/>
      <c r="E28" s="19"/>
      <c r="F28" s="19"/>
      <c r="G28" s="19"/>
      <c r="H28" s="19"/>
      <c r="I28" s="14">
        <v>0.41670000000000001</v>
      </c>
      <c r="J28" s="5">
        <v>1.5</v>
      </c>
      <c r="K28" s="336"/>
      <c r="L28" s="337"/>
    </row>
    <row r="29" spans="1:15" ht="18" customHeight="1">
      <c r="A29" s="348" t="s">
        <v>42</v>
      </c>
      <c r="B29" s="349"/>
      <c r="C29" s="349"/>
      <c r="D29" s="254"/>
      <c r="E29" s="254"/>
      <c r="F29" s="254"/>
      <c r="G29" s="254"/>
      <c r="H29" s="254"/>
      <c r="I29" s="253">
        <v>0.12</v>
      </c>
      <c r="J29" s="252">
        <v>4.3</v>
      </c>
      <c r="K29" s="340"/>
      <c r="L29" s="341"/>
    </row>
    <row r="30" spans="1:15" ht="18" customHeight="1">
      <c r="A30" s="334" t="s">
        <v>43</v>
      </c>
      <c r="B30" s="335"/>
      <c r="C30" s="335"/>
      <c r="D30" s="19"/>
      <c r="E30" s="19"/>
      <c r="F30" s="19"/>
      <c r="G30" s="19"/>
      <c r="H30" s="19"/>
      <c r="I30" s="14">
        <v>1.1060000000000001</v>
      </c>
      <c r="J30" s="5">
        <v>0</v>
      </c>
      <c r="K30" s="336"/>
      <c r="L30" s="337"/>
    </row>
    <row r="31" spans="1:15" ht="24.95" customHeight="1">
      <c r="A31" s="334" t="s">
        <v>44</v>
      </c>
      <c r="B31" s="335"/>
      <c r="C31" s="335"/>
      <c r="D31" s="19"/>
      <c r="E31" s="19"/>
      <c r="F31" s="19"/>
      <c r="G31" s="19"/>
      <c r="H31" s="19"/>
      <c r="I31" s="14">
        <v>0.11666666666666667</v>
      </c>
      <c r="J31" s="5">
        <v>0</v>
      </c>
      <c r="K31" s="336"/>
      <c r="L31" s="337"/>
    </row>
    <row r="32" spans="1:15" ht="24.95" customHeight="1">
      <c r="A32" s="344" t="s">
        <v>45</v>
      </c>
      <c r="B32" s="345"/>
      <c r="C32" s="345"/>
      <c r="D32" s="20"/>
      <c r="E32" s="20"/>
      <c r="F32" s="20"/>
      <c r="G32" s="19"/>
      <c r="H32" s="19"/>
      <c r="I32" s="14">
        <f>(I31*9)/2</f>
        <v>0.52500000000000002</v>
      </c>
      <c r="J32" s="5">
        <v>0</v>
      </c>
      <c r="K32" s="336"/>
      <c r="L32" s="337"/>
    </row>
    <row r="33" spans="1:12" ht="24.95" customHeight="1">
      <c r="A33" s="342" t="s">
        <v>46</v>
      </c>
      <c r="B33" s="343"/>
      <c r="C33" s="343"/>
      <c r="D33" s="20"/>
      <c r="E33" s="20"/>
      <c r="F33" s="20"/>
      <c r="G33" s="19"/>
      <c r="H33" s="19"/>
      <c r="I33" s="14">
        <v>1.6</v>
      </c>
      <c r="J33" s="5">
        <v>0</v>
      </c>
      <c r="K33" s="336"/>
      <c r="L33" s="337"/>
    </row>
    <row r="34" spans="1:12" ht="18" customHeight="1">
      <c r="A34" s="344" t="s">
        <v>47</v>
      </c>
      <c r="B34" s="345"/>
      <c r="C34" s="345"/>
      <c r="D34" s="20"/>
      <c r="E34" s="20"/>
      <c r="F34" s="20"/>
      <c r="G34" s="19"/>
      <c r="H34" s="19"/>
      <c r="I34" s="14">
        <f>+I32*19</f>
        <v>9.9749999999999996</v>
      </c>
      <c r="J34" s="5">
        <v>0</v>
      </c>
      <c r="K34" s="336"/>
      <c r="L34" s="337"/>
    </row>
    <row r="35" spans="1:12" ht="18" customHeight="1">
      <c r="A35" s="348" t="s">
        <v>48</v>
      </c>
      <c r="B35" s="349"/>
      <c r="C35" s="349"/>
      <c r="D35" s="254"/>
      <c r="E35" s="254"/>
      <c r="F35" s="254"/>
      <c r="G35" s="254"/>
      <c r="H35" s="254"/>
      <c r="I35" s="253">
        <f>11/60</f>
        <v>0.18333333333333332</v>
      </c>
      <c r="J35" s="252">
        <v>8.4</v>
      </c>
      <c r="K35" s="340" t="s">
        <v>49</v>
      </c>
      <c r="L35" s="341"/>
    </row>
    <row r="36" spans="1:12" ht="18" customHeight="1">
      <c r="A36" s="334" t="s">
        <v>50</v>
      </c>
      <c r="B36" s="335"/>
      <c r="C36" s="335"/>
      <c r="D36" s="19"/>
      <c r="E36" s="19"/>
      <c r="F36" s="19"/>
      <c r="G36" s="19"/>
      <c r="H36" s="19"/>
      <c r="I36" s="14">
        <v>5</v>
      </c>
      <c r="J36" s="5">
        <v>0</v>
      </c>
      <c r="K36" s="336"/>
      <c r="L36" s="337"/>
    </row>
    <row r="37" spans="1:12" ht="18" customHeight="1">
      <c r="A37" s="334" t="s">
        <v>51</v>
      </c>
      <c r="B37" s="335"/>
      <c r="C37" s="335"/>
      <c r="D37" s="19"/>
      <c r="E37" s="19"/>
      <c r="F37" s="19"/>
      <c r="G37" s="19"/>
      <c r="H37" s="19"/>
      <c r="I37" s="14">
        <v>1.89</v>
      </c>
      <c r="J37" s="5">
        <v>0</v>
      </c>
      <c r="K37" s="336"/>
      <c r="L37" s="337"/>
    </row>
    <row r="38" spans="1:12" ht="18" customHeight="1" thickBot="1">
      <c r="A38" s="368" t="s">
        <v>52</v>
      </c>
      <c r="B38" s="369"/>
      <c r="C38" s="369"/>
      <c r="D38" s="21"/>
      <c r="E38" s="21"/>
      <c r="F38" s="21"/>
      <c r="G38" s="21"/>
      <c r="H38" s="21"/>
      <c r="I38" s="22">
        <v>9.4499999999999993</v>
      </c>
      <c r="J38" s="23">
        <v>0</v>
      </c>
      <c r="K38" s="370"/>
      <c r="L38" s="371"/>
    </row>
    <row r="39" spans="1:12" ht="24.75" customHeight="1" thickBot="1"/>
    <row r="40" spans="1:12" ht="12" customHeight="1">
      <c r="C40" s="350" t="s">
        <v>12</v>
      </c>
      <c r="D40" s="351"/>
      <c r="E40" s="351"/>
      <c r="F40" s="352"/>
      <c r="G40" s="356">
        <f>C8/G44</f>
        <v>0.17936983105764009</v>
      </c>
      <c r="H40" s="357"/>
    </row>
    <row r="41" spans="1:12" ht="12" customHeight="1" thickBot="1">
      <c r="C41" s="353"/>
      <c r="D41" s="354"/>
      <c r="E41" s="354"/>
      <c r="F41" s="355"/>
      <c r="G41" s="358"/>
      <c r="H41" s="359"/>
    </row>
    <row r="42" spans="1:12" ht="12" customHeight="1">
      <c r="C42" s="350" t="s">
        <v>14</v>
      </c>
      <c r="D42" s="351"/>
      <c r="E42" s="351"/>
      <c r="F42" s="352"/>
      <c r="G42" s="360">
        <f>SUM(J12:J38)</f>
        <v>104.7</v>
      </c>
      <c r="H42" s="361"/>
    </row>
    <row r="43" spans="1:12" ht="12" customHeight="1" thickBot="1">
      <c r="C43" s="353"/>
      <c r="D43" s="354"/>
      <c r="E43" s="354"/>
      <c r="F43" s="355"/>
      <c r="G43" s="362"/>
      <c r="H43" s="363"/>
    </row>
    <row r="44" spans="1:12" ht="12" customHeight="1">
      <c r="C44" s="350" t="s">
        <v>20</v>
      </c>
      <c r="D44" s="351"/>
      <c r="E44" s="351"/>
      <c r="F44" s="352"/>
      <c r="G44" s="364">
        <f>SUM(I12:I38)</f>
        <v>84.648200000000017</v>
      </c>
      <c r="H44" s="365"/>
    </row>
    <row r="45" spans="1:12" ht="12" customHeight="1" thickBot="1">
      <c r="C45" s="353"/>
      <c r="D45" s="354"/>
      <c r="E45" s="354"/>
      <c r="F45" s="355"/>
      <c r="G45" s="366"/>
      <c r="H45" s="367"/>
    </row>
  </sheetData>
  <mergeCells count="78">
    <mergeCell ref="C44:F45"/>
    <mergeCell ref="G40:H41"/>
    <mergeCell ref="G42:H43"/>
    <mergeCell ref="G44:H45"/>
    <mergeCell ref="A37:C37"/>
    <mergeCell ref="K37:L37"/>
    <mergeCell ref="A38:C38"/>
    <mergeCell ref="K38:L38"/>
    <mergeCell ref="C40:F41"/>
    <mergeCell ref="C42:F43"/>
    <mergeCell ref="A34:C34"/>
    <mergeCell ref="K34:L34"/>
    <mergeCell ref="A35:C35"/>
    <mergeCell ref="K35:L35"/>
    <mergeCell ref="A36:C36"/>
    <mergeCell ref="K36:L36"/>
    <mergeCell ref="A31:C31"/>
    <mergeCell ref="K31:L31"/>
    <mergeCell ref="A32:C32"/>
    <mergeCell ref="K32:L32"/>
    <mergeCell ref="A33:C33"/>
    <mergeCell ref="K33:L33"/>
    <mergeCell ref="A28:C28"/>
    <mergeCell ref="K28:L28"/>
    <mergeCell ref="A29:C29"/>
    <mergeCell ref="K29:L29"/>
    <mergeCell ref="A30:C30"/>
    <mergeCell ref="K30:L30"/>
    <mergeCell ref="A25:C25"/>
    <mergeCell ref="K25:L25"/>
    <mergeCell ref="A26:C26"/>
    <mergeCell ref="K26:L26"/>
    <mergeCell ref="A27:C27"/>
    <mergeCell ref="K27:L27"/>
    <mergeCell ref="A22:C22"/>
    <mergeCell ref="K22:L22"/>
    <mergeCell ref="A23:C23"/>
    <mergeCell ref="K23:L23"/>
    <mergeCell ref="A24:C24"/>
    <mergeCell ref="K24:L24"/>
    <mergeCell ref="A19:C19"/>
    <mergeCell ref="K19:L19"/>
    <mergeCell ref="A20:C20"/>
    <mergeCell ref="K20:L20"/>
    <mergeCell ref="A21:C21"/>
    <mergeCell ref="K21:L21"/>
    <mergeCell ref="A16:C16"/>
    <mergeCell ref="K16:L16"/>
    <mergeCell ref="A17:C17"/>
    <mergeCell ref="K17:L17"/>
    <mergeCell ref="A18:C18"/>
    <mergeCell ref="K18:L18"/>
    <mergeCell ref="K12:L12"/>
    <mergeCell ref="A13:C13"/>
    <mergeCell ref="K13:L13"/>
    <mergeCell ref="A14:C14"/>
    <mergeCell ref="K14:L14"/>
    <mergeCell ref="A15:C15"/>
    <mergeCell ref="K15:L15"/>
    <mergeCell ref="N9:O10"/>
    <mergeCell ref="P9:P10"/>
    <mergeCell ref="A10:C11"/>
    <mergeCell ref="D10:H10"/>
    <mergeCell ref="I10:I11"/>
    <mergeCell ref="J10:J11"/>
    <mergeCell ref="K10:L11"/>
    <mergeCell ref="N11:O12"/>
    <mergeCell ref="P11:P12"/>
    <mergeCell ref="A12:C12"/>
    <mergeCell ref="F5:G5"/>
    <mergeCell ref="D7:G7"/>
    <mergeCell ref="H7:J7"/>
    <mergeCell ref="K7:L7"/>
    <mergeCell ref="N7:O8"/>
    <mergeCell ref="P7:P8"/>
    <mergeCell ref="D8:G8"/>
    <mergeCell ref="H8:J8"/>
    <mergeCell ref="K8:L8"/>
  </mergeCells>
  <pageMargins left="1.5748031496062993" right="0.39370078740157483" top="0.98425196850393704" bottom="0.98425196850393704" header="0.78740157480314965" footer="0.31496062992125984"/>
  <pageSetup paperSize="9" scale="90" orientation="portrait" horizontalDpi="300" verticalDpi="300" r:id="rId1"/>
  <headerFooter>
    <oddHeader>&amp;C&amp;"Arial,Normal"&amp;12Anexo 1.1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S37"/>
  <sheetViews>
    <sheetView view="pageBreakPreview" topLeftCell="A3" zoomScale="70" zoomScaleSheetLayoutView="70" workbookViewId="0">
      <selection activeCell="N9" sqref="N9"/>
    </sheetView>
  </sheetViews>
  <sheetFormatPr baseColWidth="10" defaultColWidth="11.42578125" defaultRowHeight="15"/>
  <cols>
    <col min="1" max="1" width="18.7109375" customWidth="1"/>
    <col min="2" max="3" width="12.7109375" customWidth="1"/>
    <col min="4" max="5" width="3.7109375" customWidth="1"/>
    <col min="6" max="7" width="4" customWidth="1"/>
    <col min="8" max="8" width="3.7109375" customWidth="1"/>
    <col min="9" max="10" width="5.28515625" customWidth="1"/>
    <col min="11" max="11" width="7.7109375" customWidth="1"/>
    <col min="12" max="12" width="5.7109375" customWidth="1"/>
    <col min="13" max="13" width="6.42578125" bestFit="1" customWidth="1"/>
    <col min="14" max="15" width="8.28515625" customWidth="1"/>
    <col min="19" max="19" width="11.5703125" bestFit="1" customWidth="1"/>
  </cols>
  <sheetData>
    <row r="2" spans="1:19">
      <c r="A2" s="25" t="s">
        <v>212</v>
      </c>
    </row>
    <row r="3" spans="1:19">
      <c r="A3" t="s">
        <v>76</v>
      </c>
      <c r="M3" s="199"/>
    </row>
    <row r="5" spans="1:19">
      <c r="A5" s="2" t="s">
        <v>2</v>
      </c>
      <c r="B5" s="2"/>
      <c r="C5" s="2" t="s">
        <v>55</v>
      </c>
      <c r="D5" s="5"/>
      <c r="E5" s="2"/>
      <c r="F5" s="2" t="s">
        <v>5</v>
      </c>
      <c r="G5" s="2"/>
      <c r="H5" s="5" t="s">
        <v>4</v>
      </c>
      <c r="J5" s="4"/>
      <c r="K5" s="36"/>
    </row>
    <row r="6" spans="1:19" ht="15.75" thickBot="1"/>
    <row r="7" spans="1:19" ht="15.75" thickBot="1">
      <c r="A7" s="7" t="s">
        <v>56</v>
      </c>
      <c r="B7" s="8" t="s">
        <v>7</v>
      </c>
      <c r="C7" s="246" t="s">
        <v>8</v>
      </c>
      <c r="D7" s="298" t="s">
        <v>9</v>
      </c>
      <c r="E7" s="299"/>
      <c r="F7" s="299"/>
      <c r="G7" s="299"/>
      <c r="H7" s="300" t="s">
        <v>10</v>
      </c>
      <c r="I7" s="300"/>
      <c r="J7" s="300"/>
      <c r="K7" s="300" t="s">
        <v>11</v>
      </c>
      <c r="L7" s="301"/>
    </row>
    <row r="8" spans="1:19" ht="18" customHeight="1" thickBot="1">
      <c r="A8" s="9" t="s">
        <v>13</v>
      </c>
      <c r="B8" s="10">
        <f>I13+I14+I15+I20+I21+I22+I24+I25+I28+I29+I27+I26</f>
        <v>112.062</v>
      </c>
      <c r="C8" s="247">
        <f>I12+I18+I23</f>
        <v>7.5062142857142859</v>
      </c>
      <c r="D8" s="304">
        <v>0</v>
      </c>
      <c r="E8" s="305"/>
      <c r="F8" s="305"/>
      <c r="G8" s="305"/>
      <c r="H8" s="306">
        <f>I16+I17+I19</f>
        <v>9.34</v>
      </c>
      <c r="I8" s="306"/>
      <c r="J8" s="306"/>
      <c r="K8" s="307">
        <v>0</v>
      </c>
      <c r="L8" s="308"/>
      <c r="M8" s="3"/>
      <c r="O8" s="201"/>
      <c r="Q8" s="302" t="s">
        <v>20</v>
      </c>
      <c r="R8" s="302"/>
      <c r="S8" s="328">
        <f>B8+C8+D8+H8+K8</f>
        <v>128.90821428571428</v>
      </c>
    </row>
    <row r="9" spans="1:19" ht="15.75" thickBot="1">
      <c r="Q9" s="302"/>
      <c r="R9" s="302"/>
      <c r="S9" s="329"/>
    </row>
    <row r="10" spans="1:19" ht="15" customHeight="1">
      <c r="A10" s="311" t="s">
        <v>15</v>
      </c>
      <c r="B10" s="312"/>
      <c r="C10" s="313"/>
      <c r="D10" s="317" t="s">
        <v>16</v>
      </c>
      <c r="E10" s="318"/>
      <c r="F10" s="318"/>
      <c r="G10" s="318"/>
      <c r="H10" s="319"/>
      <c r="I10" s="320" t="s">
        <v>17</v>
      </c>
      <c r="J10" s="322" t="s">
        <v>18</v>
      </c>
      <c r="K10" s="324" t="s">
        <v>19</v>
      </c>
      <c r="L10" s="325"/>
    </row>
    <row r="11" spans="1:19" ht="15.75" thickBot="1">
      <c r="A11" s="314"/>
      <c r="B11" s="315"/>
      <c r="C11" s="316"/>
      <c r="D11" s="37"/>
      <c r="E11" s="37"/>
      <c r="F11" s="37"/>
      <c r="G11" s="37"/>
      <c r="H11" s="37"/>
      <c r="I11" s="321"/>
      <c r="J11" s="323"/>
      <c r="K11" s="326"/>
      <c r="L11" s="327"/>
      <c r="M11" t="s">
        <v>215</v>
      </c>
    </row>
    <row r="12" spans="1:19" ht="18" customHeight="1">
      <c r="A12" s="330" t="s">
        <v>77</v>
      </c>
      <c r="B12" s="331"/>
      <c r="C12" s="331"/>
      <c r="D12" s="248"/>
      <c r="E12" s="248"/>
      <c r="F12" s="248"/>
      <c r="G12" s="248"/>
      <c r="H12" s="248"/>
      <c r="I12" s="249">
        <f>J12/M12</f>
        <v>6.8102142857142862</v>
      </c>
      <c r="J12" s="248">
        <v>21.35</v>
      </c>
      <c r="K12" s="332"/>
      <c r="L12" s="333"/>
      <c r="M12" s="290">
        <v>3.1349968010236724</v>
      </c>
    </row>
    <row r="13" spans="1:19" ht="24.95" customHeight="1">
      <c r="A13" s="344" t="s">
        <v>78</v>
      </c>
      <c r="B13" s="345"/>
      <c r="C13" s="345"/>
      <c r="D13" s="38"/>
      <c r="E13" s="38"/>
      <c r="F13" s="38"/>
      <c r="G13" s="38"/>
      <c r="H13" s="38"/>
      <c r="I13" s="39">
        <v>1.53</v>
      </c>
      <c r="J13" s="40">
        <v>2</v>
      </c>
      <c r="K13" s="395"/>
      <c r="L13" s="396"/>
      <c r="M13" s="291"/>
    </row>
    <row r="14" spans="1:19" ht="18" customHeight="1">
      <c r="A14" s="344" t="s">
        <v>79</v>
      </c>
      <c r="B14" s="345"/>
      <c r="C14" s="345"/>
      <c r="D14" s="38"/>
      <c r="E14" s="38"/>
      <c r="F14" s="38"/>
      <c r="G14" s="38"/>
      <c r="H14" s="38"/>
      <c r="I14" s="39">
        <v>15.39</v>
      </c>
      <c r="J14" s="40">
        <v>0.6</v>
      </c>
      <c r="K14" s="395"/>
      <c r="L14" s="396"/>
      <c r="M14" s="291"/>
    </row>
    <row r="15" spans="1:19" ht="18" customHeight="1">
      <c r="A15" s="344" t="s">
        <v>81</v>
      </c>
      <c r="B15" s="345"/>
      <c r="C15" s="345"/>
      <c r="D15" s="5"/>
      <c r="E15" s="5"/>
      <c r="F15" s="5"/>
      <c r="G15" s="5"/>
      <c r="H15" s="5"/>
      <c r="I15" s="39">
        <v>0.52</v>
      </c>
      <c r="J15" s="41">
        <v>1</v>
      </c>
      <c r="K15" s="397"/>
      <c r="L15" s="398"/>
      <c r="M15" s="291"/>
    </row>
    <row r="16" spans="1:19" ht="18" customHeight="1">
      <c r="A16" s="342" t="s">
        <v>83</v>
      </c>
      <c r="B16" s="343"/>
      <c r="C16" s="343"/>
      <c r="D16" s="5"/>
      <c r="E16" s="5"/>
      <c r="F16" s="5"/>
      <c r="G16" s="5"/>
      <c r="H16" s="5"/>
      <c r="I16" s="39">
        <f>I15*2</f>
        <v>1.04</v>
      </c>
      <c r="J16" s="41">
        <v>0</v>
      </c>
      <c r="K16" s="397"/>
      <c r="L16" s="398"/>
      <c r="M16" s="291"/>
    </row>
    <row r="17" spans="1:13" ht="24.95" customHeight="1">
      <c r="A17" s="344" t="s">
        <v>84</v>
      </c>
      <c r="B17" s="345"/>
      <c r="C17" s="345"/>
      <c r="D17" s="5"/>
      <c r="E17" s="5"/>
      <c r="F17" s="5"/>
      <c r="G17" s="5"/>
      <c r="H17" s="5"/>
      <c r="I17" s="39">
        <f>(I16+I15)*5</f>
        <v>7.8000000000000007</v>
      </c>
      <c r="J17" s="41">
        <v>1</v>
      </c>
      <c r="K17" s="397"/>
      <c r="L17" s="398"/>
      <c r="M17" s="291"/>
    </row>
    <row r="18" spans="1:13" ht="18" customHeight="1">
      <c r="A18" s="451" t="s">
        <v>85</v>
      </c>
      <c r="B18" s="452"/>
      <c r="C18" s="452"/>
      <c r="D18" s="258"/>
      <c r="E18" s="258"/>
      <c r="F18" s="258"/>
      <c r="G18" s="258"/>
      <c r="H18" s="258"/>
      <c r="I18" s="284">
        <f>J18/M18</f>
        <v>0.69599999999999995</v>
      </c>
      <c r="J18" s="258">
        <v>11.6</v>
      </c>
      <c r="K18" s="453"/>
      <c r="L18" s="454"/>
      <c r="M18" s="290">
        <v>16.666666666666668</v>
      </c>
    </row>
    <row r="19" spans="1:13" ht="18" customHeight="1">
      <c r="A19" s="344" t="s">
        <v>38</v>
      </c>
      <c r="B19" s="345"/>
      <c r="C19" s="345"/>
      <c r="D19" s="42"/>
      <c r="E19" s="42"/>
      <c r="F19" s="42"/>
      <c r="G19" s="42"/>
      <c r="H19" s="42"/>
      <c r="I19" s="39">
        <v>0.5</v>
      </c>
      <c r="J19" s="41">
        <v>0</v>
      </c>
      <c r="K19" s="397"/>
      <c r="L19" s="398"/>
      <c r="M19" s="291"/>
    </row>
    <row r="20" spans="1:13" ht="18" customHeight="1">
      <c r="A20" s="342" t="s">
        <v>86</v>
      </c>
      <c r="B20" s="343"/>
      <c r="C20" s="343"/>
      <c r="D20" s="42"/>
      <c r="E20" s="42"/>
      <c r="F20" s="42"/>
      <c r="G20" s="42"/>
      <c r="H20" s="42"/>
      <c r="I20" s="39">
        <v>0.81200000000000006</v>
      </c>
      <c r="J20" s="41">
        <v>1</v>
      </c>
      <c r="K20" s="397"/>
      <c r="L20" s="398"/>
      <c r="M20" s="291"/>
    </row>
    <row r="21" spans="1:13" ht="18" customHeight="1">
      <c r="A21" s="344" t="s">
        <v>40</v>
      </c>
      <c r="B21" s="345"/>
      <c r="C21" s="345"/>
      <c r="D21" s="42"/>
      <c r="E21" s="42"/>
      <c r="F21" s="42"/>
      <c r="G21" s="42"/>
      <c r="H21" s="42"/>
      <c r="I21" s="39">
        <v>15</v>
      </c>
      <c r="J21" s="41">
        <v>0</v>
      </c>
      <c r="K21" s="397"/>
      <c r="L21" s="398"/>
      <c r="M21" s="291"/>
    </row>
    <row r="22" spans="1:13" ht="18" customHeight="1">
      <c r="A22" s="342" t="s">
        <v>41</v>
      </c>
      <c r="B22" s="343"/>
      <c r="C22" s="343"/>
      <c r="D22" s="42"/>
      <c r="E22" s="42"/>
      <c r="F22" s="42"/>
      <c r="G22" s="42"/>
      <c r="H22" s="42"/>
      <c r="I22" s="39">
        <v>0.76</v>
      </c>
      <c r="J22" s="41">
        <v>1</v>
      </c>
      <c r="K22" s="397"/>
      <c r="L22" s="398"/>
      <c r="M22" s="291"/>
    </row>
    <row r="23" spans="1:13" ht="18" customHeight="1">
      <c r="A23" s="451" t="s">
        <v>43</v>
      </c>
      <c r="B23" s="452"/>
      <c r="C23" s="452"/>
      <c r="D23" s="258"/>
      <c r="E23" s="258"/>
      <c r="F23" s="258"/>
      <c r="G23" s="258"/>
      <c r="H23" s="258"/>
      <c r="I23" s="284">
        <f>J23/M23</f>
        <v>0</v>
      </c>
      <c r="J23" s="258">
        <v>0</v>
      </c>
      <c r="K23" s="453"/>
      <c r="L23" s="454"/>
      <c r="M23" s="290">
        <v>1.411764705882353</v>
      </c>
    </row>
    <row r="24" spans="1:13" ht="18" customHeight="1">
      <c r="A24" s="344" t="s">
        <v>87</v>
      </c>
      <c r="B24" s="345"/>
      <c r="C24" s="345"/>
      <c r="D24" s="42"/>
      <c r="E24" s="42"/>
      <c r="F24" s="42"/>
      <c r="G24" s="42"/>
      <c r="H24" s="42"/>
      <c r="I24" s="43">
        <v>1.5</v>
      </c>
      <c r="J24" s="41">
        <v>0.6</v>
      </c>
      <c r="K24" s="397"/>
      <c r="L24" s="398"/>
      <c r="M24" s="291"/>
    </row>
    <row r="25" spans="1:13" ht="24.95" customHeight="1">
      <c r="A25" s="342" t="s">
        <v>88</v>
      </c>
      <c r="B25" s="343"/>
      <c r="C25" s="343"/>
      <c r="D25" s="42"/>
      <c r="E25" s="42"/>
      <c r="F25" s="42"/>
      <c r="G25" s="42"/>
      <c r="H25" s="42"/>
      <c r="I25" s="39">
        <v>0.1</v>
      </c>
      <c r="J25" s="41">
        <v>2.5</v>
      </c>
      <c r="K25" s="397"/>
      <c r="L25" s="398"/>
    </row>
    <row r="26" spans="1:13" ht="18" customHeight="1">
      <c r="A26" s="456" t="s">
        <v>213</v>
      </c>
      <c r="B26" s="457"/>
      <c r="C26" s="458"/>
      <c r="D26" s="42"/>
      <c r="E26" s="42"/>
      <c r="F26" s="42"/>
      <c r="G26" s="42"/>
      <c r="H26" s="42"/>
      <c r="I26" s="39">
        <v>0.1</v>
      </c>
      <c r="J26" s="41">
        <v>0</v>
      </c>
      <c r="K26" s="459"/>
      <c r="L26" s="460"/>
    </row>
    <row r="27" spans="1:13" ht="18" customHeight="1">
      <c r="A27" s="344" t="s">
        <v>91</v>
      </c>
      <c r="B27" s="345"/>
      <c r="C27" s="345"/>
      <c r="D27" s="5"/>
      <c r="E27" s="5"/>
      <c r="F27" s="5"/>
      <c r="G27" s="5"/>
      <c r="H27" s="5"/>
      <c r="I27" s="43">
        <v>60</v>
      </c>
      <c r="J27" s="43">
        <v>0</v>
      </c>
      <c r="K27" s="374"/>
      <c r="L27" s="375"/>
    </row>
    <row r="28" spans="1:13" ht="18" customHeight="1">
      <c r="A28" s="344" t="s">
        <v>93</v>
      </c>
      <c r="B28" s="345"/>
      <c r="C28" s="345"/>
      <c r="D28" s="5"/>
      <c r="E28" s="5"/>
      <c r="F28" s="5"/>
      <c r="G28" s="5"/>
      <c r="H28" s="5"/>
      <c r="I28" s="39">
        <v>15</v>
      </c>
      <c r="J28" s="43">
        <v>0.8</v>
      </c>
      <c r="K28" s="397"/>
      <c r="L28" s="398"/>
    </row>
    <row r="29" spans="1:13" ht="18" customHeight="1">
      <c r="A29" s="342" t="s">
        <v>94</v>
      </c>
      <c r="B29" s="343"/>
      <c r="C29" s="343"/>
      <c r="D29" s="5"/>
      <c r="E29" s="5"/>
      <c r="F29" s="5"/>
      <c r="G29" s="5"/>
      <c r="H29" s="5"/>
      <c r="I29" s="39">
        <v>1.35</v>
      </c>
      <c r="J29" s="43">
        <v>1.4</v>
      </c>
      <c r="K29" s="397"/>
      <c r="L29" s="398"/>
    </row>
    <row r="30" spans="1:13" ht="24.95" customHeight="1" thickBot="1"/>
    <row r="31" spans="1:13" ht="12" customHeight="1">
      <c r="C31" s="350" t="s">
        <v>12</v>
      </c>
      <c r="D31" s="351"/>
      <c r="E31" s="351"/>
      <c r="F31" s="352"/>
      <c r="G31" s="356">
        <f>C8/G35</f>
        <v>5.8229138672865249E-2</v>
      </c>
      <c r="H31" s="357"/>
    </row>
    <row r="32" spans="1:13" ht="12" customHeight="1" thickBot="1">
      <c r="C32" s="353"/>
      <c r="D32" s="354"/>
      <c r="E32" s="354"/>
      <c r="F32" s="355"/>
      <c r="G32" s="358"/>
      <c r="H32" s="359"/>
    </row>
    <row r="33" spans="3:8" ht="12" customHeight="1">
      <c r="C33" s="350" t="s">
        <v>14</v>
      </c>
      <c r="D33" s="351"/>
      <c r="E33" s="351"/>
      <c r="F33" s="352"/>
      <c r="G33" s="455">
        <f>SUM(J14:J29)</f>
        <v>21.5</v>
      </c>
      <c r="H33" s="361"/>
    </row>
    <row r="34" spans="3:8" ht="12" customHeight="1" thickBot="1">
      <c r="C34" s="353"/>
      <c r="D34" s="354"/>
      <c r="E34" s="354"/>
      <c r="F34" s="355"/>
      <c r="G34" s="362"/>
      <c r="H34" s="363"/>
    </row>
    <row r="35" spans="3:8" ht="12" customHeight="1">
      <c r="C35" s="350" t="s">
        <v>20</v>
      </c>
      <c r="D35" s="351"/>
      <c r="E35" s="351"/>
      <c r="F35" s="352"/>
      <c r="G35" s="364">
        <f>B8+C8+D8+H8+K8</f>
        <v>128.90821428571428</v>
      </c>
      <c r="H35" s="365"/>
    </row>
    <row r="36" spans="3:8" ht="12" customHeight="1" thickBot="1">
      <c r="C36" s="353"/>
      <c r="D36" s="354"/>
      <c r="E36" s="354"/>
      <c r="F36" s="355"/>
      <c r="G36" s="366"/>
      <c r="H36" s="367"/>
    </row>
    <row r="37" spans="3:8" ht="12" customHeight="1"/>
  </sheetData>
  <mergeCells count="55">
    <mergeCell ref="C31:F32"/>
    <mergeCell ref="G31:H32"/>
    <mergeCell ref="C33:F34"/>
    <mergeCell ref="G33:H34"/>
    <mergeCell ref="C35:F36"/>
    <mergeCell ref="G35:H36"/>
    <mergeCell ref="A27:C27"/>
    <mergeCell ref="K27:L27"/>
    <mergeCell ref="A28:C28"/>
    <mergeCell ref="K28:L28"/>
    <mergeCell ref="A29:C29"/>
    <mergeCell ref="K29:L29"/>
    <mergeCell ref="A24:C24"/>
    <mergeCell ref="K24:L24"/>
    <mergeCell ref="A25:C25"/>
    <mergeCell ref="K25:L25"/>
    <mergeCell ref="A26:C26"/>
    <mergeCell ref="K26:L26"/>
    <mergeCell ref="A21:C21"/>
    <mergeCell ref="K21:L21"/>
    <mergeCell ref="A22:C22"/>
    <mergeCell ref="K22:L22"/>
    <mergeCell ref="A23:C23"/>
    <mergeCell ref="K23:L23"/>
    <mergeCell ref="A18:C18"/>
    <mergeCell ref="K18:L18"/>
    <mergeCell ref="A19:C19"/>
    <mergeCell ref="K19:L19"/>
    <mergeCell ref="A20:C20"/>
    <mergeCell ref="K20:L20"/>
    <mergeCell ref="A15:C15"/>
    <mergeCell ref="K15:L15"/>
    <mergeCell ref="A16:C16"/>
    <mergeCell ref="K16:L16"/>
    <mergeCell ref="A17:C17"/>
    <mergeCell ref="K17:L17"/>
    <mergeCell ref="A12:C12"/>
    <mergeCell ref="K12:L12"/>
    <mergeCell ref="A13:C13"/>
    <mergeCell ref="K13:L13"/>
    <mergeCell ref="A14:C14"/>
    <mergeCell ref="K14:L14"/>
    <mergeCell ref="Q8:R9"/>
    <mergeCell ref="S8:S9"/>
    <mergeCell ref="A10:C11"/>
    <mergeCell ref="D10:H10"/>
    <mergeCell ref="I10:I11"/>
    <mergeCell ref="J10:J11"/>
    <mergeCell ref="K10:L11"/>
    <mergeCell ref="D7:G7"/>
    <mergeCell ref="H7:J7"/>
    <mergeCell ref="K7:L7"/>
    <mergeCell ref="D8:G8"/>
    <mergeCell ref="H8:J8"/>
    <mergeCell ref="K8:L8"/>
  </mergeCells>
  <pageMargins left="1.5748031496062993" right="0.39370078740157483" top="0.98425196850393704" bottom="0.98425196850393704" header="0.78740157480314965" footer="0.31496062992125984"/>
  <pageSetup paperSize="9" scale="86" orientation="portrait" horizontalDpi="1200" verticalDpi="1200" r:id="rId1"/>
  <headerFooter>
    <oddHeader>&amp;C&amp;"Arial,Normal"&amp;12Anexo 4.3</oddHeader>
  </headerFooter>
  <ignoredErrors>
    <ignoredError sqref="G33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S158"/>
  <sheetViews>
    <sheetView view="pageBreakPreview" topLeftCell="A40" zoomScale="80" zoomScaleSheetLayoutView="80" workbookViewId="0">
      <selection activeCell="F11" sqref="F11:F14"/>
    </sheetView>
  </sheetViews>
  <sheetFormatPr baseColWidth="10" defaultRowHeight="12.75"/>
  <cols>
    <col min="1" max="1" width="3" style="202" customWidth="1"/>
    <col min="2" max="2" width="2.28515625" style="203" customWidth="1"/>
    <col min="3" max="57" width="3.140625" style="202" customWidth="1"/>
    <col min="58" max="58" width="3.140625" style="235" customWidth="1"/>
    <col min="59" max="59" width="3" style="235" bestFit="1" customWidth="1"/>
    <col min="60" max="60" width="3.140625" style="235" customWidth="1"/>
    <col min="61" max="62" width="3" style="235" bestFit="1" customWidth="1"/>
    <col min="63" max="63" width="11.7109375" style="202" customWidth="1"/>
    <col min="64" max="64" width="5.7109375" style="202" customWidth="1"/>
    <col min="65" max="65" width="16.42578125" style="202" bestFit="1" customWidth="1"/>
    <col min="66" max="66" width="4.7109375" style="202" customWidth="1"/>
    <col min="67" max="16384" width="11.42578125" style="202"/>
  </cols>
  <sheetData>
    <row r="1" spans="1:71" ht="15.75">
      <c r="A1" s="469" t="s">
        <v>218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  <c r="AO1" s="469"/>
      <c r="AP1" s="469"/>
      <c r="AQ1" s="469"/>
      <c r="AR1" s="469"/>
      <c r="AS1" s="469"/>
      <c r="AT1" s="469"/>
      <c r="AU1" s="469"/>
      <c r="AV1" s="469"/>
      <c r="AW1" s="469"/>
      <c r="AX1" s="469"/>
      <c r="AY1" s="469"/>
      <c r="AZ1" s="469"/>
      <c r="BA1" s="469"/>
      <c r="BB1" s="469"/>
      <c r="BC1" s="469"/>
      <c r="BD1" s="469"/>
      <c r="BE1" s="469"/>
      <c r="BF1" s="469"/>
      <c r="BG1" s="469"/>
      <c r="BH1" s="469"/>
      <c r="BI1" s="469"/>
      <c r="BJ1" s="469"/>
    </row>
    <row r="2" spans="1:71" ht="6" customHeight="1">
      <c r="BF2" s="204"/>
      <c r="BG2" s="204"/>
      <c r="BH2" s="204"/>
      <c r="BI2" s="204"/>
      <c r="BJ2" s="204"/>
    </row>
    <row r="3" spans="1:71" s="209" customFormat="1" ht="15" customHeight="1">
      <c r="A3" s="205"/>
      <c r="B3" s="206"/>
      <c r="C3" s="207">
        <v>1</v>
      </c>
      <c r="D3" s="207">
        <v>2</v>
      </c>
      <c r="E3" s="207">
        <v>4</v>
      </c>
      <c r="F3" s="207">
        <v>5</v>
      </c>
      <c r="G3" s="207">
        <v>6</v>
      </c>
      <c r="H3" s="207">
        <v>7</v>
      </c>
      <c r="I3" s="207">
        <v>8</v>
      </c>
      <c r="J3" s="207">
        <v>9</v>
      </c>
      <c r="K3" s="207">
        <v>10</v>
      </c>
      <c r="L3" s="207">
        <v>11</v>
      </c>
      <c r="M3" s="207">
        <v>12</v>
      </c>
      <c r="N3" s="207">
        <v>13</v>
      </c>
      <c r="O3" s="207">
        <v>14</v>
      </c>
      <c r="P3" s="207">
        <v>15</v>
      </c>
      <c r="Q3" s="207">
        <v>16</v>
      </c>
      <c r="R3" s="207">
        <v>17</v>
      </c>
      <c r="S3" s="207">
        <v>18</v>
      </c>
      <c r="T3" s="207">
        <v>19</v>
      </c>
      <c r="U3" s="207">
        <v>20</v>
      </c>
      <c r="V3" s="207">
        <v>21</v>
      </c>
      <c r="W3" s="207">
        <v>22</v>
      </c>
      <c r="X3" s="207">
        <v>23</v>
      </c>
      <c r="Y3" s="207">
        <v>24</v>
      </c>
      <c r="Z3" s="207">
        <v>25</v>
      </c>
      <c r="AA3" s="207">
        <v>26</v>
      </c>
      <c r="AB3" s="207">
        <v>27</v>
      </c>
      <c r="AC3" s="207">
        <v>28</v>
      </c>
      <c r="AD3" s="207">
        <v>29</v>
      </c>
      <c r="AE3" s="207">
        <v>30</v>
      </c>
      <c r="AF3" s="207">
        <v>31</v>
      </c>
      <c r="AG3" s="207">
        <v>32</v>
      </c>
      <c r="AH3" s="207">
        <v>33</v>
      </c>
      <c r="AI3" s="207">
        <v>34</v>
      </c>
      <c r="AJ3" s="207">
        <v>35</v>
      </c>
      <c r="AK3" s="207">
        <v>36</v>
      </c>
      <c r="AL3" s="207">
        <v>37</v>
      </c>
      <c r="AM3" s="207">
        <v>38</v>
      </c>
      <c r="AN3" s="207">
        <v>39</v>
      </c>
      <c r="AO3" s="207">
        <v>40</v>
      </c>
      <c r="AP3" s="207">
        <v>41</v>
      </c>
      <c r="AQ3" s="207">
        <v>42</v>
      </c>
      <c r="AR3" s="207">
        <v>43</v>
      </c>
      <c r="AS3" s="207">
        <v>44</v>
      </c>
      <c r="AT3" s="207">
        <v>45</v>
      </c>
      <c r="AU3" s="207">
        <v>46</v>
      </c>
      <c r="AV3" s="207">
        <v>47</v>
      </c>
      <c r="AW3" s="207">
        <v>48</v>
      </c>
      <c r="AX3" s="207">
        <v>49</v>
      </c>
      <c r="AY3" s="207">
        <v>50</v>
      </c>
      <c r="AZ3" s="207">
        <v>51</v>
      </c>
      <c r="BA3" s="207">
        <v>52</v>
      </c>
      <c r="BB3" s="207">
        <v>53</v>
      </c>
      <c r="BC3" s="207">
        <v>54</v>
      </c>
      <c r="BD3" s="207">
        <v>54</v>
      </c>
      <c r="BE3" s="207">
        <v>55</v>
      </c>
      <c r="BF3" s="208">
        <v>56</v>
      </c>
      <c r="BG3" s="208">
        <v>57</v>
      </c>
      <c r="BH3" s="208">
        <v>58</v>
      </c>
      <c r="BI3" s="208">
        <v>59</v>
      </c>
      <c r="BJ3" s="208">
        <v>60</v>
      </c>
      <c r="BP3" s="209">
        <v>13.8</v>
      </c>
      <c r="BR3" s="209">
        <v>1</v>
      </c>
      <c r="BS3" s="209" t="s">
        <v>219</v>
      </c>
    </row>
    <row r="4" spans="1:71" ht="9" customHeight="1">
      <c r="A4" s="470">
        <v>7</v>
      </c>
      <c r="B4" s="296">
        <v>5</v>
      </c>
      <c r="C4" s="210"/>
      <c r="D4" s="211"/>
      <c r="E4" s="212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</row>
    <row r="5" spans="1:71" ht="9" customHeight="1">
      <c r="A5" s="470"/>
      <c r="B5" s="296">
        <v>10</v>
      </c>
      <c r="C5" s="471">
        <v>1</v>
      </c>
      <c r="E5" s="214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6"/>
      <c r="BG5" s="216"/>
      <c r="BH5" s="216"/>
      <c r="BI5" s="216"/>
      <c r="BJ5" s="216"/>
    </row>
    <row r="6" spans="1:71" ht="9" customHeight="1">
      <c r="A6" s="470"/>
      <c r="B6" s="296">
        <v>15</v>
      </c>
      <c r="C6" s="471"/>
      <c r="E6" s="214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  <c r="AZ6" s="215"/>
      <c r="BA6" s="215"/>
      <c r="BB6" s="215"/>
      <c r="BC6" s="215"/>
      <c r="BD6" s="215"/>
      <c r="BE6" s="215"/>
      <c r="BF6" s="216"/>
      <c r="BG6" s="216"/>
      <c r="BH6" s="216"/>
      <c r="BI6" s="216"/>
      <c r="BJ6" s="216"/>
      <c r="BP6" s="202">
        <v>90</v>
      </c>
      <c r="BR6" s="202">
        <f>BP6*BR3/BP3</f>
        <v>6.5217391304347823</v>
      </c>
      <c r="BS6" s="202" t="s">
        <v>219</v>
      </c>
    </row>
    <row r="7" spans="1:71" ht="9" customHeight="1">
      <c r="A7" s="470"/>
      <c r="B7" s="296">
        <v>20</v>
      </c>
      <c r="C7" s="471"/>
      <c r="D7" s="471">
        <v>2</v>
      </c>
      <c r="E7" s="214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  <c r="AZ7" s="215"/>
      <c r="BA7" s="215"/>
      <c r="BB7" s="215"/>
      <c r="BC7" s="215"/>
      <c r="BD7" s="215"/>
      <c r="BE7" s="215"/>
      <c r="BF7" s="216"/>
      <c r="BG7" s="216"/>
      <c r="BH7" s="216"/>
      <c r="BI7" s="216"/>
      <c r="BJ7" s="216"/>
    </row>
    <row r="8" spans="1:71" ht="9" customHeight="1">
      <c r="A8" s="470"/>
      <c r="B8" s="296">
        <v>25</v>
      </c>
      <c r="C8" s="471"/>
      <c r="D8" s="471"/>
      <c r="E8" s="217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  <c r="AZ8" s="215"/>
      <c r="BA8" s="215"/>
      <c r="BB8" s="215"/>
      <c r="BC8" s="215"/>
      <c r="BD8" s="215"/>
      <c r="BE8" s="215"/>
      <c r="BF8" s="216"/>
      <c r="BG8" s="216"/>
      <c r="BH8" s="216"/>
      <c r="BI8" s="216"/>
      <c r="BJ8" s="216"/>
    </row>
    <row r="9" spans="1:71" ht="9" customHeight="1">
      <c r="A9" s="470"/>
      <c r="B9" s="296">
        <v>30</v>
      </c>
      <c r="C9" s="472"/>
      <c r="D9" s="471"/>
      <c r="E9" s="471">
        <v>3</v>
      </c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6"/>
      <c r="BG9" s="216"/>
      <c r="BH9" s="216"/>
      <c r="BI9" s="216"/>
      <c r="BJ9" s="216"/>
      <c r="BP9" s="202">
        <v>6</v>
      </c>
      <c r="BQ9" s="202" t="s">
        <v>220</v>
      </c>
    </row>
    <row r="10" spans="1:71" ht="9" customHeight="1">
      <c r="A10" s="470"/>
      <c r="B10" s="296">
        <v>35</v>
      </c>
      <c r="C10" s="472"/>
      <c r="D10" s="471"/>
      <c r="E10" s="471"/>
      <c r="F10" s="218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6"/>
      <c r="BG10" s="216"/>
      <c r="BH10" s="216"/>
      <c r="BI10" s="216"/>
      <c r="BJ10" s="216"/>
      <c r="BP10" s="202">
        <v>16</v>
      </c>
      <c r="BQ10" s="202" t="s">
        <v>221</v>
      </c>
    </row>
    <row r="11" spans="1:71" ht="9" customHeight="1">
      <c r="A11" s="470"/>
      <c r="B11" s="296">
        <v>40</v>
      </c>
      <c r="C11" s="473"/>
      <c r="D11" s="472"/>
      <c r="E11" s="471"/>
      <c r="F11" s="471">
        <v>4</v>
      </c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6"/>
      <c r="BG11" s="216"/>
      <c r="BH11" s="216"/>
      <c r="BI11" s="216"/>
      <c r="BJ11" s="216"/>
    </row>
    <row r="12" spans="1:71" ht="9" customHeight="1">
      <c r="A12" s="470"/>
      <c r="B12" s="296">
        <v>45</v>
      </c>
      <c r="C12" s="473"/>
      <c r="D12" s="472"/>
      <c r="E12" s="471"/>
      <c r="F12" s="471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6"/>
      <c r="BG12" s="216"/>
      <c r="BH12" s="216"/>
      <c r="BI12" s="216"/>
      <c r="BJ12" s="216"/>
    </row>
    <row r="13" spans="1:71" ht="9" customHeight="1">
      <c r="A13" s="470"/>
      <c r="B13" s="296">
        <v>50</v>
      </c>
      <c r="C13" s="474"/>
      <c r="D13" s="473"/>
      <c r="E13" s="472"/>
      <c r="F13" s="471"/>
      <c r="G13" s="471">
        <v>5</v>
      </c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6"/>
      <c r="BG13" s="216"/>
      <c r="BH13" s="216"/>
      <c r="BI13" s="216"/>
      <c r="BJ13" s="216"/>
    </row>
    <row r="14" spans="1:71" ht="9" customHeight="1">
      <c r="A14" s="470"/>
      <c r="B14" s="296">
        <v>55</v>
      </c>
      <c r="C14" s="474"/>
      <c r="D14" s="473"/>
      <c r="E14" s="472"/>
      <c r="F14" s="471"/>
      <c r="G14" s="471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  <c r="BB14" s="215"/>
      <c r="BC14" s="215"/>
      <c r="BD14" s="215"/>
      <c r="BE14" s="215"/>
      <c r="BF14" s="216"/>
      <c r="BG14" s="216"/>
      <c r="BH14" s="216"/>
      <c r="BI14" s="216"/>
      <c r="BJ14" s="216"/>
      <c r="BP14" s="202">
        <v>6</v>
      </c>
      <c r="BR14" s="202">
        <v>1</v>
      </c>
      <c r="BS14" s="202" t="s">
        <v>219</v>
      </c>
    </row>
    <row r="15" spans="1:71" ht="9" customHeight="1">
      <c r="A15" s="470"/>
      <c r="B15" s="296">
        <v>60</v>
      </c>
      <c r="C15" s="474"/>
      <c r="D15" s="474"/>
      <c r="E15" s="473"/>
      <c r="F15" s="472"/>
      <c r="G15" s="471"/>
      <c r="H15" s="471">
        <v>6</v>
      </c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  <c r="AZ15" s="215"/>
      <c r="BA15" s="215"/>
      <c r="BB15" s="215"/>
      <c r="BC15" s="215"/>
      <c r="BD15" s="215"/>
      <c r="BE15" s="215"/>
      <c r="BF15" s="216"/>
      <c r="BG15" s="216"/>
      <c r="BH15" s="216"/>
      <c r="BI15" s="216"/>
      <c r="BJ15" s="216"/>
      <c r="BP15" s="202">
        <v>90</v>
      </c>
      <c r="BR15" s="202">
        <f>BP15*BR14/BP14</f>
        <v>15</v>
      </c>
      <c r="BS15" s="202" t="s">
        <v>219</v>
      </c>
    </row>
    <row r="16" spans="1:71" ht="9" customHeight="1">
      <c r="A16" s="470">
        <v>8</v>
      </c>
      <c r="B16" s="296">
        <v>5</v>
      </c>
      <c r="C16" s="292"/>
      <c r="D16" s="474"/>
      <c r="E16" s="473"/>
      <c r="F16" s="472"/>
      <c r="G16" s="471"/>
      <c r="H16" s="471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6"/>
      <c r="BG16" s="216"/>
      <c r="BH16" s="216"/>
      <c r="BI16" s="216"/>
      <c r="BJ16" s="216"/>
    </row>
    <row r="17" spans="1:62" ht="9" customHeight="1">
      <c r="A17" s="470"/>
      <c r="B17" s="296">
        <v>10</v>
      </c>
      <c r="C17" s="475"/>
      <c r="D17" s="474"/>
      <c r="E17" s="474"/>
      <c r="F17" s="473"/>
      <c r="G17" s="472"/>
      <c r="H17" s="471"/>
      <c r="I17" s="471">
        <v>7</v>
      </c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6"/>
      <c r="BG17" s="216"/>
      <c r="BH17" s="216"/>
      <c r="BI17" s="216"/>
      <c r="BJ17" s="216"/>
    </row>
    <row r="18" spans="1:62" ht="9" customHeight="1">
      <c r="A18" s="470"/>
      <c r="B18" s="296">
        <v>15</v>
      </c>
      <c r="C18" s="475"/>
      <c r="D18" s="292"/>
      <c r="E18" s="474"/>
      <c r="F18" s="473"/>
      <c r="G18" s="472"/>
      <c r="H18" s="471"/>
      <c r="I18" s="471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5"/>
      <c r="BC18" s="215"/>
      <c r="BD18" s="215"/>
      <c r="BE18" s="215"/>
      <c r="BF18" s="216"/>
      <c r="BG18" s="216"/>
      <c r="BH18" s="216"/>
      <c r="BI18" s="216"/>
      <c r="BJ18" s="216"/>
    </row>
    <row r="19" spans="1:62" ht="9" customHeight="1">
      <c r="A19" s="470"/>
      <c r="B19" s="296">
        <v>20</v>
      </c>
      <c r="C19" s="219"/>
      <c r="D19" s="475"/>
      <c r="E19" s="474"/>
      <c r="F19" s="474"/>
      <c r="G19" s="473"/>
      <c r="H19" s="472"/>
      <c r="I19" s="471"/>
      <c r="J19" s="471">
        <v>8</v>
      </c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  <c r="AZ19" s="215"/>
      <c r="BA19" s="215"/>
      <c r="BB19" s="215"/>
      <c r="BC19" s="215"/>
      <c r="BD19" s="215"/>
      <c r="BE19" s="215"/>
      <c r="BF19" s="216"/>
      <c r="BG19" s="216"/>
      <c r="BH19" s="216"/>
      <c r="BI19" s="216"/>
      <c r="BJ19" s="216"/>
    </row>
    <row r="20" spans="1:62" ht="9" customHeight="1">
      <c r="A20" s="470"/>
      <c r="B20" s="296">
        <v>25</v>
      </c>
      <c r="C20" s="220"/>
      <c r="D20" s="475"/>
      <c r="E20" s="292"/>
      <c r="F20" s="474"/>
      <c r="G20" s="473"/>
      <c r="H20" s="472"/>
      <c r="I20" s="471"/>
      <c r="J20" s="471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6"/>
      <c r="BG20" s="216"/>
      <c r="BH20" s="216"/>
      <c r="BI20" s="216"/>
      <c r="BJ20" s="216"/>
    </row>
    <row r="21" spans="1:62" ht="9" customHeight="1">
      <c r="A21" s="470"/>
      <c r="B21" s="296">
        <v>30</v>
      </c>
      <c r="C21" s="215"/>
      <c r="D21" s="221"/>
      <c r="E21" s="475"/>
      <c r="F21" s="474"/>
      <c r="G21" s="474"/>
      <c r="H21" s="473"/>
      <c r="I21" s="472"/>
      <c r="J21" s="471"/>
      <c r="K21" s="471">
        <v>9</v>
      </c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6"/>
      <c r="BG21" s="216"/>
      <c r="BH21" s="216"/>
      <c r="BI21" s="216"/>
      <c r="BJ21" s="216"/>
    </row>
    <row r="22" spans="1:62" ht="9" customHeight="1">
      <c r="A22" s="470"/>
      <c r="B22" s="296">
        <v>35</v>
      </c>
      <c r="C22" s="222"/>
      <c r="E22" s="475"/>
      <c r="F22" s="292"/>
      <c r="G22" s="474"/>
      <c r="H22" s="473"/>
      <c r="I22" s="472"/>
      <c r="J22" s="471"/>
      <c r="K22" s="471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215"/>
      <c r="BB22" s="215"/>
      <c r="BC22" s="215"/>
      <c r="BD22" s="215"/>
      <c r="BE22" s="215"/>
      <c r="BF22" s="216"/>
      <c r="BG22" s="216"/>
      <c r="BH22" s="216"/>
      <c r="BI22" s="216"/>
      <c r="BJ22" s="216"/>
    </row>
    <row r="23" spans="1:62" ht="9" customHeight="1">
      <c r="A23" s="470"/>
      <c r="B23" s="296">
        <v>40</v>
      </c>
      <c r="C23" s="222"/>
      <c r="D23" s="223"/>
      <c r="E23" s="219"/>
      <c r="F23" s="475"/>
      <c r="G23" s="474"/>
      <c r="H23" s="474"/>
      <c r="I23" s="473"/>
      <c r="J23" s="472"/>
      <c r="K23" s="471"/>
      <c r="L23" s="471">
        <v>10</v>
      </c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215"/>
      <c r="BB23" s="215"/>
      <c r="BC23" s="215"/>
      <c r="BD23" s="215"/>
      <c r="BE23" s="215"/>
      <c r="BF23" s="216"/>
      <c r="BG23" s="216"/>
      <c r="BH23" s="216"/>
      <c r="BI23" s="216"/>
      <c r="BJ23" s="216"/>
    </row>
    <row r="24" spans="1:62" ht="9" customHeight="1">
      <c r="A24" s="470"/>
      <c r="B24" s="296">
        <v>45</v>
      </c>
      <c r="C24" s="222"/>
      <c r="D24" s="223"/>
      <c r="E24" s="215"/>
      <c r="F24" s="475"/>
      <c r="G24" s="292"/>
      <c r="H24" s="474"/>
      <c r="I24" s="473"/>
      <c r="J24" s="472"/>
      <c r="K24" s="471"/>
      <c r="L24" s="471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15"/>
      <c r="BB24" s="215"/>
      <c r="BC24" s="215"/>
      <c r="BD24" s="215"/>
      <c r="BE24" s="215"/>
      <c r="BF24" s="216"/>
      <c r="BG24" s="216"/>
      <c r="BH24" s="216"/>
      <c r="BI24" s="216"/>
      <c r="BJ24" s="216"/>
    </row>
    <row r="25" spans="1:62" ht="9" customHeight="1">
      <c r="A25" s="470"/>
      <c r="B25" s="296">
        <v>50</v>
      </c>
      <c r="C25" s="222"/>
      <c r="D25" s="223"/>
      <c r="E25" s="215"/>
      <c r="F25" s="222"/>
      <c r="G25" s="475"/>
      <c r="H25" s="474"/>
      <c r="I25" s="474"/>
      <c r="J25" s="473"/>
      <c r="K25" s="472"/>
      <c r="L25" s="471"/>
      <c r="M25" s="471">
        <v>11</v>
      </c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  <c r="BC25" s="215"/>
      <c r="BD25" s="215"/>
      <c r="BE25" s="215"/>
      <c r="BF25" s="216"/>
      <c r="BG25" s="216"/>
      <c r="BH25" s="216"/>
      <c r="BI25" s="216"/>
      <c r="BJ25" s="216"/>
    </row>
    <row r="26" spans="1:62" ht="9" customHeight="1">
      <c r="A26" s="470"/>
      <c r="B26" s="296">
        <v>55</v>
      </c>
      <c r="C26" s="222"/>
      <c r="D26" s="223"/>
      <c r="E26" s="222"/>
      <c r="F26" s="215"/>
      <c r="G26" s="475"/>
      <c r="H26" s="292"/>
      <c r="I26" s="474"/>
      <c r="J26" s="473"/>
      <c r="K26" s="472"/>
      <c r="L26" s="471"/>
      <c r="M26" s="471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  <c r="AZ26" s="215"/>
      <c r="BA26" s="215"/>
      <c r="BB26" s="215"/>
      <c r="BC26" s="215"/>
      <c r="BD26" s="215"/>
      <c r="BE26" s="215"/>
      <c r="BF26" s="216"/>
      <c r="BG26" s="216"/>
      <c r="BH26" s="216"/>
      <c r="BI26" s="216"/>
      <c r="BJ26" s="216"/>
    </row>
    <row r="27" spans="1:62" ht="9" customHeight="1">
      <c r="A27" s="470"/>
      <c r="B27" s="296">
        <v>60</v>
      </c>
      <c r="C27" s="222"/>
      <c r="D27" s="223"/>
      <c r="E27" s="222"/>
      <c r="F27" s="215"/>
      <c r="G27" s="215"/>
      <c r="H27" s="475"/>
      <c r="I27" s="474"/>
      <c r="J27" s="474"/>
      <c r="K27" s="473"/>
      <c r="L27" s="472"/>
      <c r="M27" s="471"/>
      <c r="N27" s="471">
        <v>12</v>
      </c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215"/>
      <c r="BD27" s="215"/>
      <c r="BE27" s="215"/>
      <c r="BF27" s="216"/>
      <c r="BG27" s="216"/>
      <c r="BH27" s="216"/>
      <c r="BI27" s="216"/>
      <c r="BJ27" s="216"/>
    </row>
    <row r="28" spans="1:62" ht="9" customHeight="1">
      <c r="A28" s="470">
        <v>9</v>
      </c>
      <c r="B28" s="296">
        <v>5</v>
      </c>
      <c r="C28" s="215"/>
      <c r="D28" s="224"/>
      <c r="E28" s="222"/>
      <c r="F28" s="215"/>
      <c r="G28" s="215"/>
      <c r="H28" s="475"/>
      <c r="I28" s="292"/>
      <c r="J28" s="474"/>
      <c r="K28" s="473"/>
      <c r="L28" s="472"/>
      <c r="M28" s="471"/>
      <c r="N28" s="471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215"/>
      <c r="BB28" s="215"/>
      <c r="BC28" s="215"/>
      <c r="BD28" s="215"/>
      <c r="BE28" s="215"/>
      <c r="BF28" s="216"/>
      <c r="BG28" s="216"/>
      <c r="BH28" s="216"/>
      <c r="BI28" s="216"/>
      <c r="BJ28" s="216"/>
    </row>
    <row r="29" spans="1:62" ht="9" customHeight="1">
      <c r="A29" s="470"/>
      <c r="B29" s="296">
        <v>10</v>
      </c>
      <c r="C29" s="215"/>
      <c r="D29" s="224"/>
      <c r="E29" s="215"/>
      <c r="F29" s="215"/>
      <c r="G29" s="222"/>
      <c r="H29" s="215"/>
      <c r="I29" s="475"/>
      <c r="J29" s="474"/>
      <c r="K29" s="474"/>
      <c r="L29" s="473"/>
      <c r="M29" s="472"/>
      <c r="N29" s="471"/>
      <c r="O29" s="471">
        <v>13</v>
      </c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6"/>
      <c r="BG29" s="216"/>
      <c r="BH29" s="216"/>
      <c r="BI29" s="216"/>
      <c r="BJ29" s="216"/>
    </row>
    <row r="30" spans="1:62" ht="9" customHeight="1">
      <c r="A30" s="470"/>
      <c r="B30" s="296">
        <v>15</v>
      </c>
      <c r="C30" s="220"/>
      <c r="D30" s="224"/>
      <c r="E30" s="215"/>
      <c r="F30" s="215"/>
      <c r="G30" s="222"/>
      <c r="H30" s="215"/>
      <c r="I30" s="475"/>
      <c r="J30" s="292"/>
      <c r="K30" s="474"/>
      <c r="L30" s="473"/>
      <c r="M30" s="472"/>
      <c r="N30" s="471"/>
      <c r="O30" s="471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215"/>
      <c r="BB30" s="215"/>
      <c r="BC30" s="215"/>
      <c r="BD30" s="215"/>
      <c r="BE30" s="215"/>
      <c r="BF30" s="216"/>
      <c r="BG30" s="216"/>
      <c r="BH30" s="216"/>
      <c r="BI30" s="216"/>
      <c r="BJ30" s="216"/>
    </row>
    <row r="31" spans="1:62" ht="9" customHeight="1">
      <c r="A31" s="470"/>
      <c r="B31" s="296">
        <v>20</v>
      </c>
      <c r="C31" s="220"/>
      <c r="D31" s="224"/>
      <c r="E31" s="215"/>
      <c r="F31" s="215"/>
      <c r="G31" s="222"/>
      <c r="H31" s="215"/>
      <c r="I31" s="215"/>
      <c r="J31" s="475"/>
      <c r="K31" s="474"/>
      <c r="L31" s="474"/>
      <c r="M31" s="473"/>
      <c r="N31" s="472"/>
      <c r="O31" s="471"/>
      <c r="P31" s="471">
        <v>14</v>
      </c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6"/>
      <c r="BG31" s="216"/>
      <c r="BH31" s="216"/>
      <c r="BI31" s="216"/>
      <c r="BJ31" s="216"/>
    </row>
    <row r="32" spans="1:62" ht="9" customHeight="1">
      <c r="A32" s="470"/>
      <c r="B32" s="296">
        <v>25</v>
      </c>
      <c r="C32" s="220"/>
      <c r="D32" s="224"/>
      <c r="E32" s="215"/>
      <c r="F32" s="215"/>
      <c r="G32" s="225"/>
      <c r="H32" s="222"/>
      <c r="I32" s="225"/>
      <c r="J32" s="475"/>
      <c r="K32" s="292"/>
      <c r="L32" s="474"/>
      <c r="M32" s="473"/>
      <c r="N32" s="472"/>
      <c r="O32" s="471"/>
      <c r="P32" s="471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215"/>
      <c r="BD32" s="215"/>
      <c r="BE32" s="215"/>
      <c r="BF32" s="216"/>
      <c r="BG32" s="216"/>
      <c r="BH32" s="216"/>
      <c r="BI32" s="216"/>
      <c r="BJ32" s="216"/>
    </row>
    <row r="33" spans="1:62" ht="9" customHeight="1">
      <c r="A33" s="470"/>
      <c r="B33" s="296">
        <v>30</v>
      </c>
      <c r="C33" s="220"/>
      <c r="D33" s="224"/>
      <c r="E33" s="215"/>
      <c r="F33" s="215"/>
      <c r="G33" s="225"/>
      <c r="H33" s="222"/>
      <c r="I33" s="225"/>
      <c r="J33" s="225"/>
      <c r="K33" s="475"/>
      <c r="L33" s="474"/>
      <c r="M33" s="474"/>
      <c r="N33" s="473"/>
      <c r="O33" s="472"/>
      <c r="P33" s="471"/>
      <c r="Q33" s="471">
        <v>15</v>
      </c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5"/>
      <c r="BF33" s="216"/>
      <c r="BG33" s="216"/>
      <c r="BH33" s="216"/>
      <c r="BI33" s="216"/>
      <c r="BJ33" s="216"/>
    </row>
    <row r="34" spans="1:62" ht="9" customHeight="1">
      <c r="A34" s="470"/>
      <c r="B34" s="296">
        <v>35</v>
      </c>
      <c r="C34" s="220"/>
      <c r="D34" s="224"/>
      <c r="E34" s="215"/>
      <c r="F34" s="215"/>
      <c r="G34" s="225"/>
      <c r="H34" s="222"/>
      <c r="I34" s="225"/>
      <c r="J34" s="225"/>
      <c r="K34" s="475"/>
      <c r="L34" s="292"/>
      <c r="M34" s="474"/>
      <c r="N34" s="473"/>
      <c r="O34" s="472"/>
      <c r="P34" s="471"/>
      <c r="Q34" s="471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6"/>
      <c r="BG34" s="216"/>
      <c r="BH34" s="216"/>
      <c r="BI34" s="216"/>
      <c r="BJ34" s="216"/>
    </row>
    <row r="35" spans="1:62" ht="9" customHeight="1">
      <c r="A35" s="470"/>
      <c r="B35" s="296">
        <v>40</v>
      </c>
      <c r="C35" s="220"/>
      <c r="D35" s="224"/>
      <c r="E35" s="215"/>
      <c r="F35" s="215"/>
      <c r="G35" s="225"/>
      <c r="H35" s="225"/>
      <c r="I35" s="222"/>
      <c r="J35" s="225"/>
      <c r="K35" s="215"/>
      <c r="L35" s="475"/>
      <c r="M35" s="474"/>
      <c r="N35" s="474"/>
      <c r="O35" s="473"/>
      <c r="P35" s="472"/>
      <c r="Q35" s="471"/>
      <c r="R35" s="471">
        <v>16</v>
      </c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6"/>
      <c r="BG35" s="216"/>
      <c r="BH35" s="216"/>
      <c r="BI35" s="216"/>
      <c r="BJ35" s="216"/>
    </row>
    <row r="36" spans="1:62" ht="9" customHeight="1">
      <c r="A36" s="470"/>
      <c r="B36" s="296">
        <v>45</v>
      </c>
      <c r="C36" s="215"/>
      <c r="D36" s="224"/>
      <c r="E36" s="215"/>
      <c r="F36" s="215"/>
      <c r="G36" s="225"/>
      <c r="H36" s="225"/>
      <c r="I36" s="222"/>
      <c r="J36" s="225"/>
      <c r="K36" s="215"/>
      <c r="L36" s="475"/>
      <c r="M36" s="292"/>
      <c r="N36" s="474"/>
      <c r="O36" s="473"/>
      <c r="P36" s="472"/>
      <c r="Q36" s="471"/>
      <c r="R36" s="471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  <c r="AZ36" s="215"/>
      <c r="BA36" s="215"/>
      <c r="BB36" s="215"/>
      <c r="BC36" s="215"/>
      <c r="BD36" s="215"/>
      <c r="BE36" s="215"/>
      <c r="BF36" s="216"/>
      <c r="BG36" s="216"/>
      <c r="BH36" s="216"/>
      <c r="BI36" s="216"/>
      <c r="BJ36" s="216"/>
    </row>
    <row r="37" spans="1:62" ht="9" customHeight="1">
      <c r="A37" s="470"/>
      <c r="B37" s="296">
        <v>50</v>
      </c>
      <c r="C37" s="220"/>
      <c r="D37" s="224"/>
      <c r="E37" s="215"/>
      <c r="F37" s="215"/>
      <c r="G37" s="225"/>
      <c r="H37" s="225"/>
      <c r="I37" s="222"/>
      <c r="J37" s="225"/>
      <c r="K37" s="215"/>
      <c r="L37" s="215"/>
      <c r="M37" s="475"/>
      <c r="N37" s="474"/>
      <c r="O37" s="474"/>
      <c r="P37" s="473"/>
      <c r="Q37" s="472"/>
      <c r="R37" s="471"/>
      <c r="S37" s="471">
        <v>17</v>
      </c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5"/>
      <c r="BD37" s="215"/>
      <c r="BE37" s="215"/>
      <c r="BF37" s="216"/>
      <c r="BG37" s="216"/>
      <c r="BH37" s="216"/>
      <c r="BI37" s="216"/>
      <c r="BJ37" s="216"/>
    </row>
    <row r="38" spans="1:62" ht="9" customHeight="1">
      <c r="A38" s="470"/>
      <c r="B38" s="296">
        <v>55</v>
      </c>
      <c r="C38" s="220"/>
      <c r="D38" s="224"/>
      <c r="E38" s="220"/>
      <c r="F38" s="215"/>
      <c r="G38" s="225"/>
      <c r="H38" s="225"/>
      <c r="I38" s="225"/>
      <c r="J38" s="222"/>
      <c r="K38" s="215"/>
      <c r="L38" s="215"/>
      <c r="M38" s="475"/>
      <c r="N38" s="292"/>
      <c r="O38" s="474"/>
      <c r="P38" s="473"/>
      <c r="Q38" s="472"/>
      <c r="R38" s="471"/>
      <c r="S38" s="471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6"/>
      <c r="BG38" s="216"/>
      <c r="BH38" s="216"/>
      <c r="BI38" s="216"/>
      <c r="BJ38" s="216"/>
    </row>
    <row r="39" spans="1:62" ht="9" customHeight="1">
      <c r="A39" s="470"/>
      <c r="B39" s="296">
        <v>60</v>
      </c>
      <c r="C39" s="220"/>
      <c r="D39" s="224"/>
      <c r="E39" s="215"/>
      <c r="F39" s="215"/>
      <c r="G39" s="225"/>
      <c r="H39" s="225"/>
      <c r="I39" s="225"/>
      <c r="J39" s="222"/>
      <c r="K39" s="215"/>
      <c r="L39" s="215"/>
      <c r="M39" s="215"/>
      <c r="N39" s="475"/>
      <c r="O39" s="474"/>
      <c r="P39" s="474"/>
      <c r="Q39" s="473"/>
      <c r="R39" s="472"/>
      <c r="S39" s="471"/>
      <c r="T39" s="471">
        <v>18</v>
      </c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  <c r="BC39" s="215"/>
      <c r="BD39" s="215"/>
      <c r="BE39" s="215"/>
      <c r="BF39" s="216"/>
      <c r="BG39" s="216"/>
      <c r="BH39" s="216"/>
      <c r="BI39" s="216"/>
      <c r="BJ39" s="216"/>
    </row>
    <row r="40" spans="1:62" ht="9" customHeight="1">
      <c r="A40" s="470">
        <v>10</v>
      </c>
      <c r="B40" s="296">
        <v>5</v>
      </c>
      <c r="C40" s="220"/>
      <c r="D40" s="224"/>
      <c r="E40" s="220"/>
      <c r="F40" s="215"/>
      <c r="G40" s="225"/>
      <c r="H40" s="225"/>
      <c r="I40" s="225"/>
      <c r="J40" s="222"/>
      <c r="K40" s="215"/>
      <c r="L40" s="215"/>
      <c r="M40" s="215"/>
      <c r="N40" s="475"/>
      <c r="O40" s="292"/>
      <c r="P40" s="474"/>
      <c r="Q40" s="473"/>
      <c r="R40" s="472"/>
      <c r="S40" s="471"/>
      <c r="T40" s="471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5"/>
      <c r="BC40" s="215"/>
      <c r="BD40" s="215"/>
      <c r="BE40" s="215"/>
      <c r="BF40" s="216"/>
      <c r="BG40" s="216"/>
      <c r="BH40" s="216"/>
      <c r="BI40" s="216"/>
      <c r="BJ40" s="216"/>
    </row>
    <row r="41" spans="1:62" ht="9" customHeight="1">
      <c r="A41" s="470"/>
      <c r="B41" s="296">
        <v>10</v>
      </c>
      <c r="C41" s="220"/>
      <c r="D41" s="224"/>
      <c r="E41" s="220"/>
      <c r="F41" s="215"/>
      <c r="G41" s="225"/>
      <c r="H41" s="225"/>
      <c r="I41" s="225"/>
      <c r="J41" s="225"/>
      <c r="K41" s="222"/>
      <c r="L41" s="215"/>
      <c r="M41" s="215"/>
      <c r="N41" s="215"/>
      <c r="O41" s="475"/>
      <c r="P41" s="474"/>
      <c r="Q41" s="474"/>
      <c r="R41" s="473"/>
      <c r="S41" s="472"/>
      <c r="T41" s="471"/>
      <c r="U41" s="471">
        <v>19</v>
      </c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  <c r="BD41" s="215"/>
      <c r="BE41" s="215"/>
      <c r="BF41" s="216"/>
      <c r="BG41" s="216"/>
      <c r="BH41" s="216"/>
      <c r="BI41" s="216"/>
      <c r="BJ41" s="216"/>
    </row>
    <row r="42" spans="1:62" ht="9" customHeight="1">
      <c r="A42" s="470"/>
      <c r="B42" s="296">
        <v>15</v>
      </c>
      <c r="C42" s="220"/>
      <c r="D42" s="224"/>
      <c r="E42" s="220"/>
      <c r="F42" s="215"/>
      <c r="G42" s="225"/>
      <c r="H42" s="225"/>
      <c r="I42" s="225"/>
      <c r="J42" s="225"/>
      <c r="K42" s="222"/>
      <c r="L42" s="215"/>
      <c r="M42" s="215"/>
      <c r="N42" s="215"/>
      <c r="O42" s="475"/>
      <c r="P42" s="292"/>
      <c r="Q42" s="474"/>
      <c r="R42" s="473"/>
      <c r="S42" s="472"/>
      <c r="T42" s="471"/>
      <c r="U42" s="471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5"/>
      <c r="BC42" s="215"/>
      <c r="BD42" s="215"/>
      <c r="BE42" s="215"/>
      <c r="BF42" s="216"/>
      <c r="BG42" s="216"/>
      <c r="BH42" s="216"/>
      <c r="BI42" s="216"/>
      <c r="BJ42" s="216"/>
    </row>
    <row r="43" spans="1:62" ht="9" customHeight="1">
      <c r="A43" s="470"/>
      <c r="B43" s="296">
        <v>20</v>
      </c>
      <c r="C43" s="220"/>
      <c r="D43" s="224"/>
      <c r="E43" s="220"/>
      <c r="F43" s="215"/>
      <c r="G43" s="215"/>
      <c r="H43" s="215"/>
      <c r="I43" s="215"/>
      <c r="J43" s="215"/>
      <c r="K43" s="222"/>
      <c r="L43" s="215"/>
      <c r="M43" s="215"/>
      <c r="N43" s="215"/>
      <c r="O43" s="215"/>
      <c r="P43" s="475"/>
      <c r="Q43" s="474"/>
      <c r="R43" s="474"/>
      <c r="S43" s="473"/>
      <c r="T43" s="472"/>
      <c r="U43" s="471"/>
      <c r="V43" s="471">
        <v>20</v>
      </c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6"/>
      <c r="BG43" s="216"/>
      <c r="BH43" s="216"/>
      <c r="BI43" s="216"/>
      <c r="BJ43" s="216"/>
    </row>
    <row r="44" spans="1:62" ht="9" customHeight="1">
      <c r="A44" s="470"/>
      <c r="B44" s="296">
        <v>25</v>
      </c>
      <c r="C44" s="220"/>
      <c r="D44" s="224"/>
      <c r="E44" s="215"/>
      <c r="F44" s="215"/>
      <c r="G44" s="215"/>
      <c r="H44" s="215"/>
      <c r="I44" s="215"/>
      <c r="J44" s="225"/>
      <c r="K44" s="225"/>
      <c r="L44" s="222"/>
      <c r="M44" s="225"/>
      <c r="N44" s="225"/>
      <c r="O44" s="225"/>
      <c r="P44" s="475"/>
      <c r="Q44" s="292"/>
      <c r="R44" s="474"/>
      <c r="S44" s="473"/>
      <c r="T44" s="472"/>
      <c r="U44" s="471"/>
      <c r="V44" s="471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5"/>
      <c r="BC44" s="215"/>
      <c r="BD44" s="215"/>
      <c r="BE44" s="215"/>
      <c r="BF44" s="216"/>
      <c r="BG44" s="216"/>
      <c r="BH44" s="216"/>
      <c r="BI44" s="216"/>
      <c r="BJ44" s="216"/>
    </row>
    <row r="45" spans="1:62" ht="9" customHeight="1">
      <c r="A45" s="470"/>
      <c r="B45" s="296">
        <v>30</v>
      </c>
      <c r="C45" s="220"/>
      <c r="D45" s="224"/>
      <c r="E45" s="220"/>
      <c r="F45" s="215"/>
      <c r="G45" s="215"/>
      <c r="H45" s="215"/>
      <c r="I45" s="215"/>
      <c r="J45" s="225"/>
      <c r="K45" s="225"/>
      <c r="L45" s="222"/>
      <c r="M45" s="225"/>
      <c r="N45" s="225"/>
      <c r="O45" s="225"/>
      <c r="P45" s="225"/>
      <c r="Q45" s="475"/>
      <c r="R45" s="474"/>
      <c r="S45" s="474"/>
      <c r="T45" s="473"/>
      <c r="U45" s="472"/>
      <c r="V45" s="471"/>
      <c r="W45" s="471">
        <v>21</v>
      </c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6"/>
      <c r="BG45" s="216"/>
      <c r="BH45" s="216"/>
      <c r="BI45" s="216"/>
      <c r="BJ45" s="216"/>
    </row>
    <row r="46" spans="1:62" ht="9" customHeight="1">
      <c r="A46" s="470"/>
      <c r="B46" s="296">
        <v>35</v>
      </c>
      <c r="C46" s="220"/>
      <c r="D46" s="224"/>
      <c r="E46" s="220"/>
      <c r="F46" s="215"/>
      <c r="G46" s="215"/>
      <c r="H46" s="215"/>
      <c r="I46" s="215"/>
      <c r="J46" s="225"/>
      <c r="K46" s="225"/>
      <c r="L46" s="222"/>
      <c r="M46" s="225"/>
      <c r="N46" s="225"/>
      <c r="O46" s="225"/>
      <c r="P46" s="225"/>
      <c r="Q46" s="475"/>
      <c r="R46" s="292"/>
      <c r="S46" s="474"/>
      <c r="T46" s="473"/>
      <c r="U46" s="472"/>
      <c r="V46" s="471"/>
      <c r="W46" s="471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5"/>
      <c r="BC46" s="215"/>
      <c r="BD46" s="215"/>
      <c r="BE46" s="215"/>
      <c r="BF46" s="216"/>
      <c r="BG46" s="216"/>
      <c r="BH46" s="216"/>
      <c r="BI46" s="216"/>
      <c r="BJ46" s="216"/>
    </row>
    <row r="47" spans="1:62" ht="9" customHeight="1">
      <c r="A47" s="470"/>
      <c r="B47" s="296">
        <v>40</v>
      </c>
      <c r="C47" s="220"/>
      <c r="D47" s="224"/>
      <c r="E47" s="220"/>
      <c r="F47" s="215"/>
      <c r="G47" s="215"/>
      <c r="H47" s="215"/>
      <c r="I47" s="215"/>
      <c r="J47" s="225"/>
      <c r="K47" s="225"/>
      <c r="L47" s="225"/>
      <c r="M47" s="222"/>
      <c r="N47" s="225"/>
      <c r="O47" s="225"/>
      <c r="P47" s="225"/>
      <c r="Q47" s="215"/>
      <c r="R47" s="475"/>
      <c r="S47" s="474"/>
      <c r="T47" s="474"/>
      <c r="U47" s="473"/>
      <c r="V47" s="472"/>
      <c r="W47" s="471"/>
      <c r="X47" s="471">
        <v>22</v>
      </c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6"/>
      <c r="BG47" s="216"/>
      <c r="BH47" s="216"/>
      <c r="BI47" s="216"/>
      <c r="BJ47" s="216"/>
    </row>
    <row r="48" spans="1:62" ht="9" customHeight="1">
      <c r="A48" s="470"/>
      <c r="B48" s="296">
        <v>45</v>
      </c>
      <c r="C48" s="220"/>
      <c r="D48" s="224"/>
      <c r="E48" s="220"/>
      <c r="F48" s="215"/>
      <c r="G48" s="215"/>
      <c r="H48" s="215"/>
      <c r="I48" s="215"/>
      <c r="J48" s="225"/>
      <c r="K48" s="225"/>
      <c r="L48" s="225"/>
      <c r="M48" s="222"/>
      <c r="N48" s="225"/>
      <c r="O48" s="225"/>
      <c r="P48" s="225"/>
      <c r="Q48" s="215"/>
      <c r="R48" s="475"/>
      <c r="S48" s="292"/>
      <c r="T48" s="474"/>
      <c r="U48" s="473"/>
      <c r="V48" s="472"/>
      <c r="W48" s="471"/>
      <c r="X48" s="471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215"/>
      <c r="BB48" s="215"/>
      <c r="BC48" s="215"/>
      <c r="BD48" s="215"/>
      <c r="BE48" s="215"/>
      <c r="BF48" s="216"/>
      <c r="BG48" s="216"/>
      <c r="BH48" s="216"/>
      <c r="BI48" s="216"/>
      <c r="BJ48" s="216"/>
    </row>
    <row r="49" spans="1:62" ht="9" customHeight="1">
      <c r="A49" s="470"/>
      <c r="B49" s="296">
        <v>50</v>
      </c>
      <c r="C49" s="220"/>
      <c r="D49" s="224"/>
      <c r="E49" s="220"/>
      <c r="F49" s="215"/>
      <c r="G49" s="215"/>
      <c r="H49" s="215"/>
      <c r="I49" s="215"/>
      <c r="J49" s="225"/>
      <c r="K49" s="225"/>
      <c r="L49" s="225"/>
      <c r="M49" s="222"/>
      <c r="N49" s="225"/>
      <c r="O49" s="225"/>
      <c r="P49" s="225"/>
      <c r="Q49" s="215"/>
      <c r="R49" s="215"/>
      <c r="S49" s="475"/>
      <c r="T49" s="474"/>
      <c r="U49" s="474"/>
      <c r="V49" s="473"/>
      <c r="W49" s="472"/>
      <c r="X49" s="471"/>
      <c r="Y49" s="471">
        <v>23</v>
      </c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  <c r="BD49" s="215"/>
      <c r="BE49" s="215"/>
      <c r="BF49" s="216"/>
      <c r="BG49" s="216"/>
      <c r="BH49" s="216"/>
      <c r="BI49" s="216"/>
      <c r="BJ49" s="216"/>
    </row>
    <row r="50" spans="1:62" ht="9" customHeight="1">
      <c r="A50" s="470"/>
      <c r="B50" s="296">
        <v>55</v>
      </c>
      <c r="C50" s="220"/>
      <c r="D50" s="224"/>
      <c r="E50" s="220"/>
      <c r="F50" s="215"/>
      <c r="G50" s="215"/>
      <c r="H50" s="215"/>
      <c r="I50" s="215"/>
      <c r="J50" s="225"/>
      <c r="K50" s="225"/>
      <c r="L50" s="225"/>
      <c r="M50" s="225"/>
      <c r="N50" s="222"/>
      <c r="O50" s="225"/>
      <c r="P50" s="225"/>
      <c r="Q50" s="215"/>
      <c r="R50" s="215"/>
      <c r="S50" s="475"/>
      <c r="T50" s="292"/>
      <c r="U50" s="474"/>
      <c r="V50" s="473"/>
      <c r="W50" s="472"/>
      <c r="X50" s="471"/>
      <c r="Y50" s="471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215"/>
      <c r="BB50" s="215"/>
      <c r="BC50" s="215"/>
      <c r="BD50" s="215"/>
      <c r="BE50" s="215"/>
      <c r="BF50" s="216"/>
      <c r="BG50" s="216"/>
      <c r="BH50" s="216"/>
      <c r="BI50" s="216"/>
      <c r="BJ50" s="216"/>
    </row>
    <row r="51" spans="1:62" ht="9" customHeight="1">
      <c r="A51" s="470"/>
      <c r="B51" s="296">
        <v>60</v>
      </c>
      <c r="C51" s="215"/>
      <c r="D51" s="224"/>
      <c r="E51" s="220"/>
      <c r="F51" s="215"/>
      <c r="G51" s="215"/>
      <c r="H51" s="215"/>
      <c r="I51" s="215"/>
      <c r="J51" s="225"/>
      <c r="K51" s="225"/>
      <c r="L51" s="225"/>
      <c r="M51" s="225"/>
      <c r="N51" s="222"/>
      <c r="O51" s="225"/>
      <c r="P51" s="225"/>
      <c r="Q51" s="215"/>
      <c r="R51" s="215"/>
      <c r="S51" s="215"/>
      <c r="T51" s="475"/>
      <c r="U51" s="474"/>
      <c r="V51" s="474"/>
      <c r="W51" s="473"/>
      <c r="X51" s="472"/>
      <c r="Y51" s="471"/>
      <c r="Z51" s="471">
        <v>24</v>
      </c>
      <c r="AA51" s="215"/>
      <c r="AB51" s="215"/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6"/>
      <c r="BG51" s="216"/>
      <c r="BH51" s="216"/>
      <c r="BI51" s="216"/>
      <c r="BJ51" s="216"/>
    </row>
    <row r="52" spans="1:62" ht="9" customHeight="1">
      <c r="A52" s="470">
        <v>11</v>
      </c>
      <c r="B52" s="296">
        <v>5</v>
      </c>
      <c r="C52" s="220"/>
      <c r="D52" s="224"/>
      <c r="E52" s="220"/>
      <c r="F52" s="215"/>
      <c r="G52" s="215"/>
      <c r="H52" s="215"/>
      <c r="I52" s="215"/>
      <c r="J52" s="225"/>
      <c r="K52" s="225"/>
      <c r="L52" s="225"/>
      <c r="M52" s="225"/>
      <c r="N52" s="222"/>
      <c r="O52" s="225"/>
      <c r="P52" s="225"/>
      <c r="Q52" s="215"/>
      <c r="R52" s="215"/>
      <c r="S52" s="215"/>
      <c r="T52" s="475"/>
      <c r="U52" s="292"/>
      <c r="V52" s="474"/>
      <c r="W52" s="473"/>
      <c r="X52" s="472"/>
      <c r="Y52" s="471"/>
      <c r="Z52" s="471"/>
      <c r="AA52" s="215"/>
      <c r="AB52" s="215"/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  <c r="AZ52" s="215"/>
      <c r="BA52" s="215"/>
      <c r="BB52" s="215"/>
      <c r="BC52" s="215"/>
      <c r="BD52" s="215"/>
      <c r="BE52" s="215"/>
      <c r="BF52" s="216"/>
      <c r="BG52" s="216"/>
      <c r="BH52" s="216"/>
      <c r="BI52" s="216"/>
      <c r="BJ52" s="216"/>
    </row>
    <row r="53" spans="1:62" ht="9" customHeight="1">
      <c r="A53" s="470"/>
      <c r="B53" s="296">
        <v>10</v>
      </c>
      <c r="C53" s="220"/>
      <c r="D53" s="224"/>
      <c r="E53" s="220"/>
      <c r="F53" s="215"/>
      <c r="G53" s="215"/>
      <c r="H53" s="215"/>
      <c r="I53" s="215"/>
      <c r="J53" s="225"/>
      <c r="K53" s="225"/>
      <c r="L53" s="225"/>
      <c r="M53" s="225"/>
      <c r="N53" s="225"/>
      <c r="O53" s="222"/>
      <c r="P53" s="225"/>
      <c r="Q53" s="215"/>
      <c r="R53" s="215"/>
      <c r="S53" s="215"/>
      <c r="T53" s="215"/>
      <c r="U53" s="475"/>
      <c r="V53" s="474"/>
      <c r="W53" s="474"/>
      <c r="X53" s="473"/>
      <c r="Y53" s="472"/>
      <c r="Z53" s="471"/>
      <c r="AA53" s="471">
        <v>25</v>
      </c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6"/>
      <c r="BG53" s="216"/>
      <c r="BH53" s="216"/>
      <c r="BI53" s="216"/>
      <c r="BJ53" s="216"/>
    </row>
    <row r="54" spans="1:62" ht="9" customHeight="1">
      <c r="A54" s="470"/>
      <c r="B54" s="296">
        <v>15</v>
      </c>
      <c r="C54" s="220"/>
      <c r="D54" s="224"/>
      <c r="E54" s="220"/>
      <c r="F54" s="215"/>
      <c r="G54" s="215"/>
      <c r="H54" s="215"/>
      <c r="I54" s="215"/>
      <c r="J54" s="225"/>
      <c r="K54" s="225"/>
      <c r="L54" s="225"/>
      <c r="M54" s="225"/>
      <c r="N54" s="225"/>
      <c r="O54" s="222"/>
      <c r="P54" s="225"/>
      <c r="Q54" s="215"/>
      <c r="R54" s="215"/>
      <c r="S54" s="215"/>
      <c r="T54" s="215"/>
      <c r="U54" s="475"/>
      <c r="V54" s="292"/>
      <c r="W54" s="474"/>
      <c r="X54" s="473"/>
      <c r="Y54" s="472"/>
      <c r="Z54" s="471"/>
      <c r="AA54" s="471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5"/>
      <c r="BF54" s="216"/>
      <c r="BG54" s="216"/>
      <c r="BH54" s="216"/>
      <c r="BI54" s="216"/>
      <c r="BJ54" s="216"/>
    </row>
    <row r="55" spans="1:62" ht="9" customHeight="1">
      <c r="A55" s="470"/>
      <c r="B55" s="296">
        <v>20</v>
      </c>
      <c r="C55" s="220"/>
      <c r="D55" s="224"/>
      <c r="E55" s="220"/>
      <c r="F55" s="215"/>
      <c r="G55" s="215"/>
      <c r="H55" s="215"/>
      <c r="I55" s="215"/>
      <c r="J55" s="225"/>
      <c r="K55" s="225"/>
      <c r="L55" s="225"/>
      <c r="M55" s="225"/>
      <c r="N55" s="225"/>
      <c r="O55" s="222"/>
      <c r="P55" s="225"/>
      <c r="Q55" s="215"/>
      <c r="R55" s="215"/>
      <c r="S55" s="215"/>
      <c r="T55" s="215"/>
      <c r="U55" s="215"/>
      <c r="V55" s="475"/>
      <c r="W55" s="474"/>
      <c r="X55" s="474"/>
      <c r="Y55" s="473"/>
      <c r="Z55" s="472"/>
      <c r="AA55" s="471"/>
      <c r="AB55" s="471">
        <v>26</v>
      </c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215"/>
      <c r="BB55" s="215"/>
      <c r="BC55" s="215"/>
      <c r="BD55" s="215"/>
      <c r="BE55" s="215"/>
      <c r="BF55" s="216"/>
      <c r="BG55" s="216"/>
      <c r="BH55" s="216"/>
      <c r="BI55" s="216"/>
      <c r="BJ55" s="216"/>
    </row>
    <row r="56" spans="1:62" ht="9" customHeight="1">
      <c r="A56" s="470"/>
      <c r="B56" s="296">
        <v>25</v>
      </c>
      <c r="C56" s="220"/>
      <c r="D56" s="224"/>
      <c r="E56" s="220"/>
      <c r="F56" s="215"/>
      <c r="G56" s="215"/>
      <c r="H56" s="215"/>
      <c r="I56" s="215"/>
      <c r="J56" s="225"/>
      <c r="K56" s="225"/>
      <c r="L56" s="225"/>
      <c r="M56" s="225"/>
      <c r="N56" s="225"/>
      <c r="O56" s="225"/>
      <c r="P56" s="222"/>
      <c r="Q56" s="215"/>
      <c r="R56" s="215"/>
      <c r="S56" s="215"/>
      <c r="T56" s="215"/>
      <c r="U56" s="215"/>
      <c r="V56" s="475"/>
      <c r="W56" s="292"/>
      <c r="X56" s="474"/>
      <c r="Y56" s="473"/>
      <c r="Z56" s="472"/>
      <c r="AA56" s="471"/>
      <c r="AB56" s="471"/>
      <c r="AC56" s="215"/>
      <c r="AD56" s="215"/>
      <c r="AE56" s="215"/>
      <c r="AF56" s="215"/>
      <c r="AG56" s="215"/>
      <c r="AH56" s="215"/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5"/>
      <c r="AU56" s="215"/>
      <c r="AV56" s="215"/>
      <c r="AW56" s="215"/>
      <c r="AX56" s="215"/>
      <c r="AY56" s="215"/>
      <c r="AZ56" s="215"/>
      <c r="BA56" s="215"/>
      <c r="BB56" s="215"/>
      <c r="BC56" s="215"/>
      <c r="BD56" s="215"/>
      <c r="BE56" s="215"/>
      <c r="BF56" s="216"/>
      <c r="BG56" s="216"/>
      <c r="BH56" s="216"/>
      <c r="BI56" s="216"/>
      <c r="BJ56" s="216"/>
    </row>
    <row r="57" spans="1:62" ht="9" customHeight="1">
      <c r="A57" s="470"/>
      <c r="B57" s="296">
        <v>30</v>
      </c>
      <c r="C57" s="215"/>
      <c r="D57" s="224"/>
      <c r="E57" s="220"/>
      <c r="F57" s="215"/>
      <c r="G57" s="215"/>
      <c r="H57" s="215"/>
      <c r="I57" s="215"/>
      <c r="J57" s="225"/>
      <c r="K57" s="225"/>
      <c r="L57" s="225"/>
      <c r="M57" s="225"/>
      <c r="N57" s="225"/>
      <c r="O57" s="225"/>
      <c r="P57" s="222"/>
      <c r="Q57" s="215"/>
      <c r="R57" s="215"/>
      <c r="S57" s="215"/>
      <c r="T57" s="215"/>
      <c r="U57" s="215"/>
      <c r="V57" s="215"/>
      <c r="W57" s="475"/>
      <c r="X57" s="474"/>
      <c r="Y57" s="474"/>
      <c r="Z57" s="473"/>
      <c r="AA57" s="472"/>
      <c r="AB57" s="471"/>
      <c r="AC57" s="471">
        <v>27</v>
      </c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  <c r="AZ57" s="215"/>
      <c r="BA57" s="215"/>
      <c r="BB57" s="215"/>
      <c r="BC57" s="215"/>
      <c r="BD57" s="215"/>
      <c r="BE57" s="215"/>
      <c r="BF57" s="216"/>
      <c r="BG57" s="216"/>
      <c r="BH57" s="216"/>
      <c r="BI57" s="216"/>
      <c r="BJ57" s="216"/>
    </row>
    <row r="58" spans="1:62" ht="9" customHeight="1">
      <c r="A58" s="470"/>
      <c r="B58" s="296">
        <v>35</v>
      </c>
      <c r="C58" s="220"/>
      <c r="D58" s="224"/>
      <c r="E58" s="220"/>
      <c r="F58" s="215"/>
      <c r="G58" s="215"/>
      <c r="H58" s="215"/>
      <c r="I58" s="215"/>
      <c r="J58" s="225"/>
      <c r="K58" s="225"/>
      <c r="L58" s="225"/>
      <c r="M58" s="225"/>
      <c r="N58" s="225"/>
      <c r="O58" s="225"/>
      <c r="P58" s="222"/>
      <c r="Q58" s="225"/>
      <c r="R58" s="225"/>
      <c r="S58" s="225"/>
      <c r="T58" s="225"/>
      <c r="U58" s="225"/>
      <c r="V58" s="225"/>
      <c r="W58" s="475"/>
      <c r="X58" s="292"/>
      <c r="Y58" s="474"/>
      <c r="Z58" s="473"/>
      <c r="AA58" s="472"/>
      <c r="AB58" s="471"/>
      <c r="AC58" s="471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  <c r="AZ58" s="215"/>
      <c r="BA58" s="215"/>
      <c r="BB58" s="215"/>
      <c r="BC58" s="215"/>
      <c r="BD58" s="215"/>
      <c r="BE58" s="215"/>
      <c r="BF58" s="216"/>
      <c r="BG58" s="216"/>
      <c r="BH58" s="216"/>
      <c r="BI58" s="216"/>
      <c r="BJ58" s="216"/>
    </row>
    <row r="59" spans="1:62" ht="9" customHeight="1">
      <c r="A59" s="470"/>
      <c r="B59" s="296">
        <v>40</v>
      </c>
      <c r="C59" s="220"/>
      <c r="D59" s="224"/>
      <c r="E59" s="215"/>
      <c r="F59" s="215"/>
      <c r="G59" s="215"/>
      <c r="H59" s="215"/>
      <c r="I59" s="215"/>
      <c r="J59" s="225"/>
      <c r="K59" s="225"/>
      <c r="L59" s="225"/>
      <c r="M59" s="225"/>
      <c r="N59" s="225"/>
      <c r="O59" s="225"/>
      <c r="P59" s="225"/>
      <c r="Q59" s="222"/>
      <c r="R59" s="225"/>
      <c r="S59" s="225"/>
      <c r="T59" s="225"/>
      <c r="U59" s="225"/>
      <c r="V59" s="225"/>
      <c r="W59" s="225"/>
      <c r="X59" s="475"/>
      <c r="Y59" s="474"/>
      <c r="Z59" s="474"/>
      <c r="AA59" s="473"/>
      <c r="AB59" s="472"/>
      <c r="AC59" s="471"/>
      <c r="AD59" s="471">
        <v>28</v>
      </c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  <c r="AZ59" s="215"/>
      <c r="BA59" s="215"/>
      <c r="BB59" s="215"/>
      <c r="BC59" s="215"/>
      <c r="BD59" s="215"/>
      <c r="BE59" s="215"/>
      <c r="BF59" s="216"/>
      <c r="BG59" s="216"/>
      <c r="BH59" s="216"/>
      <c r="BI59" s="216"/>
      <c r="BJ59" s="216"/>
    </row>
    <row r="60" spans="1:62" ht="9" customHeight="1">
      <c r="A60" s="470"/>
      <c r="B60" s="296">
        <v>45</v>
      </c>
      <c r="C60" s="220"/>
      <c r="D60" s="224"/>
      <c r="E60" s="215"/>
      <c r="F60" s="215"/>
      <c r="G60" s="215"/>
      <c r="H60" s="215"/>
      <c r="I60" s="215"/>
      <c r="J60" s="225"/>
      <c r="K60" s="225"/>
      <c r="L60" s="225"/>
      <c r="M60" s="225"/>
      <c r="N60" s="225"/>
      <c r="O60" s="225"/>
      <c r="P60" s="225"/>
      <c r="Q60" s="222"/>
      <c r="R60" s="225"/>
      <c r="S60" s="225"/>
      <c r="T60" s="225"/>
      <c r="U60" s="225"/>
      <c r="V60" s="225"/>
      <c r="W60" s="225"/>
      <c r="X60" s="475"/>
      <c r="Y60" s="292"/>
      <c r="Z60" s="474"/>
      <c r="AA60" s="473"/>
      <c r="AB60" s="472"/>
      <c r="AC60" s="471"/>
      <c r="AD60" s="471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  <c r="AW60" s="215"/>
      <c r="AX60" s="215"/>
      <c r="AY60" s="215"/>
      <c r="AZ60" s="215"/>
      <c r="BA60" s="215"/>
      <c r="BB60" s="215"/>
      <c r="BC60" s="215"/>
      <c r="BD60" s="215"/>
      <c r="BE60" s="215"/>
      <c r="BF60" s="216"/>
      <c r="BG60" s="216"/>
      <c r="BH60" s="216"/>
      <c r="BI60" s="216"/>
      <c r="BJ60" s="216"/>
    </row>
    <row r="61" spans="1:62" ht="9" customHeight="1">
      <c r="A61" s="470"/>
      <c r="B61" s="296">
        <v>50</v>
      </c>
      <c r="C61" s="220"/>
      <c r="D61" s="224"/>
      <c r="E61" s="220"/>
      <c r="F61" s="215"/>
      <c r="G61" s="215"/>
      <c r="H61" s="215"/>
      <c r="I61" s="215"/>
      <c r="J61" s="225"/>
      <c r="K61" s="225"/>
      <c r="L61" s="225"/>
      <c r="M61" s="225"/>
      <c r="N61" s="225"/>
      <c r="O61" s="225"/>
      <c r="P61" s="225"/>
      <c r="Q61" s="222"/>
      <c r="R61" s="225"/>
      <c r="S61" s="225"/>
      <c r="T61" s="225"/>
      <c r="U61" s="225"/>
      <c r="V61" s="225"/>
      <c r="W61" s="225"/>
      <c r="X61" s="215"/>
      <c r="Y61" s="475"/>
      <c r="Z61" s="474"/>
      <c r="AA61" s="474"/>
      <c r="AB61" s="473"/>
      <c r="AC61" s="472"/>
      <c r="AD61" s="471"/>
      <c r="AE61" s="215"/>
      <c r="AF61" s="215"/>
      <c r="AG61" s="215"/>
      <c r="AH61" s="215"/>
      <c r="AI61" s="215"/>
      <c r="AJ61" s="215"/>
      <c r="AK61" s="215"/>
      <c r="AL61" s="215"/>
      <c r="AM61" s="215"/>
      <c r="AN61" s="215"/>
      <c r="AO61" s="215"/>
      <c r="AP61" s="215"/>
      <c r="AQ61" s="215"/>
      <c r="AR61" s="215"/>
      <c r="AS61" s="215"/>
      <c r="AT61" s="215"/>
      <c r="AU61" s="215"/>
      <c r="AV61" s="215"/>
      <c r="AW61" s="215"/>
      <c r="AX61" s="215"/>
      <c r="AY61" s="215"/>
      <c r="AZ61" s="215"/>
      <c r="BA61" s="215"/>
      <c r="BB61" s="215"/>
      <c r="BC61" s="215"/>
      <c r="BD61" s="215"/>
      <c r="BE61" s="215"/>
      <c r="BF61" s="216"/>
      <c r="BG61" s="216"/>
      <c r="BH61" s="216"/>
      <c r="BI61" s="216"/>
      <c r="BJ61" s="216"/>
    </row>
    <row r="62" spans="1:62" ht="9" customHeight="1">
      <c r="A62" s="470"/>
      <c r="B62" s="296">
        <v>55</v>
      </c>
      <c r="C62" s="220"/>
      <c r="D62" s="224"/>
      <c r="E62" s="220"/>
      <c r="F62" s="215"/>
      <c r="G62" s="215"/>
      <c r="H62" s="215"/>
      <c r="I62" s="215"/>
      <c r="J62" s="225"/>
      <c r="K62" s="225"/>
      <c r="L62" s="225"/>
      <c r="M62" s="225"/>
      <c r="N62" s="225"/>
      <c r="O62" s="225"/>
      <c r="P62" s="225"/>
      <c r="Q62" s="225"/>
      <c r="R62" s="222"/>
      <c r="S62" s="225"/>
      <c r="T62" s="225"/>
      <c r="U62" s="225"/>
      <c r="V62" s="225"/>
      <c r="W62" s="225"/>
      <c r="X62" s="215"/>
      <c r="Y62" s="475"/>
      <c r="Z62" s="292"/>
      <c r="AA62" s="474"/>
      <c r="AB62" s="473"/>
      <c r="AC62" s="472"/>
      <c r="AD62" s="471"/>
      <c r="AE62" s="215"/>
      <c r="AF62" s="215"/>
      <c r="AG62" s="215"/>
      <c r="AH62" s="215"/>
      <c r="AI62" s="215"/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  <c r="AZ62" s="215"/>
      <c r="BA62" s="215"/>
      <c r="BB62" s="215"/>
      <c r="BC62" s="215"/>
      <c r="BD62" s="215"/>
      <c r="BE62" s="215"/>
      <c r="BF62" s="216"/>
      <c r="BG62" s="216"/>
      <c r="BH62" s="216"/>
      <c r="BI62" s="216"/>
      <c r="BJ62" s="216"/>
    </row>
    <row r="63" spans="1:62" ht="9" customHeight="1">
      <c r="A63" s="470"/>
      <c r="B63" s="296">
        <v>60</v>
      </c>
      <c r="C63" s="293"/>
      <c r="D63" s="294"/>
      <c r="E63" s="293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93"/>
      <c r="S63" s="216"/>
      <c r="T63" s="216"/>
      <c r="U63" s="216"/>
      <c r="V63" s="216"/>
      <c r="W63" s="216"/>
      <c r="X63" s="216"/>
      <c r="Y63" s="216"/>
      <c r="Z63" s="475"/>
      <c r="AA63" s="474"/>
      <c r="AB63" s="474"/>
      <c r="AC63" s="473"/>
      <c r="AD63" s="472"/>
      <c r="AE63" s="293"/>
      <c r="AF63" s="293"/>
      <c r="AG63" s="293"/>
      <c r="AH63" s="293"/>
      <c r="AI63" s="293"/>
      <c r="AJ63" s="294"/>
      <c r="AK63" s="293"/>
      <c r="AL63" s="216"/>
      <c r="AM63" s="216"/>
      <c r="AN63" s="216"/>
      <c r="AO63" s="216"/>
      <c r="AP63" s="216"/>
      <c r="AQ63" s="216"/>
      <c r="AR63" s="216"/>
      <c r="AS63" s="216"/>
      <c r="AT63" s="216"/>
      <c r="AU63" s="216"/>
      <c r="AV63" s="216"/>
      <c r="AW63" s="216"/>
      <c r="AX63" s="293"/>
      <c r="AY63" s="216"/>
      <c r="AZ63" s="216"/>
      <c r="BA63" s="216"/>
      <c r="BB63" s="216"/>
      <c r="BC63" s="216"/>
      <c r="BD63" s="216"/>
      <c r="BE63" s="216"/>
      <c r="BF63" s="293"/>
      <c r="BG63" s="294"/>
      <c r="BH63" s="293"/>
      <c r="BI63" s="216"/>
      <c r="BJ63" s="216"/>
    </row>
    <row r="64" spans="1:62" ht="9" customHeight="1">
      <c r="A64" s="470">
        <v>12</v>
      </c>
      <c r="B64" s="296">
        <v>5</v>
      </c>
      <c r="C64" s="293"/>
      <c r="D64" s="294"/>
      <c r="E64" s="293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93"/>
      <c r="S64" s="216"/>
      <c r="T64" s="216"/>
      <c r="U64" s="216"/>
      <c r="V64" s="216"/>
      <c r="W64" s="216"/>
      <c r="X64" s="216"/>
      <c r="Y64" s="216"/>
      <c r="Z64" s="475"/>
      <c r="AA64" s="292"/>
      <c r="AB64" s="474"/>
      <c r="AC64" s="473"/>
      <c r="AD64" s="472"/>
      <c r="AE64" s="293"/>
      <c r="AF64" s="293"/>
      <c r="AG64" s="293"/>
      <c r="AH64" s="293"/>
      <c r="AI64" s="293"/>
      <c r="AJ64" s="294"/>
      <c r="AK64" s="293"/>
      <c r="AL64" s="216"/>
      <c r="AM64" s="216"/>
      <c r="AN64" s="216"/>
      <c r="AO64" s="216"/>
      <c r="AP64" s="216"/>
      <c r="AQ64" s="216"/>
      <c r="AR64" s="216"/>
      <c r="AS64" s="216"/>
      <c r="AT64" s="216"/>
      <c r="AU64" s="216"/>
      <c r="AV64" s="216"/>
      <c r="AW64" s="216"/>
      <c r="AX64" s="293"/>
      <c r="AY64" s="216"/>
      <c r="AZ64" s="216"/>
      <c r="BA64" s="216"/>
      <c r="BB64" s="216"/>
      <c r="BC64" s="216"/>
      <c r="BD64" s="216"/>
      <c r="BE64" s="216"/>
      <c r="BF64" s="293"/>
      <c r="BG64" s="294"/>
      <c r="BH64" s="293"/>
      <c r="BI64" s="216"/>
      <c r="BJ64" s="216"/>
    </row>
    <row r="65" spans="1:62" ht="9" customHeight="1">
      <c r="A65" s="470"/>
      <c r="B65" s="296">
        <v>10</v>
      </c>
      <c r="C65" s="293"/>
      <c r="D65" s="294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6"/>
      <c r="S65" s="293"/>
      <c r="T65" s="216"/>
      <c r="U65" s="216"/>
      <c r="V65" s="216"/>
      <c r="W65" s="216"/>
      <c r="X65" s="216"/>
      <c r="Y65" s="216"/>
      <c r="Z65" s="293"/>
      <c r="AA65" s="475"/>
      <c r="AB65" s="474"/>
      <c r="AC65" s="474"/>
      <c r="AD65" s="473"/>
      <c r="AE65" s="293"/>
      <c r="AF65" s="293"/>
      <c r="AG65" s="293"/>
      <c r="AH65" s="293"/>
      <c r="AI65" s="293"/>
      <c r="AJ65" s="294"/>
      <c r="AK65" s="216"/>
      <c r="AL65" s="216"/>
      <c r="AM65" s="216"/>
      <c r="AN65" s="216"/>
      <c r="AO65" s="216"/>
      <c r="AP65" s="216"/>
      <c r="AQ65" s="216"/>
      <c r="AR65" s="216"/>
      <c r="AS65" s="216"/>
      <c r="AT65" s="216"/>
      <c r="AU65" s="216"/>
      <c r="AV65" s="216"/>
      <c r="AW65" s="216"/>
      <c r="AX65" s="216"/>
      <c r="AY65" s="293"/>
      <c r="AZ65" s="216"/>
      <c r="BA65" s="216"/>
      <c r="BB65" s="216"/>
      <c r="BC65" s="216"/>
      <c r="BD65" s="216"/>
      <c r="BE65" s="216"/>
      <c r="BF65" s="293"/>
      <c r="BG65" s="294"/>
      <c r="BH65" s="216"/>
      <c r="BI65" s="216"/>
      <c r="BJ65" s="216"/>
    </row>
    <row r="66" spans="1:62" ht="9" customHeight="1">
      <c r="A66" s="470"/>
      <c r="B66" s="296">
        <v>15</v>
      </c>
      <c r="C66" s="293"/>
      <c r="D66" s="294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93"/>
      <c r="T66" s="216"/>
      <c r="U66" s="216"/>
      <c r="V66" s="216"/>
      <c r="W66" s="216"/>
      <c r="X66" s="216"/>
      <c r="Y66" s="216"/>
      <c r="Z66" s="293"/>
      <c r="AA66" s="475"/>
      <c r="AB66" s="292"/>
      <c r="AC66" s="474"/>
      <c r="AD66" s="473"/>
      <c r="AE66" s="293"/>
      <c r="AF66" s="293"/>
      <c r="AG66" s="293"/>
      <c r="AH66" s="293"/>
      <c r="AI66" s="293"/>
      <c r="AJ66" s="294"/>
      <c r="AK66" s="216"/>
      <c r="AL66" s="216"/>
      <c r="AM66" s="216"/>
      <c r="AN66" s="216"/>
      <c r="AO66" s="216"/>
      <c r="AP66" s="216"/>
      <c r="AQ66" s="216"/>
      <c r="AR66" s="216"/>
      <c r="AS66" s="216"/>
      <c r="AT66" s="216"/>
      <c r="AU66" s="216"/>
      <c r="AV66" s="216"/>
      <c r="AW66" s="216"/>
      <c r="AX66" s="216"/>
      <c r="AY66" s="293"/>
      <c r="AZ66" s="216"/>
      <c r="BA66" s="216"/>
      <c r="BB66" s="216"/>
      <c r="BC66" s="216"/>
      <c r="BD66" s="216"/>
      <c r="BE66" s="216"/>
      <c r="BF66" s="293"/>
      <c r="BG66" s="294"/>
      <c r="BH66" s="216"/>
      <c r="BI66" s="216"/>
      <c r="BJ66" s="216"/>
    </row>
    <row r="67" spans="1:62" ht="9" customHeight="1">
      <c r="A67" s="470"/>
      <c r="B67" s="296">
        <v>20</v>
      </c>
      <c r="C67" s="293"/>
      <c r="D67" s="294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  <c r="S67" s="293"/>
      <c r="T67" s="216"/>
      <c r="U67" s="216"/>
      <c r="V67" s="216"/>
      <c r="W67" s="216"/>
      <c r="X67" s="216"/>
      <c r="Y67" s="216"/>
      <c r="Z67" s="293"/>
      <c r="AA67" s="226"/>
      <c r="AB67" s="475"/>
      <c r="AC67" s="474"/>
      <c r="AD67" s="474"/>
      <c r="AE67" s="293"/>
      <c r="AF67" s="293"/>
      <c r="AG67" s="293"/>
      <c r="AH67" s="293"/>
      <c r="AI67" s="293"/>
      <c r="AJ67" s="294"/>
      <c r="AK67" s="216"/>
      <c r="AL67" s="216"/>
      <c r="AM67" s="216"/>
      <c r="AN67" s="216"/>
      <c r="AO67" s="216"/>
      <c r="AP67" s="216"/>
      <c r="AQ67" s="216"/>
      <c r="AR67" s="216"/>
      <c r="AS67" s="216"/>
      <c r="AT67" s="216"/>
      <c r="AU67" s="216"/>
      <c r="AV67" s="216"/>
      <c r="AW67" s="216"/>
      <c r="AX67" s="216"/>
      <c r="AY67" s="293"/>
      <c r="AZ67" s="216"/>
      <c r="BA67" s="216"/>
      <c r="BB67" s="216"/>
      <c r="BC67" s="216"/>
      <c r="BD67" s="216"/>
      <c r="BE67" s="216"/>
      <c r="BF67" s="293"/>
      <c r="BG67" s="294"/>
      <c r="BH67" s="216"/>
      <c r="BI67" s="216"/>
      <c r="BJ67" s="216"/>
    </row>
    <row r="68" spans="1:62" ht="9" customHeight="1">
      <c r="A68" s="470"/>
      <c r="B68" s="296">
        <v>25</v>
      </c>
      <c r="C68" s="293"/>
      <c r="D68" s="294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  <c r="R68" s="216"/>
      <c r="S68" s="216"/>
      <c r="T68" s="293"/>
      <c r="U68" s="216"/>
      <c r="V68" s="216"/>
      <c r="W68" s="216"/>
      <c r="X68" s="216"/>
      <c r="Y68" s="216"/>
      <c r="Z68" s="293"/>
      <c r="AA68" s="293"/>
      <c r="AB68" s="475"/>
      <c r="AC68" s="292"/>
      <c r="AD68" s="474"/>
      <c r="AE68" s="293"/>
      <c r="AF68" s="293"/>
      <c r="AG68" s="293"/>
      <c r="AH68" s="293"/>
      <c r="AI68" s="293"/>
      <c r="AJ68" s="294"/>
      <c r="AK68" s="293"/>
      <c r="AL68" s="293"/>
      <c r="AM68" s="293"/>
      <c r="AN68" s="216"/>
      <c r="AO68" s="216"/>
      <c r="AP68" s="216"/>
      <c r="AQ68" s="216"/>
      <c r="AR68" s="216"/>
      <c r="AS68" s="216"/>
      <c r="AT68" s="216"/>
      <c r="AU68" s="216"/>
      <c r="AV68" s="216"/>
      <c r="AW68" s="216"/>
      <c r="AX68" s="216"/>
      <c r="AY68" s="216"/>
      <c r="AZ68" s="293"/>
      <c r="BA68" s="216"/>
      <c r="BB68" s="216"/>
      <c r="BC68" s="216"/>
      <c r="BD68" s="216"/>
      <c r="BE68" s="216"/>
      <c r="BF68" s="293"/>
      <c r="BG68" s="294"/>
      <c r="BH68" s="216"/>
      <c r="BI68" s="216"/>
      <c r="BJ68" s="216"/>
    </row>
    <row r="69" spans="1:62" ht="9" customHeight="1">
      <c r="A69" s="470"/>
      <c r="B69" s="296">
        <v>30</v>
      </c>
      <c r="C69" s="216"/>
      <c r="D69" s="235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  <c r="R69" s="216"/>
      <c r="S69" s="216"/>
      <c r="T69" s="293"/>
      <c r="U69" s="216"/>
      <c r="V69" s="216"/>
      <c r="W69" s="216"/>
      <c r="X69" s="216"/>
      <c r="Y69" s="216"/>
      <c r="Z69" s="293"/>
      <c r="AA69" s="293"/>
      <c r="AB69" s="293"/>
      <c r="AC69" s="293"/>
      <c r="AD69" s="474"/>
      <c r="AE69" s="471">
        <v>29</v>
      </c>
      <c r="AF69" s="293"/>
      <c r="AG69" s="293"/>
      <c r="AH69" s="293"/>
      <c r="AI69" s="216"/>
      <c r="AJ69" s="235"/>
      <c r="AK69" s="293"/>
      <c r="AL69" s="293"/>
      <c r="AM69" s="293"/>
      <c r="AN69" s="216"/>
      <c r="AO69" s="216"/>
      <c r="AP69" s="216"/>
      <c r="AQ69" s="216"/>
      <c r="AR69" s="216"/>
      <c r="AS69" s="216"/>
      <c r="AT69" s="216"/>
      <c r="AU69" s="216"/>
      <c r="AV69" s="216"/>
      <c r="AW69" s="216"/>
      <c r="AX69" s="216"/>
      <c r="AY69" s="216"/>
      <c r="AZ69" s="293"/>
      <c r="BA69" s="216"/>
      <c r="BB69" s="216"/>
      <c r="BC69" s="216"/>
      <c r="BD69" s="216"/>
      <c r="BE69" s="216"/>
      <c r="BF69" s="216"/>
      <c r="BH69" s="216"/>
      <c r="BI69" s="216"/>
      <c r="BJ69" s="216"/>
    </row>
    <row r="70" spans="1:62" ht="9" customHeight="1">
      <c r="A70" s="470"/>
      <c r="B70" s="296">
        <v>35</v>
      </c>
      <c r="C70" s="216"/>
      <c r="D70" s="235"/>
      <c r="E70" s="293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93"/>
      <c r="U70" s="216"/>
      <c r="V70" s="216"/>
      <c r="W70" s="216"/>
      <c r="X70" s="216"/>
      <c r="Y70" s="216"/>
      <c r="Z70" s="293"/>
      <c r="AA70" s="293"/>
      <c r="AB70" s="293"/>
      <c r="AC70" s="293"/>
      <c r="AD70" s="292"/>
      <c r="AE70" s="471"/>
      <c r="AF70" s="293"/>
      <c r="AG70" s="293"/>
      <c r="AH70" s="293"/>
      <c r="AI70" s="216"/>
      <c r="AJ70" s="235"/>
      <c r="AK70" s="293"/>
      <c r="AL70" s="216"/>
      <c r="AM70" s="216"/>
      <c r="AN70" s="216"/>
      <c r="AO70" s="216"/>
      <c r="AP70" s="216"/>
      <c r="AQ70" s="216"/>
      <c r="AR70" s="216"/>
      <c r="AS70" s="216"/>
      <c r="AT70" s="216"/>
      <c r="AU70" s="216"/>
      <c r="AV70" s="216"/>
      <c r="AW70" s="216"/>
      <c r="AX70" s="216"/>
      <c r="AY70" s="216"/>
      <c r="AZ70" s="293"/>
      <c r="BA70" s="216"/>
      <c r="BB70" s="216"/>
      <c r="BC70" s="216"/>
      <c r="BD70" s="216"/>
      <c r="BE70" s="216"/>
      <c r="BF70" s="216"/>
      <c r="BH70" s="293"/>
      <c r="BI70" s="216"/>
      <c r="BJ70" s="216"/>
    </row>
    <row r="71" spans="1:62" ht="9" customHeight="1">
      <c r="A71" s="470"/>
      <c r="B71" s="296">
        <v>40</v>
      </c>
      <c r="C71" s="216"/>
      <c r="D71" s="235"/>
      <c r="E71" s="293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6"/>
      <c r="S71" s="216"/>
      <c r="T71" s="216"/>
      <c r="U71" s="293"/>
      <c r="V71" s="216"/>
      <c r="W71" s="216"/>
      <c r="X71" s="216"/>
      <c r="Y71" s="216"/>
      <c r="Z71" s="293"/>
      <c r="AA71" s="293"/>
      <c r="AB71" s="293"/>
      <c r="AC71" s="293"/>
      <c r="AD71" s="293"/>
      <c r="AE71" s="471"/>
      <c r="AF71" s="471">
        <v>30</v>
      </c>
      <c r="AG71" s="293"/>
      <c r="AH71" s="293"/>
      <c r="AI71" s="293"/>
      <c r="AJ71" s="235"/>
      <c r="AK71" s="293"/>
      <c r="AL71" s="216"/>
      <c r="AM71" s="216"/>
      <c r="AN71" s="216"/>
      <c r="AO71" s="216"/>
      <c r="AP71" s="216"/>
      <c r="AQ71" s="216"/>
      <c r="AR71" s="216"/>
      <c r="AS71" s="216"/>
      <c r="AT71" s="216"/>
      <c r="AU71" s="216"/>
      <c r="AV71" s="216"/>
      <c r="AW71" s="216"/>
      <c r="AX71" s="216"/>
      <c r="AY71" s="216"/>
      <c r="AZ71" s="216"/>
      <c r="BA71" s="293"/>
      <c r="BB71" s="216"/>
      <c r="BC71" s="216"/>
      <c r="BD71" s="216"/>
      <c r="BE71" s="216"/>
      <c r="BF71" s="216"/>
      <c r="BH71" s="293"/>
      <c r="BI71" s="216"/>
      <c r="BJ71" s="216"/>
    </row>
    <row r="72" spans="1:62" ht="9" customHeight="1">
      <c r="A72" s="470"/>
      <c r="B72" s="296">
        <v>45</v>
      </c>
      <c r="C72" s="216"/>
      <c r="D72" s="235"/>
      <c r="E72" s="293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93"/>
      <c r="V72" s="216"/>
      <c r="W72" s="216"/>
      <c r="X72" s="216"/>
      <c r="Y72" s="216"/>
      <c r="Z72" s="293"/>
      <c r="AA72" s="293"/>
      <c r="AB72" s="293"/>
      <c r="AC72" s="293"/>
      <c r="AD72" s="293"/>
      <c r="AE72" s="471"/>
      <c r="AF72" s="471"/>
      <c r="AG72" s="293"/>
      <c r="AH72" s="293"/>
      <c r="AI72" s="293"/>
      <c r="AJ72" s="235"/>
      <c r="AK72" s="293"/>
      <c r="AL72" s="216"/>
      <c r="AM72" s="216"/>
      <c r="AN72" s="216"/>
      <c r="AO72" s="216"/>
      <c r="AP72" s="216"/>
      <c r="AQ72" s="216"/>
      <c r="AR72" s="216"/>
      <c r="AS72" s="216"/>
      <c r="AT72" s="216"/>
      <c r="AU72" s="216"/>
      <c r="AV72" s="216"/>
      <c r="AW72" s="216"/>
      <c r="AX72" s="216"/>
      <c r="AY72" s="216"/>
      <c r="AZ72" s="216"/>
      <c r="BA72" s="293"/>
      <c r="BB72" s="216"/>
      <c r="BC72" s="216"/>
      <c r="BD72" s="216"/>
      <c r="BE72" s="216"/>
      <c r="BF72" s="216"/>
      <c r="BH72" s="293"/>
      <c r="BI72" s="216"/>
      <c r="BJ72" s="216"/>
    </row>
    <row r="73" spans="1:62" ht="9" customHeight="1">
      <c r="A73" s="470"/>
      <c r="B73" s="296">
        <v>50</v>
      </c>
      <c r="C73" s="216"/>
      <c r="D73" s="235"/>
      <c r="E73" s="293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  <c r="R73" s="216"/>
      <c r="S73" s="216"/>
      <c r="T73" s="216"/>
      <c r="U73" s="293"/>
      <c r="V73" s="216"/>
      <c r="W73" s="216"/>
      <c r="X73" s="216"/>
      <c r="Y73" s="216"/>
      <c r="Z73" s="293"/>
      <c r="AA73" s="293"/>
      <c r="AB73" s="293"/>
      <c r="AC73" s="293"/>
      <c r="AD73" s="293"/>
      <c r="AE73" s="472"/>
      <c r="AF73" s="471"/>
      <c r="AG73" s="471">
        <v>31</v>
      </c>
      <c r="AH73" s="293"/>
      <c r="AI73" s="216"/>
      <c r="AJ73" s="235"/>
      <c r="AK73" s="293"/>
      <c r="AL73" s="216"/>
      <c r="AM73" s="216"/>
      <c r="AN73" s="216"/>
      <c r="AO73" s="216"/>
      <c r="AP73" s="216"/>
      <c r="AQ73" s="216"/>
      <c r="AR73" s="216"/>
      <c r="AS73" s="216"/>
      <c r="AT73" s="216"/>
      <c r="AU73" s="216"/>
      <c r="AV73" s="216"/>
      <c r="AW73" s="216"/>
      <c r="AX73" s="216"/>
      <c r="AY73" s="216"/>
      <c r="AZ73" s="216"/>
      <c r="BA73" s="293"/>
      <c r="BB73" s="216"/>
      <c r="BC73" s="216"/>
      <c r="BD73" s="216"/>
      <c r="BE73" s="216"/>
      <c r="BF73" s="216"/>
      <c r="BH73" s="293"/>
      <c r="BI73" s="216"/>
      <c r="BJ73" s="216"/>
    </row>
    <row r="74" spans="1:62" ht="9" customHeight="1">
      <c r="A74" s="470"/>
      <c r="B74" s="296">
        <v>55</v>
      </c>
      <c r="C74" s="216"/>
      <c r="D74" s="235"/>
      <c r="E74" s="293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  <c r="S74" s="216"/>
      <c r="T74" s="216"/>
      <c r="U74" s="216"/>
      <c r="V74" s="293"/>
      <c r="W74" s="216"/>
      <c r="X74" s="216"/>
      <c r="Y74" s="216"/>
      <c r="Z74" s="293"/>
      <c r="AA74" s="293"/>
      <c r="AB74" s="293"/>
      <c r="AC74" s="293"/>
      <c r="AD74" s="293"/>
      <c r="AE74" s="472"/>
      <c r="AF74" s="471"/>
      <c r="AG74" s="471"/>
      <c r="AH74" s="293"/>
      <c r="AI74" s="216"/>
      <c r="AJ74" s="235"/>
      <c r="AK74" s="293"/>
      <c r="AL74" s="216"/>
      <c r="AM74" s="216"/>
      <c r="AN74" s="216"/>
      <c r="AO74" s="216"/>
      <c r="AP74" s="216"/>
      <c r="AQ74" s="216"/>
      <c r="AR74" s="216"/>
      <c r="AS74" s="216"/>
      <c r="AT74" s="216"/>
      <c r="AU74" s="216"/>
      <c r="AV74" s="216"/>
      <c r="AW74" s="216"/>
      <c r="AX74" s="216"/>
      <c r="AY74" s="216"/>
      <c r="AZ74" s="216"/>
      <c r="BA74" s="216"/>
      <c r="BB74" s="293"/>
      <c r="BC74" s="216"/>
      <c r="BD74" s="216"/>
      <c r="BE74" s="216"/>
      <c r="BF74" s="216"/>
      <c r="BH74" s="293"/>
      <c r="BI74" s="216"/>
      <c r="BJ74" s="216"/>
    </row>
    <row r="75" spans="1:62" ht="9" customHeight="1">
      <c r="A75" s="470"/>
      <c r="B75" s="296">
        <v>60</v>
      </c>
      <c r="C75" s="215"/>
      <c r="E75" s="220"/>
      <c r="F75" s="215"/>
      <c r="G75" s="215"/>
      <c r="H75" s="215"/>
      <c r="I75" s="215"/>
      <c r="J75" s="225"/>
      <c r="K75" s="225"/>
      <c r="L75" s="225"/>
      <c r="M75" s="225"/>
      <c r="N75" s="225"/>
      <c r="O75" s="225"/>
      <c r="P75" s="225"/>
      <c r="Q75" s="225"/>
      <c r="R75" s="225"/>
      <c r="S75" s="225"/>
      <c r="T75" s="225"/>
      <c r="U75" s="225"/>
      <c r="V75" s="222"/>
      <c r="W75" s="225"/>
      <c r="X75" s="225"/>
      <c r="Y75" s="225"/>
      <c r="Z75" s="225"/>
      <c r="AA75" s="215"/>
      <c r="AB75" s="215"/>
      <c r="AC75" s="475"/>
      <c r="AD75" s="225"/>
      <c r="AE75" s="473"/>
      <c r="AF75" s="472"/>
      <c r="AG75" s="471"/>
      <c r="AH75" s="471">
        <v>32</v>
      </c>
      <c r="AI75" s="215"/>
      <c r="AJ75" s="215"/>
      <c r="AK75" s="215"/>
      <c r="AL75" s="215"/>
      <c r="AM75" s="215"/>
      <c r="AN75" s="215"/>
      <c r="AO75" s="215"/>
      <c r="AP75" s="215"/>
      <c r="AQ75" s="215"/>
      <c r="AR75" s="215"/>
      <c r="AS75" s="215"/>
      <c r="AT75" s="215"/>
      <c r="AU75" s="215"/>
      <c r="AV75" s="215"/>
      <c r="AW75" s="215"/>
      <c r="AX75" s="215"/>
      <c r="AY75" s="215"/>
      <c r="AZ75" s="215"/>
      <c r="BA75" s="215"/>
      <c r="BB75" s="215"/>
      <c r="BC75" s="215"/>
      <c r="BD75" s="215"/>
      <c r="BE75" s="227"/>
      <c r="BF75" s="228"/>
      <c r="BG75" s="228"/>
      <c r="BH75" s="228"/>
      <c r="BI75" s="228"/>
      <c r="BJ75" s="228"/>
    </row>
    <row r="76" spans="1:62" ht="9" customHeight="1">
      <c r="A76" s="470">
        <v>13</v>
      </c>
      <c r="B76" s="296">
        <v>5</v>
      </c>
      <c r="C76" s="215"/>
      <c r="E76" s="220"/>
      <c r="F76" s="215"/>
      <c r="G76" s="215"/>
      <c r="H76" s="215"/>
      <c r="I76" s="215"/>
      <c r="J76" s="225"/>
      <c r="K76" s="225"/>
      <c r="L76" s="225"/>
      <c r="M76" s="225"/>
      <c r="N76" s="225"/>
      <c r="O76" s="225"/>
      <c r="P76" s="225"/>
      <c r="Q76" s="215"/>
      <c r="R76" s="215"/>
      <c r="S76" s="215"/>
      <c r="T76" s="225"/>
      <c r="U76" s="225"/>
      <c r="V76" s="222"/>
      <c r="W76" s="225"/>
      <c r="X76" s="225"/>
      <c r="Y76" s="225"/>
      <c r="Z76" s="225"/>
      <c r="AA76" s="215"/>
      <c r="AB76" s="215"/>
      <c r="AC76" s="475"/>
      <c r="AD76" s="225"/>
      <c r="AE76" s="473"/>
      <c r="AF76" s="472"/>
      <c r="AG76" s="471"/>
      <c r="AH76" s="471"/>
      <c r="AI76" s="215"/>
      <c r="AJ76" s="215"/>
      <c r="AK76" s="215"/>
      <c r="AL76" s="215"/>
      <c r="AM76" s="215"/>
      <c r="AN76" s="215"/>
      <c r="AO76" s="215"/>
      <c r="AP76" s="215"/>
      <c r="AQ76" s="215"/>
      <c r="AR76" s="215"/>
      <c r="AS76" s="215"/>
      <c r="AT76" s="215"/>
      <c r="AU76" s="215"/>
      <c r="AV76" s="215"/>
      <c r="AW76" s="215"/>
      <c r="AX76" s="215"/>
      <c r="AY76" s="215"/>
      <c r="AZ76" s="215"/>
      <c r="BA76" s="215"/>
      <c r="BB76" s="215"/>
      <c r="BC76" s="215"/>
      <c r="BD76" s="215"/>
      <c r="BE76" s="227"/>
      <c r="BF76" s="228"/>
      <c r="BG76" s="228"/>
      <c r="BH76" s="228"/>
      <c r="BI76" s="228"/>
      <c r="BJ76" s="228"/>
    </row>
    <row r="77" spans="1:62" ht="9" customHeight="1">
      <c r="A77" s="470"/>
      <c r="B77" s="296">
        <v>10</v>
      </c>
      <c r="C77" s="215"/>
      <c r="E77" s="220"/>
      <c r="F77" s="215"/>
      <c r="G77" s="215"/>
      <c r="H77" s="215"/>
      <c r="I77" s="215"/>
      <c r="J77" s="225"/>
      <c r="K77" s="225"/>
      <c r="L77" s="225"/>
      <c r="M77" s="225"/>
      <c r="N77" s="225"/>
      <c r="O77" s="225"/>
      <c r="P77" s="225"/>
      <c r="Q77" s="215"/>
      <c r="R77" s="215"/>
      <c r="S77" s="215"/>
      <c r="T77" s="225"/>
      <c r="U77" s="225"/>
      <c r="V77" s="225"/>
      <c r="W77" s="222"/>
      <c r="X77" s="225"/>
      <c r="Y77" s="225"/>
      <c r="Z77" s="225"/>
      <c r="AA77" s="215"/>
      <c r="AB77" s="215"/>
      <c r="AC77" s="215"/>
      <c r="AD77" s="475"/>
      <c r="AE77" s="474"/>
      <c r="AF77" s="473"/>
      <c r="AG77" s="472"/>
      <c r="AH77" s="471"/>
      <c r="AI77" s="471">
        <v>33</v>
      </c>
      <c r="AJ77" s="215"/>
      <c r="AK77" s="215"/>
      <c r="AL77" s="215"/>
      <c r="AM77" s="215"/>
      <c r="AN77" s="215"/>
      <c r="AO77" s="21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  <c r="AZ77" s="215"/>
      <c r="BA77" s="215"/>
      <c r="BB77" s="215"/>
      <c r="BC77" s="215"/>
      <c r="BD77" s="215"/>
      <c r="BE77" s="215"/>
      <c r="BF77" s="228"/>
      <c r="BG77" s="228"/>
      <c r="BH77" s="228"/>
      <c r="BI77" s="228"/>
      <c r="BJ77" s="228"/>
    </row>
    <row r="78" spans="1:62" ht="9" customHeight="1">
      <c r="A78" s="470"/>
      <c r="B78" s="296">
        <v>15</v>
      </c>
      <c r="C78" s="215"/>
      <c r="E78" s="220"/>
      <c r="F78" s="215"/>
      <c r="G78" s="215"/>
      <c r="H78" s="215"/>
      <c r="I78" s="215"/>
      <c r="J78" s="225"/>
      <c r="K78" s="225"/>
      <c r="L78" s="225"/>
      <c r="M78" s="225"/>
      <c r="N78" s="225"/>
      <c r="O78" s="225"/>
      <c r="P78" s="225"/>
      <c r="Q78" s="215"/>
      <c r="R78" s="215"/>
      <c r="S78" s="215"/>
      <c r="T78" s="225"/>
      <c r="U78" s="225"/>
      <c r="V78" s="225"/>
      <c r="W78" s="222"/>
      <c r="X78" s="225"/>
      <c r="Y78" s="225"/>
      <c r="Z78" s="225"/>
      <c r="AA78" s="215"/>
      <c r="AB78" s="215"/>
      <c r="AC78" s="215"/>
      <c r="AD78" s="475"/>
      <c r="AE78" s="474"/>
      <c r="AF78" s="473"/>
      <c r="AG78" s="472"/>
      <c r="AH78" s="471"/>
      <c r="AI78" s="471"/>
      <c r="AJ78" s="215"/>
      <c r="AK78" s="215"/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  <c r="AV78" s="215"/>
      <c r="AW78" s="215"/>
      <c r="AX78" s="215"/>
      <c r="AY78" s="215"/>
      <c r="AZ78" s="215"/>
      <c r="BA78" s="215"/>
      <c r="BB78" s="215"/>
      <c r="BC78" s="215"/>
      <c r="BD78" s="215"/>
      <c r="BE78" s="215"/>
      <c r="BF78" s="228"/>
      <c r="BG78" s="228"/>
      <c r="BH78" s="228"/>
      <c r="BI78" s="228"/>
      <c r="BJ78" s="228"/>
    </row>
    <row r="79" spans="1:62" ht="9" customHeight="1">
      <c r="A79" s="470"/>
      <c r="B79" s="296">
        <v>20</v>
      </c>
      <c r="C79" s="215"/>
      <c r="E79" s="220"/>
      <c r="F79" s="215"/>
      <c r="G79" s="215"/>
      <c r="H79" s="215"/>
      <c r="I79" s="215"/>
      <c r="J79" s="225"/>
      <c r="K79" s="225"/>
      <c r="L79" s="225"/>
      <c r="M79" s="225"/>
      <c r="N79" s="225"/>
      <c r="O79" s="225"/>
      <c r="P79" s="225"/>
      <c r="Q79" s="215"/>
      <c r="R79" s="215"/>
      <c r="S79" s="215"/>
      <c r="T79" s="225"/>
      <c r="U79" s="225"/>
      <c r="V79" s="225"/>
      <c r="W79" s="222"/>
      <c r="X79" s="225"/>
      <c r="Y79" s="225"/>
      <c r="Z79" s="225"/>
      <c r="AA79" s="215"/>
      <c r="AB79" s="215"/>
      <c r="AC79" s="215"/>
      <c r="AD79" s="215"/>
      <c r="AE79" s="474"/>
      <c r="AF79" s="474"/>
      <c r="AG79" s="473"/>
      <c r="AH79" s="472"/>
      <c r="AI79" s="471"/>
      <c r="AJ79" s="471">
        <v>34</v>
      </c>
      <c r="AK79" s="215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  <c r="AV79" s="215"/>
      <c r="AW79" s="215"/>
      <c r="AX79" s="215"/>
      <c r="AY79" s="215"/>
      <c r="AZ79" s="215"/>
      <c r="BA79" s="215"/>
      <c r="BB79" s="215"/>
      <c r="BC79" s="215"/>
      <c r="BD79" s="215"/>
      <c r="BE79" s="215"/>
      <c r="BF79" s="228"/>
      <c r="BG79" s="228"/>
      <c r="BH79" s="228"/>
      <c r="BI79" s="228"/>
      <c r="BJ79" s="228"/>
    </row>
    <row r="80" spans="1:62" ht="9" customHeight="1">
      <c r="A80" s="470"/>
      <c r="B80" s="296">
        <v>25</v>
      </c>
      <c r="C80" s="215"/>
      <c r="E80" s="220"/>
      <c r="F80" s="215"/>
      <c r="G80" s="215"/>
      <c r="H80" s="215"/>
      <c r="I80" s="215"/>
      <c r="J80" s="225"/>
      <c r="K80" s="225"/>
      <c r="L80" s="225"/>
      <c r="M80" s="225"/>
      <c r="N80" s="225"/>
      <c r="O80" s="225"/>
      <c r="P80" s="225"/>
      <c r="Q80" s="215"/>
      <c r="R80" s="215"/>
      <c r="S80" s="215"/>
      <c r="T80" s="225"/>
      <c r="U80" s="225"/>
      <c r="V80" s="225"/>
      <c r="W80" s="225"/>
      <c r="X80" s="222"/>
      <c r="Y80" s="225"/>
      <c r="Z80" s="225"/>
      <c r="AA80" s="215"/>
      <c r="AB80" s="215"/>
      <c r="AC80" s="215"/>
      <c r="AD80" s="215"/>
      <c r="AE80" s="292"/>
      <c r="AF80" s="474"/>
      <c r="AG80" s="473"/>
      <c r="AH80" s="472"/>
      <c r="AI80" s="471"/>
      <c r="AJ80" s="471"/>
      <c r="AK80" s="215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  <c r="AV80" s="215"/>
      <c r="AW80" s="215"/>
      <c r="AX80" s="215"/>
      <c r="AY80" s="215"/>
      <c r="AZ80" s="215"/>
      <c r="BA80" s="215"/>
      <c r="BB80" s="215"/>
      <c r="BC80" s="215"/>
      <c r="BD80" s="215"/>
      <c r="BE80" s="215"/>
      <c r="BF80" s="228"/>
      <c r="BG80" s="228"/>
      <c r="BH80" s="228"/>
      <c r="BI80" s="228"/>
      <c r="BJ80" s="228"/>
    </row>
    <row r="81" spans="1:62" ht="9" customHeight="1">
      <c r="A81" s="470"/>
      <c r="B81" s="296">
        <v>30</v>
      </c>
      <c r="C81" s="215"/>
      <c r="E81" s="215"/>
      <c r="F81" s="215"/>
      <c r="G81" s="215"/>
      <c r="H81" s="215"/>
      <c r="I81" s="215"/>
      <c r="J81" s="225"/>
      <c r="K81" s="225"/>
      <c r="L81" s="225"/>
      <c r="M81" s="225"/>
      <c r="N81" s="225"/>
      <c r="O81" s="225"/>
      <c r="P81" s="225"/>
      <c r="Q81" s="215"/>
      <c r="R81" s="215"/>
      <c r="S81" s="215"/>
      <c r="T81" s="225"/>
      <c r="U81" s="225"/>
      <c r="V81" s="225"/>
      <c r="W81" s="225"/>
      <c r="X81" s="222"/>
      <c r="Y81" s="225"/>
      <c r="Z81" s="225"/>
      <c r="AA81" s="215"/>
      <c r="AB81" s="215"/>
      <c r="AC81" s="215"/>
      <c r="AD81" s="215"/>
      <c r="AE81" s="475"/>
      <c r="AF81" s="474"/>
      <c r="AG81" s="474"/>
      <c r="AH81" s="473"/>
      <c r="AI81" s="472"/>
      <c r="AJ81" s="471"/>
      <c r="AK81" s="471">
        <v>35</v>
      </c>
      <c r="AL81" s="215"/>
      <c r="AM81" s="215"/>
      <c r="AN81" s="215"/>
      <c r="AO81" s="215"/>
      <c r="AP81" s="215"/>
      <c r="AQ81" s="215"/>
      <c r="AR81" s="215"/>
      <c r="AS81" s="215"/>
      <c r="AT81" s="215"/>
      <c r="AU81" s="215"/>
      <c r="AV81" s="215"/>
      <c r="AW81" s="215"/>
      <c r="AX81" s="215"/>
      <c r="AY81" s="215"/>
      <c r="AZ81" s="215"/>
      <c r="BA81" s="215"/>
      <c r="BB81" s="215"/>
      <c r="BC81" s="215"/>
      <c r="BD81" s="215"/>
      <c r="BE81" s="215"/>
      <c r="BF81" s="216"/>
      <c r="BG81" s="216"/>
      <c r="BH81" s="216"/>
      <c r="BI81" s="216"/>
      <c r="BJ81" s="216"/>
    </row>
    <row r="82" spans="1:62" ht="9" customHeight="1">
      <c r="A82" s="470"/>
      <c r="B82" s="296">
        <v>35</v>
      </c>
      <c r="C82" s="215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  <c r="R82" s="215"/>
      <c r="S82" s="215"/>
      <c r="T82" s="225"/>
      <c r="U82" s="225"/>
      <c r="V82" s="225"/>
      <c r="W82" s="225"/>
      <c r="X82" s="222"/>
      <c r="Y82" s="225"/>
      <c r="Z82" s="225"/>
      <c r="AA82" s="215"/>
      <c r="AB82" s="215"/>
      <c r="AC82" s="215"/>
      <c r="AD82" s="215"/>
      <c r="AE82" s="475"/>
      <c r="AF82" s="292"/>
      <c r="AG82" s="474"/>
      <c r="AH82" s="473"/>
      <c r="AI82" s="472"/>
      <c r="AJ82" s="471"/>
      <c r="AK82" s="471"/>
      <c r="AL82" s="215"/>
      <c r="AM82" s="215"/>
      <c r="AN82" s="215"/>
      <c r="AO82" s="215"/>
      <c r="AP82" s="215"/>
      <c r="AQ82" s="215"/>
      <c r="AR82" s="215"/>
      <c r="AS82" s="215"/>
      <c r="AT82" s="215"/>
      <c r="AU82" s="215"/>
      <c r="AV82" s="215"/>
      <c r="AW82" s="215"/>
      <c r="AX82" s="215"/>
      <c r="AY82" s="215"/>
      <c r="AZ82" s="215"/>
      <c r="BA82" s="215"/>
      <c r="BB82" s="215"/>
      <c r="BC82" s="215"/>
      <c r="BD82" s="215"/>
      <c r="BE82" s="215"/>
      <c r="BF82" s="216"/>
      <c r="BG82" s="216"/>
      <c r="BH82" s="216"/>
      <c r="BI82" s="216"/>
      <c r="BJ82" s="216"/>
    </row>
    <row r="83" spans="1:62" ht="9" customHeight="1">
      <c r="A83" s="470"/>
      <c r="B83" s="296">
        <v>40</v>
      </c>
      <c r="C83" s="215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  <c r="R83" s="215"/>
      <c r="S83" s="215"/>
      <c r="T83" s="225"/>
      <c r="U83" s="225"/>
      <c r="V83" s="225"/>
      <c r="W83" s="225"/>
      <c r="X83" s="225"/>
      <c r="Y83" s="222"/>
      <c r="Z83" s="225"/>
      <c r="AA83" s="215"/>
      <c r="AB83" s="215"/>
      <c r="AC83" s="215"/>
      <c r="AD83" s="215"/>
      <c r="AE83" s="215"/>
      <c r="AF83" s="475"/>
      <c r="AG83" s="474"/>
      <c r="AH83" s="474"/>
      <c r="AI83" s="473"/>
      <c r="AJ83" s="472"/>
      <c r="AK83" s="471"/>
      <c r="AL83" s="471">
        <v>36</v>
      </c>
      <c r="AM83" s="215"/>
      <c r="AN83" s="215"/>
      <c r="AO83" s="215"/>
      <c r="AP83" s="215"/>
      <c r="AQ83" s="215"/>
      <c r="AR83" s="215"/>
      <c r="AS83" s="215"/>
      <c r="AT83" s="215"/>
      <c r="AU83" s="215"/>
      <c r="AV83" s="215"/>
      <c r="AW83" s="215"/>
      <c r="AX83" s="215"/>
      <c r="AY83" s="215"/>
      <c r="AZ83" s="215"/>
      <c r="BA83" s="215"/>
      <c r="BB83" s="215"/>
      <c r="BC83" s="215"/>
      <c r="BD83" s="215"/>
      <c r="BE83" s="215"/>
      <c r="BF83" s="216"/>
      <c r="BG83" s="216"/>
      <c r="BH83" s="216"/>
      <c r="BI83" s="216"/>
      <c r="BJ83" s="216"/>
    </row>
    <row r="84" spans="1:62" ht="9" customHeight="1">
      <c r="A84" s="470"/>
      <c r="B84" s="296">
        <v>45</v>
      </c>
      <c r="C84" s="215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  <c r="R84" s="215"/>
      <c r="S84" s="215"/>
      <c r="T84" s="225"/>
      <c r="U84" s="225"/>
      <c r="V84" s="225"/>
      <c r="W84" s="225"/>
      <c r="X84" s="225"/>
      <c r="Y84" s="222"/>
      <c r="Z84" s="225"/>
      <c r="AA84" s="215"/>
      <c r="AB84" s="215"/>
      <c r="AC84" s="215"/>
      <c r="AD84" s="215"/>
      <c r="AE84" s="215"/>
      <c r="AF84" s="475"/>
      <c r="AG84" s="292"/>
      <c r="AH84" s="474"/>
      <c r="AI84" s="473"/>
      <c r="AJ84" s="472"/>
      <c r="AK84" s="471"/>
      <c r="AL84" s="471"/>
      <c r="AM84" s="215"/>
      <c r="AN84" s="215"/>
      <c r="AO84" s="215"/>
      <c r="AP84" s="215"/>
      <c r="AQ84" s="215"/>
      <c r="AR84" s="215"/>
      <c r="AS84" s="215"/>
      <c r="AT84" s="215"/>
      <c r="AU84" s="215"/>
      <c r="AV84" s="215"/>
      <c r="AW84" s="215"/>
      <c r="AX84" s="215"/>
      <c r="AY84" s="215"/>
      <c r="AZ84" s="215"/>
      <c r="BA84" s="215"/>
      <c r="BB84" s="215"/>
      <c r="BC84" s="215"/>
      <c r="BD84" s="215"/>
      <c r="BE84" s="215"/>
      <c r="BF84" s="216"/>
      <c r="BG84" s="216"/>
      <c r="BH84" s="216"/>
      <c r="BI84" s="216"/>
      <c r="BJ84" s="216"/>
    </row>
    <row r="85" spans="1:62" ht="9" customHeight="1">
      <c r="A85" s="470"/>
      <c r="B85" s="296">
        <v>50</v>
      </c>
      <c r="C85" s="215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  <c r="R85" s="215"/>
      <c r="S85" s="215"/>
      <c r="T85" s="225"/>
      <c r="U85" s="225"/>
      <c r="V85" s="225"/>
      <c r="W85" s="225"/>
      <c r="X85" s="225"/>
      <c r="Y85" s="222"/>
      <c r="Z85" s="225"/>
      <c r="AA85" s="215"/>
      <c r="AB85" s="215"/>
      <c r="AC85" s="215"/>
      <c r="AD85" s="215"/>
      <c r="AE85" s="215"/>
      <c r="AF85" s="215"/>
      <c r="AG85" s="475"/>
      <c r="AH85" s="474"/>
      <c r="AI85" s="474"/>
      <c r="AJ85" s="473"/>
      <c r="AK85" s="472"/>
      <c r="AL85" s="471"/>
      <c r="AM85" s="471">
        <v>37</v>
      </c>
      <c r="AN85" s="215"/>
      <c r="AO85" s="215"/>
      <c r="AP85" s="215"/>
      <c r="AQ85" s="215"/>
      <c r="AR85" s="215"/>
      <c r="AS85" s="215"/>
      <c r="AT85" s="215"/>
      <c r="AU85" s="215"/>
      <c r="AV85" s="215"/>
      <c r="AW85" s="215"/>
      <c r="AX85" s="215"/>
      <c r="AY85" s="215"/>
      <c r="AZ85" s="215"/>
      <c r="BA85" s="215"/>
      <c r="BB85" s="215"/>
      <c r="BC85" s="215"/>
      <c r="BD85" s="215"/>
      <c r="BE85" s="215"/>
      <c r="BF85" s="216"/>
      <c r="BG85" s="216"/>
      <c r="BH85" s="216"/>
      <c r="BI85" s="216"/>
      <c r="BJ85" s="216"/>
    </row>
    <row r="86" spans="1:62" ht="9" customHeight="1">
      <c r="A86" s="470"/>
      <c r="B86" s="296">
        <v>55</v>
      </c>
      <c r="C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25"/>
      <c r="U86" s="225"/>
      <c r="V86" s="225"/>
      <c r="W86" s="225"/>
      <c r="X86" s="225"/>
      <c r="Y86" s="225"/>
      <c r="Z86" s="222"/>
      <c r="AA86" s="225"/>
      <c r="AB86" s="225"/>
      <c r="AC86" s="215"/>
      <c r="AD86" s="215"/>
      <c r="AE86" s="225"/>
      <c r="AF86" s="215"/>
      <c r="AG86" s="475"/>
      <c r="AH86" s="292"/>
      <c r="AI86" s="474"/>
      <c r="AJ86" s="473"/>
      <c r="AK86" s="472"/>
      <c r="AL86" s="471"/>
      <c r="AM86" s="471"/>
      <c r="AN86" s="215"/>
      <c r="AO86" s="215"/>
      <c r="AP86" s="215"/>
      <c r="AQ86" s="215"/>
      <c r="AR86" s="215"/>
      <c r="AS86" s="215"/>
      <c r="AT86" s="215"/>
      <c r="AU86" s="215"/>
      <c r="AV86" s="215"/>
      <c r="AW86" s="215"/>
      <c r="AX86" s="215"/>
      <c r="AY86" s="215"/>
      <c r="AZ86" s="215"/>
      <c r="BA86" s="215"/>
      <c r="BB86" s="215"/>
      <c r="BC86" s="215"/>
      <c r="BD86" s="215"/>
      <c r="BE86" s="215"/>
      <c r="BF86" s="216"/>
      <c r="BG86" s="216"/>
      <c r="BH86" s="216"/>
      <c r="BI86" s="216"/>
      <c r="BJ86" s="216"/>
    </row>
    <row r="87" spans="1:62" ht="9" customHeight="1">
      <c r="A87" s="470"/>
      <c r="B87" s="296">
        <v>60</v>
      </c>
      <c r="C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  <c r="R87" s="215"/>
      <c r="S87" s="215"/>
      <c r="T87" s="225"/>
      <c r="U87" s="225"/>
      <c r="V87" s="225"/>
      <c r="W87" s="225"/>
      <c r="X87" s="225"/>
      <c r="Y87" s="225"/>
      <c r="Z87" s="222"/>
      <c r="AA87" s="225"/>
      <c r="AB87" s="225"/>
      <c r="AC87" s="215"/>
      <c r="AD87" s="215"/>
      <c r="AE87" s="225"/>
      <c r="AF87" s="215"/>
      <c r="AG87" s="215"/>
      <c r="AH87" s="475"/>
      <c r="AI87" s="474"/>
      <c r="AJ87" s="474"/>
      <c r="AK87" s="473"/>
      <c r="AL87" s="472"/>
      <c r="AM87" s="471"/>
      <c r="AN87" s="471">
        <v>38</v>
      </c>
      <c r="AO87" s="215"/>
      <c r="AP87" s="215"/>
      <c r="AQ87" s="215"/>
      <c r="AR87" s="215"/>
      <c r="AS87" s="215"/>
      <c r="AT87" s="215"/>
      <c r="AU87" s="215"/>
      <c r="AV87" s="215"/>
      <c r="AW87" s="215"/>
      <c r="AX87" s="215"/>
      <c r="AY87" s="215"/>
      <c r="AZ87" s="215"/>
      <c r="BA87" s="215"/>
      <c r="BB87" s="215"/>
      <c r="BC87" s="215"/>
      <c r="BD87" s="215"/>
      <c r="BE87" s="215"/>
      <c r="BF87" s="216"/>
      <c r="BG87" s="216"/>
      <c r="BH87" s="216"/>
      <c r="BI87" s="216"/>
      <c r="BJ87" s="216"/>
    </row>
    <row r="88" spans="1:62" ht="9" customHeight="1">
      <c r="A88" s="470">
        <v>14</v>
      </c>
      <c r="B88" s="296">
        <v>5</v>
      </c>
      <c r="C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215"/>
      <c r="T88" s="225"/>
      <c r="U88" s="225"/>
      <c r="V88" s="225"/>
      <c r="W88" s="225"/>
      <c r="X88" s="225"/>
      <c r="Y88" s="225"/>
      <c r="Z88" s="222"/>
      <c r="AA88" s="225"/>
      <c r="AB88" s="225"/>
      <c r="AC88" s="215"/>
      <c r="AD88" s="215"/>
      <c r="AE88" s="225"/>
      <c r="AF88" s="215"/>
      <c r="AG88" s="215"/>
      <c r="AH88" s="475"/>
      <c r="AI88" s="292"/>
      <c r="AJ88" s="474"/>
      <c r="AK88" s="473"/>
      <c r="AL88" s="472"/>
      <c r="AM88" s="471"/>
      <c r="AN88" s="471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5"/>
      <c r="AZ88" s="215"/>
      <c r="BA88" s="215"/>
      <c r="BB88" s="215"/>
      <c r="BC88" s="215"/>
      <c r="BD88" s="215"/>
      <c r="BE88" s="215"/>
      <c r="BF88" s="216"/>
      <c r="BG88" s="216"/>
      <c r="BH88" s="216"/>
      <c r="BI88" s="216"/>
      <c r="BJ88" s="216"/>
    </row>
    <row r="89" spans="1:62" ht="9" customHeight="1">
      <c r="A89" s="470"/>
      <c r="B89" s="296">
        <v>10</v>
      </c>
      <c r="C89" s="215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  <c r="R89" s="215"/>
      <c r="S89" s="215"/>
      <c r="T89" s="225"/>
      <c r="U89" s="225"/>
      <c r="V89" s="225"/>
      <c r="W89" s="225"/>
      <c r="X89" s="225"/>
      <c r="Y89" s="225"/>
      <c r="Z89" s="225"/>
      <c r="AA89" s="222"/>
      <c r="AB89" s="225"/>
      <c r="AC89" s="215"/>
      <c r="AD89" s="215"/>
      <c r="AE89" s="225"/>
      <c r="AF89" s="215"/>
      <c r="AG89" s="215"/>
      <c r="AH89" s="215"/>
      <c r="AI89" s="475"/>
      <c r="AJ89" s="474"/>
      <c r="AK89" s="474"/>
      <c r="AL89" s="473"/>
      <c r="AM89" s="472"/>
      <c r="AN89" s="471"/>
      <c r="AO89" s="471">
        <v>39</v>
      </c>
      <c r="AP89" s="215"/>
      <c r="AQ89" s="215"/>
      <c r="AR89" s="215"/>
      <c r="AS89" s="215"/>
      <c r="AT89" s="215"/>
      <c r="AU89" s="215"/>
      <c r="AV89" s="215"/>
      <c r="AW89" s="215"/>
      <c r="AX89" s="215"/>
      <c r="AY89" s="215"/>
      <c r="AZ89" s="215"/>
      <c r="BA89" s="215"/>
      <c r="BB89" s="215"/>
      <c r="BC89" s="215"/>
      <c r="BD89" s="215"/>
      <c r="BE89" s="215"/>
      <c r="BF89" s="216"/>
      <c r="BG89" s="216"/>
      <c r="BH89" s="216"/>
      <c r="BI89" s="216"/>
      <c r="BJ89" s="216"/>
    </row>
    <row r="90" spans="1:62" ht="9" customHeight="1">
      <c r="A90" s="470"/>
      <c r="B90" s="296">
        <v>15</v>
      </c>
      <c r="C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  <c r="R90" s="215"/>
      <c r="S90" s="215"/>
      <c r="T90" s="225"/>
      <c r="U90" s="225"/>
      <c r="V90" s="225"/>
      <c r="W90" s="225"/>
      <c r="X90" s="225"/>
      <c r="Y90" s="225"/>
      <c r="Z90" s="225"/>
      <c r="AA90" s="222"/>
      <c r="AB90" s="225"/>
      <c r="AC90" s="225"/>
      <c r="AD90" s="215"/>
      <c r="AE90" s="225"/>
      <c r="AF90" s="215"/>
      <c r="AG90" s="215"/>
      <c r="AH90" s="215"/>
      <c r="AI90" s="475"/>
      <c r="AJ90" s="292"/>
      <c r="AK90" s="474"/>
      <c r="AL90" s="473"/>
      <c r="AM90" s="472"/>
      <c r="AN90" s="471"/>
      <c r="AO90" s="471"/>
      <c r="AP90" s="215"/>
      <c r="AQ90" s="215"/>
      <c r="AR90" s="215"/>
      <c r="AS90" s="215"/>
      <c r="AT90" s="215"/>
      <c r="AU90" s="215"/>
      <c r="AV90" s="215"/>
      <c r="AW90" s="215"/>
      <c r="AX90" s="215"/>
      <c r="AY90" s="215"/>
      <c r="AZ90" s="215"/>
      <c r="BA90" s="215"/>
      <c r="BB90" s="215"/>
      <c r="BC90" s="215"/>
      <c r="BD90" s="215"/>
      <c r="BE90" s="215"/>
      <c r="BF90" s="216"/>
      <c r="BG90" s="216"/>
      <c r="BH90" s="216"/>
      <c r="BI90" s="216"/>
      <c r="BJ90" s="216"/>
    </row>
    <row r="91" spans="1:62" ht="9" customHeight="1">
      <c r="A91" s="470"/>
      <c r="B91" s="296">
        <v>20</v>
      </c>
      <c r="C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  <c r="R91" s="215"/>
      <c r="S91" s="215"/>
      <c r="T91" s="225"/>
      <c r="U91" s="225"/>
      <c r="V91" s="225"/>
      <c r="W91" s="225"/>
      <c r="X91" s="225"/>
      <c r="Y91" s="225"/>
      <c r="Z91" s="225"/>
      <c r="AA91" s="222"/>
      <c r="AB91" s="225"/>
      <c r="AC91" s="225"/>
      <c r="AD91" s="215"/>
      <c r="AE91" s="225"/>
      <c r="AF91" s="215"/>
      <c r="AG91" s="215"/>
      <c r="AH91" s="215"/>
      <c r="AI91" s="215"/>
      <c r="AJ91" s="475"/>
      <c r="AK91" s="474"/>
      <c r="AL91" s="474"/>
      <c r="AM91" s="473"/>
      <c r="AN91" s="472"/>
      <c r="AO91" s="471"/>
      <c r="AP91" s="471">
        <v>40</v>
      </c>
      <c r="AQ91" s="215"/>
      <c r="AR91" s="215"/>
      <c r="AS91" s="215"/>
      <c r="AT91" s="215"/>
      <c r="AU91" s="215"/>
      <c r="AV91" s="215"/>
      <c r="AW91" s="215"/>
      <c r="AX91" s="215"/>
      <c r="AY91" s="215"/>
      <c r="AZ91" s="215"/>
      <c r="BA91" s="215"/>
      <c r="BB91" s="215"/>
      <c r="BC91" s="215"/>
      <c r="BD91" s="215"/>
      <c r="BE91" s="215"/>
      <c r="BF91" s="216"/>
      <c r="BG91" s="216"/>
      <c r="BH91" s="216"/>
      <c r="BI91" s="216"/>
      <c r="BJ91" s="216"/>
    </row>
    <row r="92" spans="1:62" ht="9" customHeight="1">
      <c r="A92" s="470"/>
      <c r="B92" s="296">
        <v>25</v>
      </c>
      <c r="C92" s="215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  <c r="R92" s="215"/>
      <c r="S92" s="215"/>
      <c r="T92" s="225"/>
      <c r="U92" s="225"/>
      <c r="V92" s="225"/>
      <c r="W92" s="225"/>
      <c r="X92" s="225"/>
      <c r="Y92" s="225"/>
      <c r="Z92" s="225"/>
      <c r="AA92" s="225"/>
      <c r="AB92" s="222"/>
      <c r="AC92" s="225"/>
      <c r="AD92" s="215"/>
      <c r="AE92" s="225"/>
      <c r="AF92" s="215"/>
      <c r="AG92" s="215"/>
      <c r="AH92" s="215"/>
      <c r="AI92" s="215"/>
      <c r="AJ92" s="475"/>
      <c r="AK92" s="292"/>
      <c r="AL92" s="474"/>
      <c r="AM92" s="473"/>
      <c r="AN92" s="472"/>
      <c r="AO92" s="471"/>
      <c r="AP92" s="471"/>
      <c r="AQ92" s="215"/>
      <c r="AR92" s="215"/>
      <c r="AS92" s="215"/>
      <c r="AT92" s="215"/>
      <c r="AU92" s="215"/>
      <c r="AV92" s="215"/>
      <c r="AW92" s="215"/>
      <c r="AX92" s="215"/>
      <c r="AY92" s="215"/>
      <c r="AZ92" s="215"/>
      <c r="BA92" s="215"/>
      <c r="BB92" s="215"/>
      <c r="BC92" s="215"/>
      <c r="BD92" s="215"/>
      <c r="BE92" s="215"/>
      <c r="BF92" s="216"/>
      <c r="BG92" s="216"/>
      <c r="BH92" s="216"/>
      <c r="BI92" s="216"/>
      <c r="BJ92" s="216"/>
    </row>
    <row r="93" spans="1:62" ht="9" customHeight="1">
      <c r="A93" s="470"/>
      <c r="B93" s="296">
        <v>30</v>
      </c>
      <c r="C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  <c r="R93" s="215"/>
      <c r="S93" s="215"/>
      <c r="T93" s="225"/>
      <c r="U93" s="225"/>
      <c r="V93" s="225"/>
      <c r="W93" s="225"/>
      <c r="X93" s="225"/>
      <c r="Y93" s="225"/>
      <c r="Z93" s="225"/>
      <c r="AA93" s="225"/>
      <c r="AB93" s="222"/>
      <c r="AC93" s="225"/>
      <c r="AD93" s="215"/>
      <c r="AE93" s="225"/>
      <c r="AF93" s="215"/>
      <c r="AG93" s="215"/>
      <c r="AH93" s="215"/>
      <c r="AI93" s="215"/>
      <c r="AJ93" s="215"/>
      <c r="AK93" s="475"/>
      <c r="AL93" s="474"/>
      <c r="AM93" s="474"/>
      <c r="AN93" s="473"/>
      <c r="AO93" s="472"/>
      <c r="AP93" s="471"/>
      <c r="AQ93" s="471">
        <v>41</v>
      </c>
      <c r="AR93" s="215"/>
      <c r="AS93" s="215"/>
      <c r="AT93" s="215"/>
      <c r="AU93" s="215"/>
      <c r="AV93" s="215"/>
      <c r="AW93" s="215"/>
      <c r="AX93" s="215"/>
      <c r="AY93" s="215"/>
      <c r="AZ93" s="215"/>
      <c r="BA93" s="215"/>
      <c r="BB93" s="215"/>
      <c r="BC93" s="215"/>
      <c r="BD93" s="215"/>
      <c r="BE93" s="215"/>
      <c r="BF93" s="216"/>
      <c r="BG93" s="216"/>
      <c r="BH93" s="216"/>
      <c r="BI93" s="216"/>
      <c r="BJ93" s="216"/>
    </row>
    <row r="94" spans="1:62" ht="9" customHeight="1">
      <c r="A94" s="470"/>
      <c r="B94" s="296">
        <v>35</v>
      </c>
      <c r="C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  <c r="R94" s="215"/>
      <c r="S94" s="215"/>
      <c r="T94" s="225"/>
      <c r="U94" s="225"/>
      <c r="V94" s="225"/>
      <c r="W94" s="225"/>
      <c r="X94" s="225"/>
      <c r="Y94" s="225"/>
      <c r="Z94" s="225"/>
      <c r="AA94" s="225"/>
      <c r="AB94" s="222"/>
      <c r="AC94" s="225"/>
      <c r="AD94" s="215"/>
      <c r="AE94" s="225"/>
      <c r="AF94" s="215"/>
      <c r="AG94" s="215"/>
      <c r="AH94" s="215"/>
      <c r="AI94" s="215"/>
      <c r="AJ94" s="215"/>
      <c r="AK94" s="475"/>
      <c r="AL94" s="292"/>
      <c r="AM94" s="474"/>
      <c r="AN94" s="473"/>
      <c r="AO94" s="472"/>
      <c r="AP94" s="471"/>
      <c r="AQ94" s="471"/>
      <c r="AR94" s="225"/>
      <c r="AS94" s="225"/>
      <c r="AT94" s="215"/>
      <c r="AU94" s="215"/>
      <c r="AV94" s="215"/>
      <c r="AW94" s="215"/>
      <c r="AX94" s="215"/>
      <c r="AY94" s="215"/>
      <c r="AZ94" s="215"/>
      <c r="BA94" s="215"/>
      <c r="BB94" s="215"/>
      <c r="BC94" s="215"/>
      <c r="BD94" s="215"/>
      <c r="BE94" s="215"/>
      <c r="BF94" s="216"/>
      <c r="BG94" s="216"/>
      <c r="BH94" s="216"/>
      <c r="BI94" s="216"/>
      <c r="BJ94" s="216"/>
    </row>
    <row r="95" spans="1:62" ht="9" customHeight="1">
      <c r="A95" s="470"/>
      <c r="B95" s="296">
        <v>40</v>
      </c>
      <c r="C95" s="215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  <c r="R95" s="215"/>
      <c r="S95" s="215"/>
      <c r="T95" s="225"/>
      <c r="U95" s="225"/>
      <c r="V95" s="225"/>
      <c r="W95" s="225"/>
      <c r="X95" s="225"/>
      <c r="Y95" s="225"/>
      <c r="Z95" s="225"/>
      <c r="AA95" s="225"/>
      <c r="AB95" s="225"/>
      <c r="AC95" s="222"/>
      <c r="AD95" s="215"/>
      <c r="AE95" s="222"/>
      <c r="AF95" s="215"/>
      <c r="AG95" s="215"/>
      <c r="AH95" s="215"/>
      <c r="AI95" s="215"/>
      <c r="AJ95" s="215"/>
      <c r="AK95" s="225"/>
      <c r="AL95" s="475"/>
      <c r="AM95" s="474"/>
      <c r="AN95" s="474"/>
      <c r="AO95" s="473"/>
      <c r="AP95" s="472"/>
      <c r="AQ95" s="471"/>
      <c r="AR95" s="471">
        <v>42</v>
      </c>
      <c r="AS95" s="215"/>
      <c r="AT95" s="215"/>
      <c r="AU95" s="215"/>
      <c r="AV95" s="215"/>
      <c r="AW95" s="215"/>
      <c r="AX95" s="215"/>
      <c r="AY95" s="215"/>
      <c r="AZ95" s="215"/>
      <c r="BA95" s="215"/>
      <c r="BB95" s="215"/>
      <c r="BC95" s="215"/>
      <c r="BD95" s="215"/>
      <c r="BE95" s="215"/>
      <c r="BF95" s="216"/>
      <c r="BG95" s="216"/>
      <c r="BH95" s="216"/>
      <c r="BI95" s="216"/>
      <c r="BJ95" s="216"/>
    </row>
    <row r="96" spans="1:62" ht="9" customHeight="1">
      <c r="A96" s="470"/>
      <c r="B96" s="296">
        <v>45</v>
      </c>
      <c r="C96" s="215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  <c r="R96" s="215"/>
      <c r="S96" s="215"/>
      <c r="T96" s="225"/>
      <c r="U96" s="225"/>
      <c r="V96" s="225"/>
      <c r="W96" s="225"/>
      <c r="X96" s="225"/>
      <c r="Y96" s="225"/>
      <c r="Z96" s="225"/>
      <c r="AA96" s="225"/>
      <c r="AB96" s="225"/>
      <c r="AC96" s="222"/>
      <c r="AD96" s="215"/>
      <c r="AE96" s="215"/>
      <c r="AF96" s="215"/>
      <c r="AG96" s="215"/>
      <c r="AH96" s="215"/>
      <c r="AI96" s="215"/>
      <c r="AJ96" s="215"/>
      <c r="AK96" s="225"/>
      <c r="AL96" s="475"/>
      <c r="AM96" s="292"/>
      <c r="AN96" s="474"/>
      <c r="AO96" s="473"/>
      <c r="AP96" s="472"/>
      <c r="AQ96" s="471"/>
      <c r="AR96" s="471"/>
      <c r="AS96" s="215"/>
      <c r="AT96" s="215"/>
      <c r="AU96" s="215"/>
      <c r="AV96" s="215"/>
      <c r="AW96" s="215"/>
      <c r="AX96" s="215"/>
      <c r="AY96" s="215"/>
      <c r="AZ96" s="215"/>
      <c r="BA96" s="215"/>
      <c r="BB96" s="215"/>
      <c r="BC96" s="215"/>
      <c r="BD96" s="215"/>
      <c r="BE96" s="215"/>
      <c r="BF96" s="216"/>
      <c r="BG96" s="216"/>
      <c r="BH96" s="216"/>
      <c r="BI96" s="216"/>
      <c r="BJ96" s="216"/>
    </row>
    <row r="97" spans="1:62" ht="9" customHeight="1">
      <c r="A97" s="470"/>
      <c r="B97" s="296">
        <v>50</v>
      </c>
      <c r="C97" s="215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  <c r="R97" s="215"/>
      <c r="S97" s="215"/>
      <c r="T97" s="225"/>
      <c r="U97" s="225"/>
      <c r="V97" s="225"/>
      <c r="W97" s="225"/>
      <c r="X97" s="225"/>
      <c r="Y97" s="225"/>
      <c r="Z97" s="225"/>
      <c r="AA97" s="225"/>
      <c r="AB97" s="225"/>
      <c r="AC97" s="222"/>
      <c r="AD97" s="215"/>
      <c r="AE97" s="215"/>
      <c r="AF97" s="215"/>
      <c r="AG97" s="215"/>
      <c r="AH97" s="215"/>
      <c r="AI97" s="215"/>
      <c r="AJ97" s="215"/>
      <c r="AK97" s="215"/>
      <c r="AL97" s="215"/>
      <c r="AM97" s="475"/>
      <c r="AN97" s="474"/>
      <c r="AO97" s="474"/>
      <c r="AP97" s="473"/>
      <c r="AQ97" s="472"/>
      <c r="AR97" s="471"/>
      <c r="AS97" s="471">
        <v>43</v>
      </c>
      <c r="AT97" s="215"/>
      <c r="AU97" s="215"/>
      <c r="AV97" s="215"/>
      <c r="AW97" s="215"/>
      <c r="AX97" s="215"/>
      <c r="AY97" s="215"/>
      <c r="AZ97" s="215"/>
      <c r="BA97" s="215"/>
      <c r="BB97" s="215"/>
      <c r="BC97" s="215"/>
      <c r="BD97" s="215"/>
      <c r="BE97" s="215"/>
      <c r="BF97" s="216"/>
      <c r="BG97" s="216"/>
      <c r="BH97" s="216"/>
      <c r="BI97" s="216"/>
      <c r="BJ97" s="216"/>
    </row>
    <row r="98" spans="1:62" ht="9" customHeight="1">
      <c r="A98" s="470"/>
      <c r="B98" s="296">
        <v>55</v>
      </c>
      <c r="C98" s="215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  <c r="R98" s="215"/>
      <c r="S98" s="215"/>
      <c r="T98" s="225"/>
      <c r="U98" s="225"/>
      <c r="V98" s="225"/>
      <c r="W98" s="225"/>
      <c r="X98" s="225"/>
      <c r="Y98" s="225"/>
      <c r="Z98" s="225"/>
      <c r="AA98" s="225"/>
      <c r="AB98" s="225"/>
      <c r="AC98" s="225"/>
      <c r="AD98" s="215"/>
      <c r="AE98" s="215"/>
      <c r="AF98" s="215"/>
      <c r="AG98" s="215"/>
      <c r="AH98" s="215"/>
      <c r="AI98" s="215"/>
      <c r="AJ98" s="215"/>
      <c r="AK98" s="215"/>
      <c r="AL98" s="215"/>
      <c r="AM98" s="475"/>
      <c r="AN98" s="292"/>
      <c r="AO98" s="474"/>
      <c r="AP98" s="473"/>
      <c r="AQ98" s="472"/>
      <c r="AR98" s="471"/>
      <c r="AS98" s="471"/>
      <c r="AT98" s="215"/>
      <c r="AU98" s="215"/>
      <c r="AV98" s="215"/>
      <c r="AW98" s="215"/>
      <c r="AX98" s="215"/>
      <c r="AY98" s="215"/>
      <c r="AZ98" s="215"/>
      <c r="BA98" s="215"/>
      <c r="BB98" s="215"/>
      <c r="BC98" s="215"/>
      <c r="BD98" s="215"/>
      <c r="BE98" s="215"/>
      <c r="BF98" s="216"/>
      <c r="BG98" s="216"/>
      <c r="BH98" s="216"/>
      <c r="BI98" s="216"/>
      <c r="BJ98" s="216"/>
    </row>
    <row r="99" spans="1:62" ht="9" customHeight="1">
      <c r="A99" s="470"/>
      <c r="B99" s="296">
        <v>60</v>
      </c>
      <c r="C99" s="215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  <c r="R99" s="215"/>
      <c r="S99" s="215"/>
      <c r="T99" s="225"/>
      <c r="U99" s="225"/>
      <c r="V99" s="225"/>
      <c r="W99" s="225"/>
      <c r="X99" s="225"/>
      <c r="Y99" s="225"/>
      <c r="Z99" s="225"/>
      <c r="AA99" s="225"/>
      <c r="AB99" s="225"/>
      <c r="AC99" s="225"/>
      <c r="AD99" s="215"/>
      <c r="AE99" s="215"/>
      <c r="AF99" s="215"/>
      <c r="AG99" s="215"/>
      <c r="AH99" s="215"/>
      <c r="AI99" s="215"/>
      <c r="AJ99" s="215"/>
      <c r="AK99" s="215"/>
      <c r="AL99" s="215"/>
      <c r="AM99" s="225"/>
      <c r="AN99" s="475"/>
      <c r="AO99" s="474"/>
      <c r="AP99" s="474"/>
      <c r="AQ99" s="473"/>
      <c r="AR99" s="472"/>
      <c r="AS99" s="471"/>
      <c r="AT99" s="471">
        <v>44</v>
      </c>
      <c r="AU99" s="215"/>
      <c r="AV99" s="215"/>
      <c r="AW99" s="215"/>
      <c r="AX99" s="215"/>
      <c r="AY99" s="215"/>
      <c r="AZ99" s="215"/>
      <c r="BA99" s="215"/>
      <c r="BB99" s="215"/>
      <c r="BC99" s="215"/>
      <c r="BD99" s="215"/>
      <c r="BE99" s="215"/>
      <c r="BF99" s="216"/>
      <c r="BG99" s="216"/>
      <c r="BH99" s="216"/>
      <c r="BI99" s="216"/>
      <c r="BJ99" s="216"/>
    </row>
    <row r="100" spans="1:62" ht="9" customHeight="1">
      <c r="A100" s="470">
        <v>15</v>
      </c>
      <c r="B100" s="296">
        <v>5</v>
      </c>
      <c r="C100" s="215"/>
      <c r="E100" s="215"/>
      <c r="F100" s="215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  <c r="R100" s="215"/>
      <c r="S100" s="215"/>
      <c r="T100" s="225"/>
      <c r="U100" s="225"/>
      <c r="V100" s="225"/>
      <c r="W100" s="225"/>
      <c r="X100" s="225"/>
      <c r="Y100" s="225"/>
      <c r="Z100" s="225"/>
      <c r="AA100" s="225"/>
      <c r="AB100" s="225"/>
      <c r="AC100" s="225"/>
      <c r="AD100" s="215"/>
      <c r="AE100" s="215"/>
      <c r="AF100" s="215"/>
      <c r="AG100" s="215"/>
      <c r="AH100" s="215"/>
      <c r="AI100" s="215"/>
      <c r="AJ100" s="215"/>
      <c r="AK100" s="215"/>
      <c r="AL100" s="215"/>
      <c r="AM100" s="225"/>
      <c r="AN100" s="475"/>
      <c r="AO100" s="292"/>
      <c r="AP100" s="474"/>
      <c r="AQ100" s="473"/>
      <c r="AR100" s="472"/>
      <c r="AS100" s="471"/>
      <c r="AT100" s="471"/>
      <c r="AU100" s="215"/>
      <c r="AV100" s="215"/>
      <c r="AW100" s="215"/>
      <c r="AX100" s="215"/>
      <c r="AY100" s="215"/>
      <c r="AZ100" s="215"/>
      <c r="BA100" s="215"/>
      <c r="BB100" s="215"/>
      <c r="BC100" s="215"/>
      <c r="BD100" s="215"/>
      <c r="BE100" s="215"/>
      <c r="BF100" s="216"/>
      <c r="BG100" s="216"/>
      <c r="BH100" s="216"/>
      <c r="BI100" s="216"/>
      <c r="BJ100" s="216"/>
    </row>
    <row r="101" spans="1:62" ht="9" customHeight="1">
      <c r="A101" s="470"/>
      <c r="B101" s="296">
        <v>10</v>
      </c>
      <c r="C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  <c r="R101" s="215"/>
      <c r="S101" s="215"/>
      <c r="T101" s="225"/>
      <c r="U101" s="225"/>
      <c r="V101" s="225"/>
      <c r="W101" s="225"/>
      <c r="X101" s="225"/>
      <c r="Y101" s="225"/>
      <c r="Z101" s="225"/>
      <c r="AA101" s="225"/>
      <c r="AB101" s="225"/>
      <c r="AC101" s="225"/>
      <c r="AD101" s="225"/>
      <c r="AE101" s="215"/>
      <c r="AF101" s="215"/>
      <c r="AG101" s="215"/>
      <c r="AH101" s="215"/>
      <c r="AI101" s="215"/>
      <c r="AJ101" s="215"/>
      <c r="AK101" s="215"/>
      <c r="AL101" s="215"/>
      <c r="AM101" s="225"/>
      <c r="AN101" s="215"/>
      <c r="AO101" s="475"/>
      <c r="AP101" s="474"/>
      <c r="AQ101" s="474"/>
      <c r="AR101" s="473"/>
      <c r="AS101" s="472"/>
      <c r="AT101" s="471"/>
      <c r="AU101" s="471">
        <v>45</v>
      </c>
      <c r="AV101" s="215"/>
      <c r="AW101" s="215"/>
      <c r="AX101" s="215"/>
      <c r="AY101" s="215"/>
      <c r="AZ101" s="215"/>
      <c r="BA101" s="215"/>
      <c r="BB101" s="215"/>
      <c r="BC101" s="215"/>
      <c r="BD101" s="215"/>
      <c r="BE101" s="215"/>
      <c r="BF101" s="216"/>
      <c r="BG101" s="216"/>
      <c r="BH101" s="216"/>
      <c r="BI101" s="216"/>
      <c r="BJ101" s="216"/>
    </row>
    <row r="102" spans="1:62" ht="9" customHeight="1">
      <c r="A102" s="470"/>
      <c r="B102" s="296">
        <v>15</v>
      </c>
      <c r="C102" s="215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  <c r="R102" s="215"/>
      <c r="S102" s="215"/>
      <c r="T102" s="225"/>
      <c r="U102" s="225"/>
      <c r="V102" s="225"/>
      <c r="W102" s="225"/>
      <c r="X102" s="225"/>
      <c r="Y102" s="225"/>
      <c r="Z102" s="225"/>
      <c r="AA102" s="225"/>
      <c r="AB102" s="225"/>
      <c r="AC102" s="225"/>
      <c r="AD102" s="225"/>
      <c r="AE102" s="215"/>
      <c r="AF102" s="215"/>
      <c r="AG102" s="215"/>
      <c r="AH102" s="215"/>
      <c r="AI102" s="215"/>
      <c r="AJ102" s="215"/>
      <c r="AK102" s="215"/>
      <c r="AL102" s="215"/>
      <c r="AM102" s="225"/>
      <c r="AN102" s="215"/>
      <c r="AO102" s="475"/>
      <c r="AP102" s="292"/>
      <c r="AQ102" s="474"/>
      <c r="AR102" s="473"/>
      <c r="AS102" s="472"/>
      <c r="AT102" s="471"/>
      <c r="AU102" s="471"/>
      <c r="AV102" s="215"/>
      <c r="AW102" s="215"/>
      <c r="AX102" s="215"/>
      <c r="AY102" s="215"/>
      <c r="AZ102" s="215"/>
      <c r="BA102" s="215"/>
      <c r="BB102" s="215"/>
      <c r="BC102" s="215"/>
      <c r="BD102" s="215"/>
      <c r="BE102" s="215"/>
      <c r="BF102" s="216"/>
      <c r="BG102" s="216"/>
      <c r="BH102" s="216"/>
      <c r="BI102" s="216"/>
      <c r="BJ102" s="216"/>
    </row>
    <row r="103" spans="1:62" ht="9" customHeight="1">
      <c r="A103" s="470"/>
      <c r="B103" s="296">
        <v>20</v>
      </c>
      <c r="C103" s="215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  <c r="R103" s="215"/>
      <c r="S103" s="215"/>
      <c r="T103" s="225"/>
      <c r="U103" s="225"/>
      <c r="V103" s="225"/>
      <c r="W103" s="225"/>
      <c r="X103" s="225"/>
      <c r="Y103" s="225"/>
      <c r="Z103" s="225"/>
      <c r="AA103" s="225"/>
      <c r="AB103" s="225"/>
      <c r="AC103" s="225"/>
      <c r="AD103" s="225"/>
      <c r="AE103" s="215"/>
      <c r="AF103" s="215"/>
      <c r="AG103" s="215"/>
      <c r="AH103" s="215"/>
      <c r="AI103" s="215"/>
      <c r="AJ103" s="215"/>
      <c r="AK103" s="215"/>
      <c r="AL103" s="215"/>
      <c r="AM103" s="215"/>
      <c r="AN103" s="215"/>
      <c r="AO103" s="215"/>
      <c r="AP103" s="475"/>
      <c r="AQ103" s="474"/>
      <c r="AR103" s="474"/>
      <c r="AS103" s="473"/>
      <c r="AT103" s="472"/>
      <c r="AU103" s="471"/>
      <c r="AV103" s="471">
        <v>46</v>
      </c>
      <c r="AW103" s="215"/>
      <c r="AX103" s="215"/>
      <c r="AY103" s="215"/>
      <c r="AZ103" s="215"/>
      <c r="BA103" s="215"/>
      <c r="BB103" s="215"/>
      <c r="BC103" s="215"/>
      <c r="BD103" s="215"/>
      <c r="BE103" s="215"/>
      <c r="BF103" s="216"/>
      <c r="BG103" s="216"/>
      <c r="BH103" s="216"/>
      <c r="BI103" s="216"/>
      <c r="BJ103" s="216"/>
    </row>
    <row r="104" spans="1:62" ht="9" customHeight="1">
      <c r="A104" s="470"/>
      <c r="B104" s="296">
        <v>25</v>
      </c>
      <c r="C104" s="215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  <c r="R104" s="215"/>
      <c r="S104" s="215"/>
      <c r="T104" s="225"/>
      <c r="U104" s="225"/>
      <c r="V104" s="225"/>
      <c r="W104" s="225"/>
      <c r="X104" s="225"/>
      <c r="Y104" s="225"/>
      <c r="Z104" s="225"/>
      <c r="AA104" s="225"/>
      <c r="AB104" s="225"/>
      <c r="AC104" s="225"/>
      <c r="AD104" s="225"/>
      <c r="AE104" s="215"/>
      <c r="AF104" s="215"/>
      <c r="AG104" s="215"/>
      <c r="AH104" s="215"/>
      <c r="AI104" s="215"/>
      <c r="AJ104" s="215"/>
      <c r="AK104" s="215"/>
      <c r="AL104" s="215"/>
      <c r="AM104" s="215"/>
      <c r="AN104" s="215"/>
      <c r="AO104" s="215"/>
      <c r="AP104" s="475"/>
      <c r="AQ104" s="292"/>
      <c r="AR104" s="474"/>
      <c r="AS104" s="473"/>
      <c r="AT104" s="472"/>
      <c r="AU104" s="471"/>
      <c r="AV104" s="471"/>
      <c r="AW104" s="215"/>
      <c r="AX104" s="215"/>
      <c r="AY104" s="215"/>
      <c r="AZ104" s="215"/>
      <c r="BA104" s="215"/>
      <c r="BB104" s="215"/>
      <c r="BC104" s="215"/>
      <c r="BD104" s="215"/>
      <c r="BE104" s="215"/>
      <c r="BF104" s="216"/>
      <c r="BG104" s="216"/>
      <c r="BH104" s="216"/>
      <c r="BI104" s="216"/>
      <c r="BJ104" s="216"/>
    </row>
    <row r="105" spans="1:62" ht="9" customHeight="1">
      <c r="A105" s="470"/>
      <c r="B105" s="296">
        <v>30</v>
      </c>
      <c r="C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  <c r="R105" s="215"/>
      <c r="S105" s="215"/>
      <c r="T105" s="225"/>
      <c r="U105" s="225"/>
      <c r="V105" s="225"/>
      <c r="W105" s="225"/>
      <c r="X105" s="225"/>
      <c r="Y105" s="225"/>
      <c r="Z105" s="225"/>
      <c r="AA105" s="225"/>
      <c r="AB105" s="225"/>
      <c r="AC105" s="225"/>
      <c r="AD105" s="225"/>
      <c r="AE105" s="215"/>
      <c r="AF105" s="215"/>
      <c r="AG105" s="215"/>
      <c r="AH105" s="215"/>
      <c r="AI105" s="215"/>
      <c r="AJ105" s="215"/>
      <c r="AK105" s="215"/>
      <c r="AL105" s="215"/>
      <c r="AM105" s="215"/>
      <c r="AN105" s="215"/>
      <c r="AO105" s="215"/>
      <c r="AP105" s="215"/>
      <c r="AQ105" s="475"/>
      <c r="AR105" s="474"/>
      <c r="AS105" s="474"/>
      <c r="AT105" s="473"/>
      <c r="AU105" s="472"/>
      <c r="AV105" s="471"/>
      <c r="AW105" s="471">
        <v>47</v>
      </c>
      <c r="AX105" s="215"/>
      <c r="AY105" s="215"/>
      <c r="AZ105" s="215"/>
      <c r="BA105" s="215"/>
      <c r="BB105" s="215"/>
      <c r="BC105" s="215"/>
      <c r="BD105" s="215"/>
      <c r="BE105" s="215"/>
      <c r="BF105" s="216"/>
      <c r="BG105" s="216"/>
      <c r="BH105" s="216"/>
      <c r="BI105" s="216"/>
      <c r="BJ105" s="216"/>
    </row>
    <row r="106" spans="1:62" ht="9" customHeight="1">
      <c r="A106" s="470"/>
      <c r="B106" s="296">
        <v>35</v>
      </c>
      <c r="C106" s="215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  <c r="R106" s="215"/>
      <c r="S106" s="215"/>
      <c r="T106" s="225"/>
      <c r="U106" s="225"/>
      <c r="V106" s="225"/>
      <c r="W106" s="225"/>
      <c r="X106" s="225"/>
      <c r="Y106" s="225"/>
      <c r="Z106" s="225"/>
      <c r="AA106" s="225"/>
      <c r="AB106" s="225"/>
      <c r="AC106" s="225"/>
      <c r="AD106" s="225"/>
      <c r="AE106" s="215"/>
      <c r="AF106" s="215"/>
      <c r="AG106" s="215"/>
      <c r="AH106" s="215"/>
      <c r="AI106" s="215"/>
      <c r="AJ106" s="215"/>
      <c r="AK106" s="215"/>
      <c r="AL106" s="215"/>
      <c r="AM106" s="215"/>
      <c r="AN106" s="215"/>
      <c r="AO106" s="215"/>
      <c r="AP106" s="215"/>
      <c r="AQ106" s="475"/>
      <c r="AR106" s="292"/>
      <c r="AS106" s="474"/>
      <c r="AT106" s="473"/>
      <c r="AU106" s="472"/>
      <c r="AV106" s="471"/>
      <c r="AW106" s="471"/>
      <c r="AX106" s="215"/>
      <c r="AY106" s="215"/>
      <c r="AZ106" s="215"/>
      <c r="BA106" s="215"/>
      <c r="BB106" s="215"/>
      <c r="BC106" s="215"/>
      <c r="BD106" s="215"/>
      <c r="BE106" s="215"/>
      <c r="BF106" s="216"/>
      <c r="BG106" s="216"/>
      <c r="BH106" s="216"/>
      <c r="BI106" s="216"/>
      <c r="BJ106" s="216"/>
    </row>
    <row r="107" spans="1:62" ht="9" customHeight="1">
      <c r="A107" s="470"/>
      <c r="B107" s="296">
        <v>40</v>
      </c>
      <c r="C107" s="215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  <c r="R107" s="215"/>
      <c r="S107" s="215"/>
      <c r="T107" s="225"/>
      <c r="U107" s="225"/>
      <c r="V107" s="225"/>
      <c r="W107" s="225"/>
      <c r="X107" s="225"/>
      <c r="Y107" s="225"/>
      <c r="Z107" s="225"/>
      <c r="AA107" s="225"/>
      <c r="AB107" s="225"/>
      <c r="AC107" s="225"/>
      <c r="AD107" s="225"/>
      <c r="AE107" s="215"/>
      <c r="AF107" s="215"/>
      <c r="AG107" s="215"/>
      <c r="AH107" s="215"/>
      <c r="AI107" s="215"/>
      <c r="AJ107" s="215"/>
      <c r="AK107" s="215"/>
      <c r="AL107" s="215"/>
      <c r="AM107" s="215"/>
      <c r="AN107" s="215"/>
      <c r="AO107" s="215"/>
      <c r="AP107" s="225"/>
      <c r="AQ107" s="225"/>
      <c r="AR107" s="475"/>
      <c r="AS107" s="474"/>
      <c r="AT107" s="474"/>
      <c r="AU107" s="473"/>
      <c r="AV107" s="472"/>
      <c r="AW107" s="471"/>
      <c r="AX107" s="471">
        <v>48</v>
      </c>
      <c r="AY107" s="215"/>
      <c r="AZ107" s="215"/>
      <c r="BA107" s="215"/>
      <c r="BB107" s="215"/>
      <c r="BC107" s="215"/>
      <c r="BD107" s="215"/>
      <c r="BE107" s="215"/>
      <c r="BF107" s="216"/>
      <c r="BG107" s="216"/>
      <c r="BH107" s="216"/>
      <c r="BI107" s="216"/>
      <c r="BJ107" s="216"/>
    </row>
    <row r="108" spans="1:62" ht="9" customHeight="1">
      <c r="A108" s="470"/>
      <c r="B108" s="296">
        <v>45</v>
      </c>
      <c r="C108" s="215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  <c r="R108" s="215"/>
      <c r="S108" s="215"/>
      <c r="T108" s="225"/>
      <c r="U108" s="225"/>
      <c r="V108" s="225"/>
      <c r="W108" s="225"/>
      <c r="X108" s="225"/>
      <c r="Y108" s="225"/>
      <c r="Z108" s="225"/>
      <c r="AA108" s="225"/>
      <c r="AB108" s="225"/>
      <c r="AC108" s="225"/>
      <c r="AD108" s="225"/>
      <c r="AE108" s="215"/>
      <c r="AF108" s="215"/>
      <c r="AG108" s="215"/>
      <c r="AH108" s="215"/>
      <c r="AI108" s="215"/>
      <c r="AJ108" s="215"/>
      <c r="AK108" s="215"/>
      <c r="AL108" s="215"/>
      <c r="AM108" s="215"/>
      <c r="AN108" s="215"/>
      <c r="AO108" s="215"/>
      <c r="AP108" s="225"/>
      <c r="AQ108" s="225"/>
      <c r="AR108" s="475"/>
      <c r="AS108" s="292"/>
      <c r="AT108" s="474"/>
      <c r="AU108" s="473"/>
      <c r="AV108" s="472"/>
      <c r="AW108" s="471"/>
      <c r="AX108" s="471"/>
      <c r="AY108" s="215"/>
      <c r="AZ108" s="215"/>
      <c r="BA108" s="215"/>
      <c r="BB108" s="215"/>
      <c r="BC108" s="215"/>
      <c r="BD108" s="215"/>
      <c r="BE108" s="215"/>
      <c r="BF108" s="216"/>
      <c r="BG108" s="216"/>
      <c r="BH108" s="216"/>
      <c r="BI108" s="216"/>
      <c r="BJ108" s="216"/>
    </row>
    <row r="109" spans="1:62" ht="9" customHeight="1">
      <c r="A109" s="470"/>
      <c r="B109" s="296">
        <v>50</v>
      </c>
      <c r="C109" s="215"/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  <c r="R109" s="215"/>
      <c r="S109" s="215"/>
      <c r="T109" s="225"/>
      <c r="U109" s="225"/>
      <c r="V109" s="225"/>
      <c r="W109" s="225"/>
      <c r="X109" s="225"/>
      <c r="Y109" s="225"/>
      <c r="Z109" s="225"/>
      <c r="AA109" s="225"/>
      <c r="AB109" s="225"/>
      <c r="AC109" s="225"/>
      <c r="AD109" s="225"/>
      <c r="AE109" s="215"/>
      <c r="AF109" s="215"/>
      <c r="AG109" s="215"/>
      <c r="AH109" s="215"/>
      <c r="AI109" s="215"/>
      <c r="AJ109" s="215"/>
      <c r="AK109" s="215"/>
      <c r="AL109" s="215"/>
      <c r="AM109" s="215"/>
      <c r="AN109" s="215"/>
      <c r="AO109" s="215"/>
      <c r="AP109" s="225"/>
      <c r="AQ109" s="225"/>
      <c r="AR109" s="215"/>
      <c r="AS109" s="475"/>
      <c r="AT109" s="474"/>
      <c r="AU109" s="474"/>
      <c r="AV109" s="473"/>
      <c r="AW109" s="472"/>
      <c r="AX109" s="471"/>
      <c r="AY109" s="471">
        <v>49</v>
      </c>
      <c r="AZ109" s="215"/>
      <c r="BA109" s="215"/>
      <c r="BB109" s="215"/>
      <c r="BC109" s="215"/>
      <c r="BD109" s="215"/>
      <c r="BE109" s="215"/>
      <c r="BF109" s="216"/>
      <c r="BG109" s="216"/>
      <c r="BH109" s="216"/>
      <c r="BI109" s="216"/>
      <c r="BJ109" s="216"/>
    </row>
    <row r="110" spans="1:62" ht="9" customHeight="1">
      <c r="A110" s="470"/>
      <c r="B110" s="296">
        <v>55</v>
      </c>
      <c r="C110" s="215"/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  <c r="R110" s="215"/>
      <c r="S110" s="215"/>
      <c r="T110" s="225"/>
      <c r="U110" s="225"/>
      <c r="V110" s="225"/>
      <c r="W110" s="225"/>
      <c r="X110" s="225"/>
      <c r="Y110" s="225"/>
      <c r="Z110" s="225"/>
      <c r="AA110" s="225"/>
      <c r="AB110" s="225"/>
      <c r="AC110" s="225"/>
      <c r="AD110" s="225"/>
      <c r="AE110" s="215"/>
      <c r="AF110" s="215"/>
      <c r="AG110" s="215"/>
      <c r="AH110" s="215"/>
      <c r="AI110" s="215"/>
      <c r="AJ110" s="215"/>
      <c r="AK110" s="215"/>
      <c r="AL110" s="215"/>
      <c r="AM110" s="215"/>
      <c r="AN110" s="215"/>
      <c r="AO110" s="215"/>
      <c r="AP110" s="225"/>
      <c r="AQ110" s="225"/>
      <c r="AR110" s="215"/>
      <c r="AS110" s="475"/>
      <c r="AT110" s="292"/>
      <c r="AU110" s="474"/>
      <c r="AV110" s="473"/>
      <c r="AW110" s="472"/>
      <c r="AX110" s="471"/>
      <c r="AY110" s="471"/>
      <c r="AZ110" s="215"/>
      <c r="BA110" s="215"/>
      <c r="BB110" s="215"/>
      <c r="BC110" s="215"/>
      <c r="BD110" s="215"/>
      <c r="BE110" s="215"/>
      <c r="BF110" s="216"/>
      <c r="BG110" s="216"/>
      <c r="BH110" s="216"/>
      <c r="BI110" s="216"/>
      <c r="BJ110" s="216"/>
    </row>
    <row r="111" spans="1:62" ht="9" customHeight="1">
      <c r="A111" s="470"/>
      <c r="B111" s="296">
        <v>60</v>
      </c>
      <c r="C111" s="215"/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  <c r="R111" s="215"/>
      <c r="S111" s="215"/>
      <c r="T111" s="225"/>
      <c r="U111" s="225"/>
      <c r="V111" s="225"/>
      <c r="W111" s="225"/>
      <c r="X111" s="225"/>
      <c r="Y111" s="225"/>
      <c r="Z111" s="225"/>
      <c r="AA111" s="225"/>
      <c r="AB111" s="225"/>
      <c r="AC111" s="225"/>
      <c r="AD111" s="225"/>
      <c r="AE111" s="215"/>
      <c r="AF111" s="215"/>
      <c r="AG111" s="215"/>
      <c r="AH111" s="215"/>
      <c r="AI111" s="215"/>
      <c r="AJ111" s="215"/>
      <c r="AK111" s="215"/>
      <c r="AL111" s="215"/>
      <c r="AM111" s="215"/>
      <c r="AN111" s="215"/>
      <c r="AO111" s="215"/>
      <c r="AP111" s="215"/>
      <c r="AQ111" s="215"/>
      <c r="AR111" s="215"/>
      <c r="AS111" s="215"/>
      <c r="AT111" s="475"/>
      <c r="AU111" s="474"/>
      <c r="AV111" s="474"/>
      <c r="AW111" s="473"/>
      <c r="AX111" s="472"/>
      <c r="AY111" s="471"/>
      <c r="AZ111" s="471">
        <v>50</v>
      </c>
      <c r="BA111" s="215"/>
      <c r="BB111" s="215"/>
      <c r="BC111" s="215"/>
      <c r="BD111" s="215"/>
      <c r="BE111" s="215"/>
      <c r="BF111" s="216"/>
      <c r="BG111" s="216"/>
      <c r="BH111" s="216"/>
      <c r="BI111" s="216"/>
      <c r="BJ111" s="216"/>
    </row>
    <row r="112" spans="1:62" ht="9" customHeight="1">
      <c r="A112" s="470">
        <v>16</v>
      </c>
      <c r="B112" s="296">
        <v>5</v>
      </c>
      <c r="C112" s="215"/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  <c r="R112" s="215"/>
      <c r="S112" s="215"/>
      <c r="T112" s="225"/>
      <c r="U112" s="225"/>
      <c r="V112" s="225"/>
      <c r="W112" s="225"/>
      <c r="X112" s="225"/>
      <c r="Y112" s="225"/>
      <c r="Z112" s="225"/>
      <c r="AA112" s="225"/>
      <c r="AB112" s="225"/>
      <c r="AC112" s="225"/>
      <c r="AD112" s="225"/>
      <c r="AE112" s="215"/>
      <c r="AF112" s="215"/>
      <c r="AG112" s="215"/>
      <c r="AH112" s="215"/>
      <c r="AI112" s="215"/>
      <c r="AJ112" s="215"/>
      <c r="AK112" s="215"/>
      <c r="AL112" s="215"/>
      <c r="AM112" s="215"/>
      <c r="AN112" s="215"/>
      <c r="AO112" s="215"/>
      <c r="AP112" s="215"/>
      <c r="AQ112" s="215"/>
      <c r="AR112" s="215"/>
      <c r="AS112" s="215"/>
      <c r="AT112" s="475"/>
      <c r="AU112" s="292"/>
      <c r="AV112" s="474"/>
      <c r="AW112" s="473"/>
      <c r="AX112" s="472"/>
      <c r="AY112" s="471"/>
      <c r="AZ112" s="471"/>
      <c r="BA112" s="215"/>
      <c r="BB112" s="215"/>
      <c r="BC112" s="215"/>
      <c r="BD112" s="215"/>
      <c r="BE112" s="215"/>
      <c r="BF112" s="216"/>
      <c r="BG112" s="216"/>
      <c r="BH112" s="216"/>
      <c r="BI112" s="216"/>
      <c r="BJ112" s="216"/>
    </row>
    <row r="113" spans="1:62" ht="9" customHeight="1">
      <c r="A113" s="470"/>
      <c r="B113" s="296">
        <v>10</v>
      </c>
      <c r="C113" s="215"/>
      <c r="E113" s="215"/>
      <c r="F113" s="215"/>
      <c r="G113" s="215"/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  <c r="R113" s="215"/>
      <c r="S113" s="215"/>
      <c r="T113" s="225"/>
      <c r="U113" s="225"/>
      <c r="V113" s="225"/>
      <c r="W113" s="225"/>
      <c r="X113" s="225"/>
      <c r="Y113" s="225"/>
      <c r="Z113" s="225"/>
      <c r="AA113" s="225"/>
      <c r="AB113" s="225"/>
      <c r="AC113" s="225"/>
      <c r="AD113" s="225"/>
      <c r="AE113" s="215"/>
      <c r="AF113" s="215"/>
      <c r="AG113" s="215"/>
      <c r="AH113" s="215"/>
      <c r="AI113" s="215"/>
      <c r="AJ113" s="215"/>
      <c r="AK113" s="215"/>
      <c r="AL113" s="215"/>
      <c r="AM113" s="215"/>
      <c r="AN113" s="215"/>
      <c r="AO113" s="215"/>
      <c r="AP113" s="215"/>
      <c r="AQ113" s="215"/>
      <c r="AR113" s="215"/>
      <c r="AS113" s="215"/>
      <c r="AT113" s="215"/>
      <c r="AU113" s="475"/>
      <c r="AV113" s="474"/>
      <c r="AW113" s="474"/>
      <c r="AX113" s="473"/>
      <c r="AY113" s="472"/>
      <c r="AZ113" s="471"/>
      <c r="BA113" s="471">
        <v>51</v>
      </c>
      <c r="BB113" s="215"/>
      <c r="BC113" s="215"/>
      <c r="BD113" s="215"/>
      <c r="BE113" s="215"/>
      <c r="BF113" s="216"/>
      <c r="BG113" s="216"/>
      <c r="BH113" s="216"/>
      <c r="BI113" s="216"/>
      <c r="BJ113" s="216"/>
    </row>
    <row r="114" spans="1:62" ht="9" customHeight="1">
      <c r="A114" s="470"/>
      <c r="B114" s="296">
        <v>15</v>
      </c>
      <c r="C114" s="215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  <c r="R114" s="215"/>
      <c r="S114" s="215"/>
      <c r="T114" s="225"/>
      <c r="U114" s="225"/>
      <c r="V114" s="225"/>
      <c r="W114" s="225"/>
      <c r="X114" s="225"/>
      <c r="Y114" s="225"/>
      <c r="Z114" s="225"/>
      <c r="AA114" s="225"/>
      <c r="AB114" s="225"/>
      <c r="AC114" s="225"/>
      <c r="AD114" s="225"/>
      <c r="AE114" s="215"/>
      <c r="AF114" s="215"/>
      <c r="AG114" s="215"/>
      <c r="AH114" s="215"/>
      <c r="AI114" s="215"/>
      <c r="AJ114" s="215"/>
      <c r="AK114" s="215"/>
      <c r="AL114" s="215"/>
      <c r="AM114" s="215"/>
      <c r="AN114" s="215"/>
      <c r="AO114" s="215"/>
      <c r="AP114" s="215"/>
      <c r="AQ114" s="215"/>
      <c r="AR114" s="215"/>
      <c r="AS114" s="215"/>
      <c r="AT114" s="215"/>
      <c r="AU114" s="475"/>
      <c r="AV114" s="292"/>
      <c r="AW114" s="474"/>
      <c r="AX114" s="473"/>
      <c r="AY114" s="472"/>
      <c r="AZ114" s="471"/>
      <c r="BA114" s="471"/>
      <c r="BB114" s="215"/>
      <c r="BC114" s="215"/>
      <c r="BD114" s="215"/>
      <c r="BE114" s="215"/>
      <c r="BF114" s="216"/>
      <c r="BG114" s="216"/>
      <c r="BH114" s="216"/>
      <c r="BI114" s="216"/>
      <c r="BJ114" s="216"/>
    </row>
    <row r="115" spans="1:62" ht="9" customHeight="1">
      <c r="A115" s="470"/>
      <c r="B115" s="296">
        <v>20</v>
      </c>
      <c r="C115" s="215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  <c r="R115" s="215"/>
      <c r="S115" s="215"/>
      <c r="T115" s="225"/>
      <c r="U115" s="225"/>
      <c r="V115" s="225"/>
      <c r="W115" s="225"/>
      <c r="X115" s="225"/>
      <c r="Y115" s="225"/>
      <c r="Z115" s="225"/>
      <c r="AA115" s="225"/>
      <c r="AB115" s="225"/>
      <c r="AC115" s="225"/>
      <c r="AD115" s="225"/>
      <c r="AE115" s="215"/>
      <c r="AF115" s="215"/>
      <c r="AG115" s="215"/>
      <c r="AH115" s="215"/>
      <c r="AI115" s="215"/>
      <c r="AJ115" s="215"/>
      <c r="AK115" s="215"/>
      <c r="AL115" s="215"/>
      <c r="AM115" s="215"/>
      <c r="AN115" s="215"/>
      <c r="AO115" s="215"/>
      <c r="AP115" s="215"/>
      <c r="AQ115" s="215"/>
      <c r="AR115" s="215"/>
      <c r="AS115" s="215"/>
      <c r="AT115" s="215"/>
      <c r="AU115" s="215"/>
      <c r="AV115" s="475"/>
      <c r="AW115" s="474"/>
      <c r="AX115" s="474"/>
      <c r="AY115" s="473"/>
      <c r="AZ115" s="472"/>
      <c r="BA115" s="471"/>
      <c r="BB115" s="471">
        <v>52</v>
      </c>
      <c r="BC115" s="215"/>
      <c r="BD115" s="215"/>
      <c r="BE115" s="215"/>
      <c r="BF115" s="216"/>
      <c r="BG115" s="216"/>
      <c r="BH115" s="216"/>
      <c r="BI115" s="216"/>
      <c r="BJ115" s="216"/>
    </row>
    <row r="116" spans="1:62" ht="9" customHeight="1">
      <c r="A116" s="470"/>
      <c r="B116" s="296">
        <v>25</v>
      </c>
      <c r="C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  <c r="R116" s="215"/>
      <c r="S116" s="215"/>
      <c r="T116" s="225"/>
      <c r="U116" s="225"/>
      <c r="V116" s="225"/>
      <c r="W116" s="225"/>
      <c r="X116" s="225"/>
      <c r="Y116" s="225"/>
      <c r="Z116" s="225"/>
      <c r="AA116" s="225"/>
      <c r="AB116" s="225"/>
      <c r="AC116" s="225"/>
      <c r="AD116" s="225"/>
      <c r="AE116" s="215"/>
      <c r="AF116" s="215"/>
      <c r="AG116" s="215"/>
      <c r="AH116" s="215"/>
      <c r="AI116" s="215"/>
      <c r="AJ116" s="215"/>
      <c r="AK116" s="215"/>
      <c r="AL116" s="215"/>
      <c r="AM116" s="215"/>
      <c r="AN116" s="215"/>
      <c r="AO116" s="215"/>
      <c r="AP116" s="215"/>
      <c r="AQ116" s="215"/>
      <c r="AR116" s="215"/>
      <c r="AS116" s="215"/>
      <c r="AT116" s="215"/>
      <c r="AU116" s="215"/>
      <c r="AV116" s="475"/>
      <c r="AW116" s="292"/>
      <c r="AX116" s="474"/>
      <c r="AY116" s="473"/>
      <c r="AZ116" s="472"/>
      <c r="BA116" s="471"/>
      <c r="BB116" s="471"/>
      <c r="BC116" s="215"/>
      <c r="BD116" s="215"/>
      <c r="BE116" s="215"/>
      <c r="BF116" s="216"/>
      <c r="BG116" s="216"/>
      <c r="BH116" s="216"/>
      <c r="BI116" s="216"/>
      <c r="BJ116" s="216"/>
    </row>
    <row r="117" spans="1:62" ht="9" customHeight="1">
      <c r="A117" s="470"/>
      <c r="B117" s="296">
        <v>30</v>
      </c>
      <c r="C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  <c r="R117" s="215"/>
      <c r="S117" s="215"/>
      <c r="T117" s="225"/>
      <c r="U117" s="225"/>
      <c r="V117" s="225"/>
      <c r="W117" s="225"/>
      <c r="X117" s="225"/>
      <c r="Y117" s="225"/>
      <c r="Z117" s="225"/>
      <c r="AA117" s="225"/>
      <c r="AB117" s="225"/>
      <c r="AC117" s="225"/>
      <c r="AD117" s="225"/>
      <c r="AE117" s="215"/>
      <c r="AF117" s="215"/>
      <c r="AG117" s="215"/>
      <c r="AH117" s="215"/>
      <c r="AI117" s="215"/>
      <c r="AJ117" s="215"/>
      <c r="AK117" s="215"/>
      <c r="AL117" s="215"/>
      <c r="AM117" s="215"/>
      <c r="AN117" s="215"/>
      <c r="AO117" s="215"/>
      <c r="AP117" s="215"/>
      <c r="AQ117" s="215"/>
      <c r="AR117" s="215"/>
      <c r="AS117" s="215"/>
      <c r="AT117" s="215"/>
      <c r="AU117" s="215"/>
      <c r="AV117" s="215"/>
      <c r="AW117" s="475"/>
      <c r="AX117" s="474"/>
      <c r="AY117" s="474"/>
      <c r="AZ117" s="473"/>
      <c r="BA117" s="472"/>
      <c r="BB117" s="471"/>
      <c r="BC117" s="471">
        <v>53</v>
      </c>
      <c r="BD117" s="215"/>
      <c r="BE117" s="215"/>
      <c r="BF117" s="216"/>
      <c r="BG117" s="216"/>
      <c r="BH117" s="228"/>
      <c r="BI117" s="228"/>
      <c r="BJ117" s="228"/>
    </row>
    <row r="118" spans="1:62" ht="9" customHeight="1">
      <c r="A118" s="470"/>
      <c r="B118" s="296">
        <v>35</v>
      </c>
      <c r="C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  <c r="R118" s="215"/>
      <c r="S118" s="215"/>
      <c r="T118" s="225"/>
      <c r="U118" s="225"/>
      <c r="V118" s="225"/>
      <c r="W118" s="225"/>
      <c r="X118" s="225"/>
      <c r="Y118" s="225"/>
      <c r="Z118" s="225"/>
      <c r="AA118" s="225"/>
      <c r="AB118" s="225"/>
      <c r="AC118" s="225"/>
      <c r="AD118" s="225"/>
      <c r="AE118" s="215"/>
      <c r="AF118" s="215"/>
      <c r="AG118" s="215"/>
      <c r="AH118" s="215"/>
      <c r="AI118" s="215"/>
      <c r="AJ118" s="215"/>
      <c r="AK118" s="215"/>
      <c r="AL118" s="215"/>
      <c r="AM118" s="215"/>
      <c r="AN118" s="215"/>
      <c r="AO118" s="215"/>
      <c r="AP118" s="215"/>
      <c r="AQ118" s="215"/>
      <c r="AR118" s="215"/>
      <c r="AS118" s="215"/>
      <c r="AT118" s="215"/>
      <c r="AU118" s="215"/>
      <c r="AV118" s="215"/>
      <c r="AW118" s="475"/>
      <c r="AX118" s="292"/>
      <c r="AY118" s="474"/>
      <c r="AZ118" s="473"/>
      <c r="BA118" s="472"/>
      <c r="BB118" s="471"/>
      <c r="BC118" s="471"/>
      <c r="BD118" s="215"/>
      <c r="BE118" s="215"/>
      <c r="BF118" s="216"/>
      <c r="BG118" s="216"/>
      <c r="BH118" s="228"/>
      <c r="BI118" s="228"/>
      <c r="BJ118" s="228"/>
    </row>
    <row r="119" spans="1:62" ht="9" customHeight="1">
      <c r="A119" s="470"/>
      <c r="B119" s="296">
        <v>40</v>
      </c>
      <c r="C119" s="215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  <c r="R119" s="215"/>
      <c r="S119" s="215"/>
      <c r="T119" s="225"/>
      <c r="U119" s="225"/>
      <c r="V119" s="225"/>
      <c r="W119" s="225"/>
      <c r="X119" s="225"/>
      <c r="Y119" s="225"/>
      <c r="Z119" s="225"/>
      <c r="AA119" s="225"/>
      <c r="AB119" s="225"/>
      <c r="AC119" s="225"/>
      <c r="AD119" s="225"/>
      <c r="AE119" s="215"/>
      <c r="AF119" s="215"/>
      <c r="AG119" s="215"/>
      <c r="AH119" s="215"/>
      <c r="AI119" s="215"/>
      <c r="AJ119" s="215"/>
      <c r="AK119" s="215"/>
      <c r="AL119" s="215"/>
      <c r="AM119" s="215"/>
      <c r="AN119" s="215"/>
      <c r="AO119" s="215"/>
      <c r="AP119" s="215"/>
      <c r="AQ119" s="215"/>
      <c r="AR119" s="215"/>
      <c r="AS119" s="215"/>
      <c r="AT119" s="215"/>
      <c r="AU119" s="215"/>
      <c r="AV119" s="215"/>
      <c r="AW119" s="215"/>
      <c r="AX119" s="475"/>
      <c r="AY119" s="474"/>
      <c r="AZ119" s="474"/>
      <c r="BA119" s="473"/>
      <c r="BB119" s="472"/>
      <c r="BC119" s="471"/>
      <c r="BD119" s="471">
        <v>54</v>
      </c>
      <c r="BE119" s="215"/>
      <c r="BF119" s="216"/>
      <c r="BG119" s="216"/>
      <c r="BH119" s="216"/>
      <c r="BI119" s="216"/>
      <c r="BJ119" s="216"/>
    </row>
    <row r="120" spans="1:62" ht="9" customHeight="1">
      <c r="A120" s="470"/>
      <c r="B120" s="296">
        <v>45</v>
      </c>
      <c r="C120" s="215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  <c r="R120" s="215"/>
      <c r="S120" s="215"/>
      <c r="T120" s="225"/>
      <c r="U120" s="225"/>
      <c r="V120" s="225"/>
      <c r="W120" s="225"/>
      <c r="X120" s="225"/>
      <c r="Y120" s="225"/>
      <c r="Z120" s="225"/>
      <c r="AA120" s="225"/>
      <c r="AB120" s="225"/>
      <c r="AC120" s="225"/>
      <c r="AD120" s="225"/>
      <c r="AE120" s="215"/>
      <c r="AF120" s="215"/>
      <c r="AG120" s="215"/>
      <c r="AH120" s="215"/>
      <c r="AI120" s="215"/>
      <c r="AJ120" s="215"/>
      <c r="AK120" s="215"/>
      <c r="AL120" s="215"/>
      <c r="AM120" s="215"/>
      <c r="AN120" s="215"/>
      <c r="AO120" s="215"/>
      <c r="AP120" s="215"/>
      <c r="AQ120" s="215"/>
      <c r="AR120" s="215"/>
      <c r="AS120" s="215"/>
      <c r="AT120" s="215"/>
      <c r="AU120" s="215"/>
      <c r="AV120" s="215"/>
      <c r="AW120" s="215"/>
      <c r="AX120" s="475"/>
      <c r="AY120" s="292"/>
      <c r="AZ120" s="474"/>
      <c r="BA120" s="473"/>
      <c r="BB120" s="472"/>
      <c r="BC120" s="471"/>
      <c r="BD120" s="471"/>
      <c r="BE120" s="215"/>
      <c r="BF120" s="216"/>
      <c r="BG120" s="216"/>
      <c r="BH120" s="216"/>
      <c r="BI120" s="216"/>
      <c r="BJ120" s="216"/>
    </row>
    <row r="121" spans="1:62" ht="9" customHeight="1">
      <c r="A121" s="470"/>
      <c r="B121" s="296">
        <v>50</v>
      </c>
      <c r="C121" s="215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  <c r="R121" s="215"/>
      <c r="S121" s="215"/>
      <c r="T121" s="225"/>
      <c r="U121" s="225"/>
      <c r="V121" s="225"/>
      <c r="W121" s="225"/>
      <c r="X121" s="225"/>
      <c r="Y121" s="225"/>
      <c r="Z121" s="225"/>
      <c r="AA121" s="225"/>
      <c r="AB121" s="225"/>
      <c r="AC121" s="225"/>
      <c r="AD121" s="225"/>
      <c r="AE121" s="215"/>
      <c r="AF121" s="215"/>
      <c r="AG121" s="215"/>
      <c r="AH121" s="215"/>
      <c r="AI121" s="215"/>
      <c r="AJ121" s="215"/>
      <c r="AK121" s="215"/>
      <c r="AL121" s="215"/>
      <c r="AM121" s="215"/>
      <c r="AN121" s="215"/>
      <c r="AO121" s="215"/>
      <c r="AP121" s="215"/>
      <c r="AQ121" s="215"/>
      <c r="AR121" s="215"/>
      <c r="AS121" s="215"/>
      <c r="AT121" s="215"/>
      <c r="AU121" s="215"/>
      <c r="AV121" s="215"/>
      <c r="AW121" s="215"/>
      <c r="AX121" s="215"/>
      <c r="AY121" s="475"/>
      <c r="AZ121" s="474"/>
      <c r="BA121" s="474"/>
      <c r="BB121" s="473"/>
      <c r="BC121" s="472"/>
      <c r="BD121" s="471"/>
      <c r="BE121" s="471">
        <v>55</v>
      </c>
      <c r="BF121" s="216"/>
      <c r="BG121" s="216"/>
      <c r="BH121" s="216"/>
      <c r="BI121" s="216"/>
      <c r="BJ121" s="216"/>
    </row>
    <row r="122" spans="1:62" ht="9" customHeight="1">
      <c r="A122" s="470"/>
      <c r="B122" s="296">
        <v>55</v>
      </c>
      <c r="C122" s="215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  <c r="R122" s="215"/>
      <c r="S122" s="215"/>
      <c r="T122" s="225"/>
      <c r="U122" s="225"/>
      <c r="V122" s="225"/>
      <c r="W122" s="225"/>
      <c r="X122" s="225"/>
      <c r="Y122" s="225"/>
      <c r="Z122" s="225"/>
      <c r="AA122" s="225"/>
      <c r="AB122" s="225"/>
      <c r="AC122" s="225"/>
      <c r="AD122" s="225"/>
      <c r="AE122" s="215"/>
      <c r="AF122" s="215"/>
      <c r="AG122" s="215"/>
      <c r="AH122" s="215"/>
      <c r="AI122" s="215"/>
      <c r="AJ122" s="215"/>
      <c r="AK122" s="215"/>
      <c r="AL122" s="215"/>
      <c r="AM122" s="215"/>
      <c r="AN122" s="215"/>
      <c r="AO122" s="215"/>
      <c r="AP122" s="215"/>
      <c r="AQ122" s="215"/>
      <c r="AR122" s="215"/>
      <c r="AS122" s="215"/>
      <c r="AT122" s="215"/>
      <c r="AU122" s="215"/>
      <c r="AV122" s="215"/>
      <c r="AW122" s="215"/>
      <c r="AX122" s="215"/>
      <c r="AY122" s="475"/>
      <c r="AZ122" s="292"/>
      <c r="BA122" s="474"/>
      <c r="BB122" s="473"/>
      <c r="BC122" s="472"/>
      <c r="BD122" s="471"/>
      <c r="BE122" s="471"/>
      <c r="BF122" s="216"/>
      <c r="BG122" s="216"/>
      <c r="BH122" s="216"/>
      <c r="BI122" s="216"/>
      <c r="BJ122" s="216"/>
    </row>
    <row r="123" spans="1:62" ht="9" customHeight="1">
      <c r="A123" s="470"/>
      <c r="B123" s="296">
        <v>60</v>
      </c>
      <c r="C123" s="215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  <c r="R123" s="215"/>
      <c r="S123" s="215"/>
      <c r="T123" s="225"/>
      <c r="U123" s="225"/>
      <c r="V123" s="225"/>
      <c r="W123" s="225"/>
      <c r="X123" s="225"/>
      <c r="Y123" s="225"/>
      <c r="Z123" s="225"/>
      <c r="AA123" s="225"/>
      <c r="AB123" s="225"/>
      <c r="AC123" s="225"/>
      <c r="AD123" s="225"/>
      <c r="AE123" s="215"/>
      <c r="AF123" s="215"/>
      <c r="AG123" s="215"/>
      <c r="AH123" s="215"/>
      <c r="AI123" s="215"/>
      <c r="AJ123" s="215"/>
      <c r="AK123" s="215"/>
      <c r="AL123" s="215"/>
      <c r="AM123" s="215"/>
      <c r="AN123" s="215"/>
      <c r="AO123" s="215"/>
      <c r="AP123" s="215"/>
      <c r="AQ123" s="215"/>
      <c r="AR123" s="215"/>
      <c r="AS123" s="215"/>
      <c r="AT123" s="215"/>
      <c r="AU123" s="215"/>
      <c r="AV123" s="215"/>
      <c r="AW123" s="215"/>
      <c r="AX123" s="215"/>
      <c r="AY123" s="215"/>
      <c r="AZ123" s="475"/>
      <c r="BA123" s="474"/>
      <c r="BB123" s="474"/>
      <c r="BC123" s="473"/>
      <c r="BD123" s="472"/>
      <c r="BE123" s="471"/>
      <c r="BF123" s="471">
        <v>56</v>
      </c>
      <c r="BG123" s="216"/>
      <c r="BH123" s="216"/>
      <c r="BI123" s="216"/>
      <c r="BJ123" s="216"/>
    </row>
    <row r="124" spans="1:62" ht="9" customHeight="1">
      <c r="A124" s="470">
        <v>17</v>
      </c>
      <c r="B124" s="296">
        <v>5</v>
      </c>
      <c r="C124" s="215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  <c r="R124" s="215"/>
      <c r="S124" s="215"/>
      <c r="T124" s="215"/>
      <c r="U124" s="215"/>
      <c r="V124" s="215"/>
      <c r="W124" s="215"/>
      <c r="X124" s="215"/>
      <c r="Y124" s="215"/>
      <c r="Z124" s="215"/>
      <c r="AA124" s="215"/>
      <c r="AB124" s="215"/>
      <c r="AC124" s="225"/>
      <c r="AD124" s="225"/>
      <c r="AE124" s="215"/>
      <c r="AF124" s="215"/>
      <c r="AG124" s="215"/>
      <c r="AH124" s="215"/>
      <c r="AI124" s="215"/>
      <c r="AJ124" s="215"/>
      <c r="AK124" s="215"/>
      <c r="AL124" s="215"/>
      <c r="AM124" s="215"/>
      <c r="AN124" s="215"/>
      <c r="AO124" s="215"/>
      <c r="AP124" s="215"/>
      <c r="AQ124" s="215"/>
      <c r="AR124" s="215"/>
      <c r="AS124" s="215"/>
      <c r="AT124" s="215"/>
      <c r="AU124" s="215"/>
      <c r="AV124" s="215"/>
      <c r="AW124" s="215"/>
      <c r="AX124" s="215"/>
      <c r="AY124" s="215"/>
      <c r="AZ124" s="475"/>
      <c r="BA124" s="292"/>
      <c r="BB124" s="474"/>
      <c r="BC124" s="473"/>
      <c r="BD124" s="472"/>
      <c r="BE124" s="471"/>
      <c r="BF124" s="471"/>
      <c r="BG124" s="216"/>
      <c r="BH124" s="216"/>
      <c r="BI124" s="216"/>
      <c r="BJ124" s="216"/>
    </row>
    <row r="125" spans="1:62" ht="9" customHeight="1">
      <c r="A125" s="470"/>
      <c r="B125" s="296">
        <v>10</v>
      </c>
      <c r="C125" s="215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  <c r="R125" s="215"/>
      <c r="S125" s="215"/>
      <c r="T125" s="215"/>
      <c r="U125" s="215"/>
      <c r="V125" s="215"/>
      <c r="W125" s="215"/>
      <c r="X125" s="215"/>
      <c r="Y125" s="215"/>
      <c r="Z125" s="215"/>
      <c r="AA125" s="215"/>
      <c r="AB125" s="215"/>
      <c r="AC125" s="225"/>
      <c r="AD125" s="225"/>
      <c r="AE125" s="215"/>
      <c r="AF125" s="215"/>
      <c r="AG125" s="215"/>
      <c r="AH125" s="215"/>
      <c r="AI125" s="215"/>
      <c r="AJ125" s="215"/>
      <c r="AK125" s="215"/>
      <c r="AL125" s="215"/>
      <c r="AM125" s="215"/>
      <c r="AN125" s="215"/>
      <c r="AO125" s="215"/>
      <c r="AP125" s="215"/>
      <c r="AQ125" s="215"/>
      <c r="AR125" s="215"/>
      <c r="AS125" s="215"/>
      <c r="AT125" s="215"/>
      <c r="AU125" s="215"/>
      <c r="AV125" s="215"/>
      <c r="AW125" s="215"/>
      <c r="AX125" s="215"/>
      <c r="AY125" s="215"/>
      <c r="AZ125" s="215"/>
      <c r="BA125" s="475"/>
      <c r="BB125" s="474"/>
      <c r="BC125" s="474"/>
      <c r="BD125" s="473"/>
      <c r="BE125" s="472"/>
      <c r="BF125" s="471"/>
      <c r="BG125" s="471">
        <v>57</v>
      </c>
      <c r="BH125" s="216"/>
      <c r="BI125" s="216"/>
      <c r="BJ125" s="216"/>
    </row>
    <row r="126" spans="1:62" ht="9" customHeight="1">
      <c r="A126" s="470"/>
      <c r="B126" s="296">
        <v>15</v>
      </c>
      <c r="C126" s="215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  <c r="R126" s="215"/>
      <c r="S126" s="215"/>
      <c r="T126" s="215"/>
      <c r="U126" s="215"/>
      <c r="V126" s="215"/>
      <c r="W126" s="215"/>
      <c r="X126" s="215"/>
      <c r="Y126" s="215"/>
      <c r="Z126" s="215"/>
      <c r="AA126" s="215"/>
      <c r="AB126" s="215"/>
      <c r="AC126" s="225"/>
      <c r="AD126" s="225"/>
      <c r="AE126" s="215"/>
      <c r="AF126" s="215"/>
      <c r="AG126" s="215"/>
      <c r="AH126" s="215"/>
      <c r="AI126" s="215"/>
      <c r="AJ126" s="215"/>
      <c r="AK126" s="215"/>
      <c r="AL126" s="215"/>
      <c r="AM126" s="215"/>
      <c r="AN126" s="215"/>
      <c r="AO126" s="215"/>
      <c r="AP126" s="215"/>
      <c r="AQ126" s="215"/>
      <c r="AR126" s="215"/>
      <c r="AS126" s="215"/>
      <c r="AT126" s="215"/>
      <c r="AU126" s="215"/>
      <c r="AV126" s="215"/>
      <c r="AW126" s="215"/>
      <c r="AX126" s="215"/>
      <c r="AY126" s="215"/>
      <c r="AZ126" s="215"/>
      <c r="BA126" s="475"/>
      <c r="BB126" s="292"/>
      <c r="BC126" s="474"/>
      <c r="BD126" s="473"/>
      <c r="BE126" s="472"/>
      <c r="BF126" s="471"/>
      <c r="BG126" s="471"/>
      <c r="BH126" s="216"/>
      <c r="BI126" s="216"/>
      <c r="BJ126" s="216"/>
    </row>
    <row r="127" spans="1:62" ht="9" customHeight="1">
      <c r="A127" s="470"/>
      <c r="B127" s="296">
        <v>20</v>
      </c>
      <c r="C127" s="215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  <c r="R127" s="215"/>
      <c r="S127" s="215"/>
      <c r="T127" s="215"/>
      <c r="U127" s="215"/>
      <c r="V127" s="215"/>
      <c r="W127" s="215"/>
      <c r="X127" s="215"/>
      <c r="Y127" s="215"/>
      <c r="Z127" s="215"/>
      <c r="AA127" s="215"/>
      <c r="AB127" s="215"/>
      <c r="AC127" s="225"/>
      <c r="AD127" s="225"/>
      <c r="AE127" s="215"/>
      <c r="AF127" s="215"/>
      <c r="AG127" s="215"/>
      <c r="AH127" s="215"/>
      <c r="AI127" s="215"/>
      <c r="AJ127" s="215"/>
      <c r="AK127" s="215"/>
      <c r="AL127" s="215"/>
      <c r="AM127" s="215"/>
      <c r="AN127" s="215"/>
      <c r="AO127" s="215"/>
      <c r="AP127" s="215"/>
      <c r="AQ127" s="215"/>
      <c r="AR127" s="215"/>
      <c r="AS127" s="215"/>
      <c r="AT127" s="215"/>
      <c r="AU127" s="215"/>
      <c r="AV127" s="215"/>
      <c r="AW127" s="215"/>
      <c r="AX127" s="215"/>
      <c r="AY127" s="215"/>
      <c r="AZ127" s="215"/>
      <c r="BA127" s="215"/>
      <c r="BB127" s="475"/>
      <c r="BC127" s="474"/>
      <c r="BD127" s="474"/>
      <c r="BE127" s="473"/>
      <c r="BF127" s="472"/>
      <c r="BG127" s="471"/>
      <c r="BH127" s="471">
        <v>58</v>
      </c>
      <c r="BI127" s="216"/>
      <c r="BJ127" s="216"/>
    </row>
    <row r="128" spans="1:62" ht="9" customHeight="1">
      <c r="A128" s="470"/>
      <c r="B128" s="296">
        <v>25</v>
      </c>
      <c r="C128" s="215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  <c r="R128" s="215"/>
      <c r="S128" s="215"/>
      <c r="T128" s="215"/>
      <c r="U128" s="215"/>
      <c r="V128" s="215"/>
      <c r="W128" s="215"/>
      <c r="X128" s="215"/>
      <c r="Y128" s="215"/>
      <c r="Z128" s="215"/>
      <c r="AA128" s="215"/>
      <c r="AB128" s="215"/>
      <c r="AC128" s="225"/>
      <c r="AD128" s="225"/>
      <c r="AE128" s="215"/>
      <c r="AF128" s="215"/>
      <c r="AG128" s="215"/>
      <c r="AH128" s="215"/>
      <c r="AI128" s="215"/>
      <c r="AJ128" s="215"/>
      <c r="AK128" s="215"/>
      <c r="AL128" s="215"/>
      <c r="AM128" s="215"/>
      <c r="AN128" s="215"/>
      <c r="AO128" s="215"/>
      <c r="AP128" s="215"/>
      <c r="AQ128" s="215"/>
      <c r="AR128" s="215"/>
      <c r="AS128" s="215"/>
      <c r="AT128" s="215"/>
      <c r="AU128" s="215"/>
      <c r="AV128" s="215"/>
      <c r="AW128" s="215"/>
      <c r="AX128" s="215"/>
      <c r="AY128" s="215"/>
      <c r="AZ128" s="215"/>
      <c r="BA128" s="215"/>
      <c r="BB128" s="475"/>
      <c r="BC128" s="292"/>
      <c r="BD128" s="474"/>
      <c r="BE128" s="473"/>
      <c r="BF128" s="472"/>
      <c r="BG128" s="471"/>
      <c r="BH128" s="471"/>
      <c r="BI128" s="216"/>
      <c r="BJ128" s="216"/>
    </row>
    <row r="129" spans="1:62" ht="9" customHeight="1">
      <c r="A129" s="470"/>
      <c r="B129" s="296">
        <v>30</v>
      </c>
      <c r="C129" s="215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  <c r="R129" s="215"/>
      <c r="S129" s="215"/>
      <c r="T129" s="215"/>
      <c r="U129" s="215"/>
      <c r="V129" s="215"/>
      <c r="W129" s="215"/>
      <c r="X129" s="215"/>
      <c r="Y129" s="215"/>
      <c r="Z129" s="215"/>
      <c r="AA129" s="215"/>
      <c r="AB129" s="215"/>
      <c r="AC129" s="225"/>
      <c r="AD129" s="225"/>
      <c r="AE129" s="215"/>
      <c r="AF129" s="215"/>
      <c r="AG129" s="215"/>
      <c r="AH129" s="215"/>
      <c r="AI129" s="215"/>
      <c r="AJ129" s="215"/>
      <c r="AK129" s="215"/>
      <c r="AL129" s="215"/>
      <c r="AM129" s="215"/>
      <c r="AN129" s="215"/>
      <c r="AO129" s="215"/>
      <c r="AP129" s="215"/>
      <c r="AQ129" s="215"/>
      <c r="AR129" s="215"/>
      <c r="AS129" s="215"/>
      <c r="AT129" s="215"/>
      <c r="AU129" s="215"/>
      <c r="AV129" s="215"/>
      <c r="AW129" s="215"/>
      <c r="AX129" s="215"/>
      <c r="AY129" s="215"/>
      <c r="AZ129" s="215"/>
      <c r="BA129" s="215"/>
      <c r="BB129" s="215"/>
      <c r="BC129" s="475"/>
      <c r="BD129" s="474"/>
      <c r="BE129" s="474"/>
      <c r="BF129" s="473"/>
      <c r="BG129" s="472"/>
      <c r="BH129" s="471"/>
      <c r="BI129" s="471">
        <v>59</v>
      </c>
      <c r="BJ129" s="216"/>
    </row>
    <row r="130" spans="1:62" ht="9" customHeight="1">
      <c r="A130" s="470"/>
      <c r="B130" s="296">
        <v>35</v>
      </c>
      <c r="C130" s="215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  <c r="R130" s="215"/>
      <c r="S130" s="215"/>
      <c r="T130" s="215"/>
      <c r="U130" s="215"/>
      <c r="V130" s="215"/>
      <c r="W130" s="215"/>
      <c r="X130" s="215"/>
      <c r="Y130" s="215"/>
      <c r="Z130" s="215"/>
      <c r="AA130" s="215"/>
      <c r="AB130" s="215"/>
      <c r="AC130" s="225"/>
      <c r="AD130" s="225"/>
      <c r="AE130" s="225"/>
      <c r="AF130" s="215"/>
      <c r="AG130" s="215"/>
      <c r="AH130" s="215"/>
      <c r="AI130" s="215"/>
      <c r="AJ130" s="215"/>
      <c r="AK130" s="215"/>
      <c r="AL130" s="215"/>
      <c r="AM130" s="215"/>
      <c r="AN130" s="215"/>
      <c r="AO130" s="215"/>
      <c r="AP130" s="215"/>
      <c r="AQ130" s="215"/>
      <c r="AR130" s="215"/>
      <c r="AS130" s="215"/>
      <c r="AT130" s="215"/>
      <c r="AU130" s="215"/>
      <c r="AV130" s="215"/>
      <c r="AW130" s="215"/>
      <c r="AX130" s="215"/>
      <c r="AY130" s="215"/>
      <c r="AZ130" s="215"/>
      <c r="BA130" s="215"/>
      <c r="BB130" s="215"/>
      <c r="BC130" s="475"/>
      <c r="BD130" s="292"/>
      <c r="BE130" s="474"/>
      <c r="BF130" s="473"/>
      <c r="BG130" s="472"/>
      <c r="BH130" s="471"/>
      <c r="BI130" s="471"/>
      <c r="BJ130" s="228"/>
    </row>
    <row r="131" spans="1:62" ht="9" customHeight="1">
      <c r="A131" s="470"/>
      <c r="B131" s="296">
        <v>40</v>
      </c>
      <c r="C131" s="215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25"/>
      <c r="AD131" s="225"/>
      <c r="AE131" s="22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215"/>
      <c r="AW131" s="215"/>
      <c r="AX131" s="215"/>
      <c r="AY131" s="215"/>
      <c r="AZ131" s="215"/>
      <c r="BA131" s="215"/>
      <c r="BB131" s="215"/>
      <c r="BC131" s="215"/>
      <c r="BD131" s="475"/>
      <c r="BE131" s="474"/>
      <c r="BF131" s="474"/>
      <c r="BG131" s="473"/>
      <c r="BH131" s="472"/>
      <c r="BI131" s="471"/>
      <c r="BJ131" s="471">
        <v>60</v>
      </c>
    </row>
    <row r="132" spans="1:62" ht="9" customHeight="1">
      <c r="A132" s="470"/>
      <c r="B132" s="296">
        <v>45</v>
      </c>
      <c r="C132" s="215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25"/>
      <c r="AD132" s="225"/>
      <c r="AE132" s="22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215"/>
      <c r="AW132" s="215"/>
      <c r="AX132" s="215"/>
      <c r="AY132" s="215"/>
      <c r="AZ132" s="215"/>
      <c r="BA132" s="215"/>
      <c r="BB132" s="215"/>
      <c r="BC132" s="215"/>
      <c r="BD132" s="475"/>
      <c r="BE132" s="292"/>
      <c r="BF132" s="474"/>
      <c r="BG132" s="473"/>
      <c r="BH132" s="472"/>
      <c r="BI132" s="471"/>
      <c r="BJ132" s="471"/>
    </row>
    <row r="133" spans="1:62" ht="9" customHeight="1">
      <c r="A133" s="470"/>
      <c r="B133" s="296">
        <v>50</v>
      </c>
      <c r="C133" s="215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25"/>
      <c r="AD133" s="225"/>
      <c r="AE133" s="22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215"/>
      <c r="AW133" s="215"/>
      <c r="AX133" s="215"/>
      <c r="AY133" s="215"/>
      <c r="AZ133" s="215"/>
      <c r="BA133" s="215"/>
      <c r="BB133" s="215"/>
      <c r="BC133" s="215"/>
      <c r="BD133" s="215"/>
      <c r="BE133" s="475"/>
      <c r="BF133" s="474"/>
      <c r="BG133" s="474"/>
      <c r="BH133" s="473"/>
      <c r="BI133" s="472"/>
      <c r="BJ133" s="471"/>
    </row>
    <row r="134" spans="1:62" ht="9" customHeight="1">
      <c r="A134" s="470"/>
      <c r="B134" s="296">
        <v>55</v>
      </c>
      <c r="C134" s="215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25"/>
      <c r="AD134" s="225"/>
      <c r="AE134" s="22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215"/>
      <c r="AW134" s="215"/>
      <c r="AX134" s="215"/>
      <c r="AY134" s="215"/>
      <c r="AZ134" s="215"/>
      <c r="BA134" s="215"/>
      <c r="BB134" s="215"/>
      <c r="BC134" s="215"/>
      <c r="BD134" s="215"/>
      <c r="BE134" s="475"/>
      <c r="BF134" s="292"/>
      <c r="BG134" s="474"/>
      <c r="BH134" s="473"/>
      <c r="BI134" s="472"/>
      <c r="BJ134" s="471"/>
    </row>
    <row r="135" spans="1:62" ht="9" customHeight="1">
      <c r="A135" s="470"/>
      <c r="B135" s="296">
        <v>60</v>
      </c>
      <c r="C135" s="215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25"/>
      <c r="AD135" s="225"/>
      <c r="AE135" s="22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215"/>
      <c r="AW135" s="215"/>
      <c r="AX135" s="215"/>
      <c r="AY135" s="215"/>
      <c r="AZ135" s="215"/>
      <c r="BA135" s="215"/>
      <c r="BB135" s="215"/>
      <c r="BC135" s="215"/>
      <c r="BD135" s="215"/>
      <c r="BE135" s="215"/>
      <c r="BF135" s="475"/>
      <c r="BG135" s="474"/>
      <c r="BH135" s="474"/>
      <c r="BI135" s="473"/>
      <c r="BJ135" s="472"/>
    </row>
    <row r="136" spans="1:62" ht="9" customHeight="1">
      <c r="A136" s="470">
        <v>18</v>
      </c>
      <c r="B136" s="296">
        <v>5</v>
      </c>
      <c r="C136" s="215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25"/>
      <c r="AD136" s="225"/>
      <c r="AE136" s="22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215"/>
      <c r="AW136" s="215"/>
      <c r="AX136" s="215"/>
      <c r="AY136" s="215"/>
      <c r="AZ136" s="215"/>
      <c r="BA136" s="215"/>
      <c r="BB136" s="215"/>
      <c r="BC136" s="215"/>
      <c r="BD136" s="215"/>
      <c r="BE136" s="215"/>
      <c r="BF136" s="475"/>
      <c r="BG136" s="292"/>
      <c r="BH136" s="474"/>
      <c r="BI136" s="473"/>
      <c r="BJ136" s="472"/>
    </row>
    <row r="137" spans="1:62" ht="9" customHeight="1">
      <c r="A137" s="470"/>
      <c r="B137" s="296">
        <v>10</v>
      </c>
      <c r="C137" s="215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25"/>
      <c r="AD137" s="225"/>
      <c r="AE137" s="22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215"/>
      <c r="AW137" s="215"/>
      <c r="AX137" s="215"/>
      <c r="AY137" s="215"/>
      <c r="AZ137" s="215"/>
      <c r="BA137" s="215"/>
      <c r="BB137" s="215"/>
      <c r="BC137" s="215"/>
      <c r="BD137" s="215"/>
      <c r="BE137" s="215"/>
      <c r="BF137" s="216"/>
      <c r="BG137" s="475"/>
      <c r="BH137" s="474"/>
      <c r="BI137" s="474"/>
      <c r="BJ137" s="473"/>
    </row>
    <row r="138" spans="1:62" ht="9" customHeight="1">
      <c r="A138" s="470"/>
      <c r="B138" s="296">
        <v>15</v>
      </c>
      <c r="C138" s="215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25"/>
      <c r="AD138" s="225"/>
      <c r="AE138" s="225"/>
      <c r="AF138" s="225"/>
      <c r="AG138" s="225"/>
      <c r="AH138" s="225"/>
      <c r="AI138" s="225"/>
      <c r="AJ138" s="22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215"/>
      <c r="AW138" s="215"/>
      <c r="AX138" s="215"/>
      <c r="AY138" s="215"/>
      <c r="AZ138" s="215"/>
      <c r="BA138" s="215"/>
      <c r="BB138" s="215"/>
      <c r="BC138" s="215"/>
      <c r="BD138" s="215"/>
      <c r="BE138" s="215"/>
      <c r="BF138" s="216"/>
      <c r="BG138" s="475"/>
      <c r="BH138" s="292"/>
      <c r="BI138" s="474"/>
      <c r="BJ138" s="473"/>
    </row>
    <row r="139" spans="1:62" ht="9" customHeight="1">
      <c r="A139" s="470"/>
      <c r="B139" s="296">
        <v>20</v>
      </c>
      <c r="C139" s="215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25"/>
      <c r="AD139" s="225"/>
      <c r="AE139" s="225"/>
      <c r="AF139" s="225"/>
      <c r="AG139" s="225"/>
      <c r="AH139" s="225"/>
      <c r="AI139" s="225"/>
      <c r="AJ139" s="22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215"/>
      <c r="AW139" s="215"/>
      <c r="AX139" s="215"/>
      <c r="AY139" s="215"/>
      <c r="AZ139" s="215"/>
      <c r="BA139" s="215"/>
      <c r="BB139" s="215"/>
      <c r="BC139" s="215"/>
      <c r="BD139" s="215"/>
      <c r="BE139" s="215"/>
      <c r="BF139" s="216"/>
      <c r="BG139" s="216"/>
      <c r="BH139" s="475"/>
      <c r="BI139" s="474"/>
      <c r="BJ139" s="474"/>
    </row>
    <row r="140" spans="1:62" ht="9" customHeight="1">
      <c r="A140" s="470"/>
      <c r="B140" s="296">
        <v>25</v>
      </c>
      <c r="C140" s="215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25"/>
      <c r="AD140" s="225"/>
      <c r="AE140" s="225"/>
      <c r="AF140" s="225"/>
      <c r="AG140" s="225"/>
      <c r="AH140" s="225"/>
      <c r="AI140" s="225"/>
      <c r="AJ140" s="225"/>
      <c r="AK140" s="225"/>
      <c r="AL140" s="22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215"/>
      <c r="AW140" s="215"/>
      <c r="AX140" s="215"/>
      <c r="AY140" s="215"/>
      <c r="AZ140" s="215"/>
      <c r="BA140" s="215"/>
      <c r="BB140" s="215"/>
      <c r="BC140" s="215"/>
      <c r="BD140" s="215"/>
      <c r="BE140" s="215"/>
      <c r="BF140" s="216"/>
      <c r="BG140" s="216"/>
      <c r="BH140" s="475"/>
      <c r="BI140" s="292"/>
      <c r="BJ140" s="474"/>
    </row>
    <row r="141" spans="1:62" ht="9" customHeight="1">
      <c r="A141" s="470"/>
      <c r="B141" s="296">
        <v>30</v>
      </c>
      <c r="C141" s="215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25"/>
      <c r="AD141" s="225"/>
      <c r="AE141" s="225"/>
      <c r="AF141" s="225"/>
      <c r="AG141" s="225"/>
      <c r="AH141" s="225"/>
      <c r="AI141" s="225"/>
      <c r="AJ141" s="225"/>
      <c r="AK141" s="225"/>
      <c r="AL141" s="22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215"/>
      <c r="AW141" s="215"/>
      <c r="AX141" s="215"/>
      <c r="AY141" s="215"/>
      <c r="AZ141" s="215"/>
      <c r="BA141" s="215"/>
      <c r="BB141" s="215"/>
      <c r="BC141" s="215"/>
      <c r="BD141" s="215"/>
      <c r="BE141" s="215"/>
      <c r="BF141" s="216"/>
      <c r="BG141" s="216"/>
      <c r="BH141" s="216"/>
      <c r="BI141" s="475"/>
      <c r="BJ141" s="474"/>
    </row>
    <row r="142" spans="1:62" ht="9" customHeight="1">
      <c r="A142" s="470"/>
      <c r="B142" s="296">
        <v>35</v>
      </c>
      <c r="C142" s="215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25"/>
      <c r="AD142" s="225"/>
      <c r="AE142" s="225"/>
      <c r="AF142" s="225"/>
      <c r="AG142" s="225"/>
      <c r="AH142" s="225"/>
      <c r="AI142" s="225"/>
      <c r="AJ142" s="225"/>
      <c r="AK142" s="225"/>
      <c r="AL142" s="22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215"/>
      <c r="AW142" s="215"/>
      <c r="AX142" s="215"/>
      <c r="AY142" s="215"/>
      <c r="AZ142" s="215"/>
      <c r="BA142" s="215"/>
      <c r="BB142" s="215"/>
      <c r="BC142" s="215"/>
      <c r="BD142" s="215"/>
      <c r="BE142" s="215"/>
      <c r="BF142" s="216"/>
      <c r="BG142" s="216"/>
      <c r="BH142" s="216"/>
      <c r="BI142" s="475"/>
      <c r="BJ142" s="292"/>
    </row>
    <row r="143" spans="1:62" ht="9" customHeight="1">
      <c r="A143" s="470"/>
      <c r="B143" s="296">
        <v>40</v>
      </c>
      <c r="C143" s="215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25"/>
      <c r="AD143" s="225"/>
      <c r="AE143" s="225"/>
      <c r="AF143" s="225"/>
      <c r="AG143" s="225"/>
      <c r="AH143" s="225"/>
      <c r="AI143" s="225"/>
      <c r="AJ143" s="225"/>
      <c r="AK143" s="225"/>
      <c r="AL143" s="22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215"/>
      <c r="AW143" s="215"/>
      <c r="AX143" s="215"/>
      <c r="AY143" s="215"/>
      <c r="AZ143" s="215"/>
      <c r="BA143" s="215"/>
      <c r="BB143" s="215"/>
      <c r="BC143" s="215"/>
      <c r="BD143" s="215"/>
      <c r="BE143" s="215"/>
      <c r="BF143" s="216"/>
      <c r="BG143" s="216"/>
      <c r="BH143" s="216"/>
      <c r="BI143" s="216"/>
      <c r="BJ143" s="475"/>
    </row>
    <row r="144" spans="1:62" ht="9" customHeight="1">
      <c r="A144" s="470"/>
      <c r="B144" s="296">
        <v>45</v>
      </c>
      <c r="C144" s="225"/>
      <c r="D144" s="204"/>
      <c r="E144" s="225"/>
      <c r="F144" s="225"/>
      <c r="G144" s="225"/>
      <c r="H144" s="225"/>
      <c r="I144" s="225"/>
      <c r="J144" s="225"/>
      <c r="K144" s="225"/>
      <c r="L144" s="225"/>
      <c r="M144" s="225"/>
      <c r="N144" s="225"/>
      <c r="O144" s="225"/>
      <c r="P144" s="225"/>
      <c r="Q144" s="225"/>
      <c r="R144" s="225"/>
      <c r="S144" s="225"/>
      <c r="T144" s="225"/>
      <c r="U144" s="225"/>
      <c r="V144" s="225"/>
      <c r="W144" s="225"/>
      <c r="X144" s="225"/>
      <c r="Y144" s="225"/>
      <c r="Z144" s="225"/>
      <c r="AA144" s="225"/>
      <c r="AB144" s="225"/>
      <c r="AC144" s="225"/>
      <c r="AD144" s="225"/>
      <c r="AE144" s="225"/>
      <c r="AF144" s="225"/>
      <c r="AG144" s="225"/>
      <c r="AH144" s="225"/>
      <c r="AI144" s="225"/>
      <c r="AJ144" s="225"/>
      <c r="AK144" s="225"/>
      <c r="AL144" s="225"/>
      <c r="AM144" s="225"/>
      <c r="AN144" s="225"/>
      <c r="AO144" s="225"/>
      <c r="AP144" s="225"/>
      <c r="AQ144" s="225"/>
      <c r="AR144" s="225"/>
      <c r="AS144" s="225"/>
      <c r="AT144" s="225"/>
      <c r="AU144" s="225"/>
      <c r="AV144" s="225"/>
      <c r="AW144" s="225"/>
      <c r="AX144" s="225"/>
      <c r="AY144" s="225"/>
      <c r="AZ144" s="225"/>
      <c r="BA144" s="225"/>
      <c r="BB144" s="225"/>
      <c r="BC144" s="225"/>
      <c r="BD144" s="225"/>
      <c r="BE144" s="225"/>
      <c r="BF144" s="216"/>
      <c r="BG144" s="216"/>
      <c r="BH144" s="216"/>
      <c r="BI144" s="216"/>
      <c r="BJ144" s="475"/>
    </row>
    <row r="145" spans="1:62" ht="9" customHeight="1">
      <c r="A145" s="470"/>
      <c r="B145" s="296">
        <v>50</v>
      </c>
      <c r="C145" s="229"/>
      <c r="D145" s="230"/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229"/>
      <c r="P145" s="229"/>
      <c r="Q145" s="229"/>
      <c r="R145" s="229"/>
      <c r="S145" s="229"/>
      <c r="T145" s="229"/>
      <c r="U145" s="229"/>
      <c r="V145" s="229"/>
      <c r="W145" s="229"/>
      <c r="X145" s="229"/>
      <c r="Y145" s="229"/>
      <c r="Z145" s="229"/>
      <c r="AA145" s="229"/>
      <c r="AB145" s="229"/>
      <c r="AC145" s="229"/>
      <c r="AD145" s="229"/>
      <c r="AE145" s="229"/>
      <c r="AF145" s="229"/>
      <c r="AG145" s="229"/>
      <c r="AH145" s="229"/>
      <c r="AI145" s="229"/>
      <c r="AJ145" s="229"/>
      <c r="AK145" s="229"/>
      <c r="AL145" s="229"/>
      <c r="AM145" s="229"/>
      <c r="AN145" s="229"/>
      <c r="AO145" s="229"/>
      <c r="AP145" s="229"/>
      <c r="AQ145" s="229"/>
      <c r="AR145" s="229"/>
      <c r="AS145" s="229"/>
      <c r="AT145" s="229"/>
      <c r="AU145" s="229"/>
      <c r="AV145" s="229"/>
      <c r="AW145" s="229"/>
      <c r="AX145" s="229"/>
      <c r="AY145" s="229"/>
      <c r="AZ145" s="229"/>
      <c r="BA145" s="229"/>
      <c r="BB145" s="229"/>
      <c r="BC145" s="229"/>
      <c r="BD145" s="229"/>
      <c r="BE145" s="229"/>
      <c r="BF145" s="229"/>
      <c r="BG145" s="229"/>
      <c r="BH145" s="229"/>
      <c r="BI145" s="229"/>
      <c r="BJ145" s="229"/>
    </row>
    <row r="146" spans="1:62" ht="9" customHeight="1">
      <c r="A146" s="470"/>
      <c r="B146" s="296">
        <v>55</v>
      </c>
      <c r="C146" s="229"/>
      <c r="D146" s="230"/>
      <c r="E146" s="229"/>
      <c r="F146" s="229"/>
      <c r="G146" s="229"/>
      <c r="H146" s="229"/>
      <c r="I146" s="229"/>
      <c r="J146" s="229"/>
      <c r="K146" s="229"/>
      <c r="L146" s="229"/>
      <c r="M146" s="229"/>
      <c r="N146" s="229"/>
      <c r="O146" s="229"/>
      <c r="P146" s="229"/>
      <c r="Q146" s="229"/>
      <c r="R146" s="229"/>
      <c r="S146" s="229"/>
      <c r="T146" s="229"/>
      <c r="U146" s="229"/>
      <c r="V146" s="229"/>
      <c r="W146" s="229"/>
      <c r="X146" s="229"/>
      <c r="Y146" s="229"/>
      <c r="Z146" s="229"/>
      <c r="AA146" s="229"/>
      <c r="AB146" s="229"/>
      <c r="AC146" s="229"/>
      <c r="AD146" s="229"/>
      <c r="AE146" s="229"/>
      <c r="AF146" s="229"/>
      <c r="AG146" s="229"/>
      <c r="AH146" s="229"/>
      <c r="AI146" s="229"/>
      <c r="AJ146" s="229"/>
      <c r="AK146" s="229"/>
      <c r="AL146" s="229"/>
      <c r="AM146" s="229"/>
      <c r="AN146" s="229"/>
      <c r="AO146" s="229"/>
      <c r="AP146" s="229"/>
      <c r="AQ146" s="229"/>
      <c r="AR146" s="229"/>
      <c r="AS146" s="229"/>
      <c r="AT146" s="229"/>
      <c r="AU146" s="229"/>
      <c r="AV146" s="229"/>
      <c r="AW146" s="229"/>
      <c r="AX146" s="229"/>
      <c r="AY146" s="229"/>
      <c r="AZ146" s="229"/>
      <c r="BA146" s="229"/>
      <c r="BB146" s="229"/>
      <c r="BC146" s="229"/>
      <c r="BD146" s="229"/>
      <c r="BE146" s="229"/>
      <c r="BF146" s="229"/>
      <c r="BG146" s="229"/>
      <c r="BH146" s="229"/>
      <c r="BI146" s="229"/>
      <c r="BJ146" s="229"/>
    </row>
    <row r="147" spans="1:62" ht="9" customHeight="1">
      <c r="A147" s="470"/>
      <c r="B147" s="296">
        <v>60</v>
      </c>
      <c r="C147" s="210"/>
      <c r="D147" s="231"/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210"/>
      <c r="T147" s="210"/>
      <c r="U147" s="210"/>
      <c r="V147" s="210"/>
      <c r="W147" s="210"/>
      <c r="X147" s="210"/>
      <c r="Y147" s="210"/>
      <c r="Z147" s="210"/>
      <c r="AA147" s="210"/>
      <c r="AB147" s="210"/>
      <c r="AC147" s="210"/>
      <c r="AD147" s="210"/>
      <c r="AE147" s="210"/>
      <c r="AF147" s="210"/>
      <c r="AG147" s="210"/>
      <c r="AH147" s="210"/>
      <c r="AI147" s="210"/>
      <c r="AJ147" s="210"/>
      <c r="AK147" s="210"/>
      <c r="AL147" s="210"/>
      <c r="AM147" s="210"/>
      <c r="AN147" s="210"/>
      <c r="AO147" s="210"/>
      <c r="AP147" s="210"/>
      <c r="AQ147" s="210"/>
      <c r="AR147" s="210"/>
      <c r="AS147" s="210"/>
      <c r="AT147" s="210"/>
      <c r="AU147" s="210"/>
      <c r="AV147" s="210"/>
      <c r="AW147" s="210"/>
      <c r="AX147" s="210"/>
      <c r="AY147" s="210"/>
      <c r="AZ147" s="210"/>
      <c r="BA147" s="210"/>
      <c r="BB147" s="210"/>
      <c r="BC147" s="210"/>
      <c r="BD147" s="210"/>
      <c r="BE147" s="210"/>
      <c r="BF147" s="210"/>
      <c r="BG147" s="210"/>
      <c r="BH147" s="210"/>
      <c r="BI147" s="210"/>
      <c r="BJ147" s="210"/>
    </row>
    <row r="148" spans="1:62">
      <c r="B148" s="232"/>
      <c r="AU148" s="204"/>
      <c r="AZ148" s="204"/>
      <c r="BF148" s="204"/>
      <c r="BG148" s="204"/>
      <c r="BH148" s="204"/>
      <c r="BI148" s="204"/>
      <c r="BJ148" s="204"/>
    </row>
    <row r="149" spans="1:62">
      <c r="B149" s="232" t="s">
        <v>222</v>
      </c>
      <c r="C149" s="202">
        <v>90</v>
      </c>
      <c r="D149" s="202" t="s">
        <v>223</v>
      </c>
      <c r="G149" s="233" t="s">
        <v>224</v>
      </c>
      <c r="H149" s="233"/>
      <c r="I149" s="233"/>
      <c r="J149" s="202">
        <v>0.3</v>
      </c>
      <c r="K149" s="202" t="s">
        <v>219</v>
      </c>
      <c r="M149" s="202">
        <v>5</v>
      </c>
      <c r="O149" s="476" t="s">
        <v>225</v>
      </c>
      <c r="P149" s="476"/>
      <c r="Q149" s="476"/>
      <c r="R149" s="202">
        <v>7</v>
      </c>
      <c r="S149" s="202" t="s">
        <v>219</v>
      </c>
      <c r="U149" s="202">
        <v>10</v>
      </c>
      <c r="W149" s="476" t="s">
        <v>226</v>
      </c>
      <c r="X149" s="476"/>
      <c r="Y149" s="476"/>
      <c r="Z149" s="476"/>
      <c r="AA149" s="202">
        <v>15</v>
      </c>
      <c r="AB149" s="202" t="s">
        <v>219</v>
      </c>
      <c r="AD149" s="202">
        <v>15</v>
      </c>
      <c r="AF149" s="476" t="s">
        <v>227</v>
      </c>
      <c r="AG149" s="476"/>
      <c r="AH149" s="476"/>
      <c r="AI149" s="202">
        <v>12</v>
      </c>
      <c r="AJ149" s="202" t="s">
        <v>219</v>
      </c>
      <c r="AL149" s="202">
        <v>10</v>
      </c>
      <c r="AO149" s="204"/>
      <c r="AP149" s="204"/>
      <c r="AS149" s="463" t="s">
        <v>228</v>
      </c>
      <c r="AT149" s="463"/>
      <c r="AU149" s="463"/>
      <c r="AV149" s="463"/>
      <c r="AW149" s="465" t="s">
        <v>229</v>
      </c>
      <c r="AX149" s="465"/>
      <c r="AY149" s="465"/>
      <c r="AZ149" s="465"/>
      <c r="BA149" s="467" t="s">
        <v>230</v>
      </c>
      <c r="BB149" s="467"/>
      <c r="BC149" s="467"/>
      <c r="BD149" s="467"/>
      <c r="BE149" s="462" t="s">
        <v>231</v>
      </c>
      <c r="BF149" s="462"/>
      <c r="BG149" s="462"/>
      <c r="BH149" s="462"/>
      <c r="BI149" s="462"/>
      <c r="BJ149" s="204"/>
    </row>
    <row r="150" spans="1:62">
      <c r="G150" s="476" t="s">
        <v>228</v>
      </c>
      <c r="H150" s="476"/>
      <c r="I150" s="476"/>
      <c r="J150" s="202">
        <v>16</v>
      </c>
      <c r="K150" s="202" t="s">
        <v>219</v>
      </c>
      <c r="M150" s="202">
        <v>20</v>
      </c>
      <c r="O150" s="476" t="s">
        <v>229</v>
      </c>
      <c r="P150" s="476"/>
      <c r="Q150" s="476"/>
      <c r="R150" s="202">
        <v>8</v>
      </c>
      <c r="S150" s="202" t="s">
        <v>219</v>
      </c>
      <c r="U150" s="202">
        <v>10</v>
      </c>
      <c r="W150" s="476" t="s">
        <v>230</v>
      </c>
      <c r="X150" s="476"/>
      <c r="Y150" s="476"/>
      <c r="Z150" s="476"/>
      <c r="AA150" s="202">
        <v>5</v>
      </c>
      <c r="AB150" s="202" t="s">
        <v>219</v>
      </c>
      <c r="AD150" s="202">
        <v>5</v>
      </c>
      <c r="AF150" s="234" t="s">
        <v>232</v>
      </c>
      <c r="AM150" s="204">
        <v>74.89</v>
      </c>
      <c r="AN150" s="204" t="s">
        <v>219</v>
      </c>
      <c r="AO150" s="204"/>
      <c r="AP150" s="204"/>
      <c r="AS150" s="464" t="s">
        <v>225</v>
      </c>
      <c r="AT150" s="464"/>
      <c r="AU150" s="464"/>
      <c r="AV150" s="464"/>
      <c r="AW150" s="466" t="s">
        <v>226</v>
      </c>
      <c r="AX150" s="466"/>
      <c r="AY150" s="466"/>
      <c r="AZ150" s="466"/>
      <c r="BA150" s="468" t="s">
        <v>227</v>
      </c>
      <c r="BB150" s="468"/>
      <c r="BC150" s="468"/>
      <c r="BD150" s="468"/>
      <c r="BE150" s="461" t="s">
        <v>233</v>
      </c>
      <c r="BF150" s="461"/>
      <c r="BG150" s="461"/>
      <c r="BH150" s="461"/>
      <c r="BI150" s="461"/>
      <c r="BJ150" s="204"/>
    </row>
    <row r="151" spans="1:62">
      <c r="BF151" s="204"/>
      <c r="BG151" s="204"/>
      <c r="BH151" s="204"/>
      <c r="BI151" s="204"/>
      <c r="BJ151" s="204"/>
    </row>
    <row r="152" spans="1:62">
      <c r="AB152" s="204"/>
      <c r="AC152" s="204"/>
      <c r="AD152" s="204"/>
      <c r="AE152" s="204"/>
      <c r="AF152" s="204"/>
      <c r="AG152" s="204"/>
      <c r="BF152" s="204"/>
      <c r="BG152" s="204"/>
      <c r="BH152" s="204"/>
      <c r="BI152" s="204"/>
      <c r="BJ152" s="204"/>
    </row>
    <row r="153" spans="1:62">
      <c r="BF153" s="204"/>
      <c r="BG153" s="204"/>
      <c r="BH153" s="204"/>
      <c r="BI153" s="204"/>
      <c r="BJ153" s="204"/>
    </row>
    <row r="154" spans="1:62">
      <c r="BF154" s="204"/>
      <c r="BG154" s="204"/>
      <c r="BH154" s="204"/>
      <c r="BI154" s="204"/>
      <c r="BJ154" s="204"/>
    </row>
    <row r="155" spans="1:62">
      <c r="BF155" s="204"/>
      <c r="BG155" s="204"/>
      <c r="BH155" s="204"/>
      <c r="BI155" s="204"/>
      <c r="BJ155" s="204"/>
    </row>
    <row r="156" spans="1:62">
      <c r="BF156" s="204"/>
      <c r="BG156" s="204"/>
      <c r="BH156" s="204"/>
      <c r="BI156" s="204"/>
      <c r="BJ156" s="204"/>
    </row>
    <row r="157" spans="1:62">
      <c r="L157" s="204"/>
      <c r="BF157" s="204"/>
      <c r="BG157" s="204"/>
      <c r="BH157" s="204"/>
      <c r="BI157" s="204"/>
      <c r="BJ157" s="204"/>
    </row>
    <row r="158" spans="1:62">
      <c r="BF158" s="204"/>
      <c r="BG158" s="204"/>
      <c r="BH158" s="204"/>
      <c r="BI158" s="204"/>
      <c r="BJ158" s="204"/>
    </row>
  </sheetData>
  <mergeCells count="327">
    <mergeCell ref="O149:Q149"/>
    <mergeCell ref="W149:Z149"/>
    <mergeCell ref="BJ135:BJ136"/>
    <mergeCell ref="BG137:BG138"/>
    <mergeCell ref="G150:I150"/>
    <mergeCell ref="O150:Q150"/>
    <mergeCell ref="W150:Z150"/>
    <mergeCell ref="BJ137:BJ138"/>
    <mergeCell ref="BH139:BH140"/>
    <mergeCell ref="BJ139:BJ141"/>
    <mergeCell ref="AF149:AH149"/>
    <mergeCell ref="BJ131:BJ134"/>
    <mergeCell ref="BE133:BE134"/>
    <mergeCell ref="BG133:BG135"/>
    <mergeCell ref="BH133:BH134"/>
    <mergeCell ref="BI133:BI134"/>
    <mergeCell ref="BF129:BF130"/>
    <mergeCell ref="BG129:BG130"/>
    <mergeCell ref="BI141:BI142"/>
    <mergeCell ref="BJ143:BJ144"/>
    <mergeCell ref="BF131:BF133"/>
    <mergeCell ref="BG131:BG132"/>
    <mergeCell ref="BG125:BG128"/>
    <mergeCell ref="BB127:BB128"/>
    <mergeCell ref="BH135:BH137"/>
    <mergeCell ref="BI135:BI136"/>
    <mergeCell ref="BF127:BF128"/>
    <mergeCell ref="A124:A135"/>
    <mergeCell ref="BI137:BI139"/>
    <mergeCell ref="BH127:BH130"/>
    <mergeCell ref="BC129:BC130"/>
    <mergeCell ref="BE129:BE131"/>
    <mergeCell ref="BC123:BC124"/>
    <mergeCell ref="BD123:BD124"/>
    <mergeCell ref="BI129:BI132"/>
    <mergeCell ref="BD131:BD132"/>
    <mergeCell ref="BF135:BF136"/>
    <mergeCell ref="A136:A147"/>
    <mergeCell ref="BH131:BH132"/>
    <mergeCell ref="A112:A123"/>
    <mergeCell ref="AU113:AU114"/>
    <mergeCell ref="AW113:AW115"/>
    <mergeCell ref="BF123:BF126"/>
    <mergeCell ref="BA125:BA126"/>
    <mergeCell ref="BC125:BC127"/>
    <mergeCell ref="BD125:BD126"/>
    <mergeCell ref="BE125:BE126"/>
    <mergeCell ref="BC117:BC120"/>
    <mergeCell ref="BD127:BD129"/>
    <mergeCell ref="BE127:BE128"/>
    <mergeCell ref="BE121:BE124"/>
    <mergeCell ref="BB123:BB125"/>
    <mergeCell ref="AX119:AX120"/>
    <mergeCell ref="AZ119:AZ121"/>
    <mergeCell ref="BA119:BA120"/>
    <mergeCell ref="BB119:BB120"/>
    <mergeCell ref="BD119:BD122"/>
    <mergeCell ref="AY121:AY122"/>
    <mergeCell ref="BA121:BA123"/>
    <mergeCell ref="BB121:BB122"/>
    <mergeCell ref="BC121:BC122"/>
    <mergeCell ref="AZ123:AZ124"/>
    <mergeCell ref="BA113:BA116"/>
    <mergeCell ref="AV115:AV116"/>
    <mergeCell ref="AX115:AX117"/>
    <mergeCell ref="AY115:AY116"/>
    <mergeCell ref="AZ115:AZ116"/>
    <mergeCell ref="BB115:BB118"/>
    <mergeCell ref="AW117:AW118"/>
    <mergeCell ref="AY117:AY119"/>
    <mergeCell ref="AZ117:AZ118"/>
    <mergeCell ref="BA117:BA118"/>
    <mergeCell ref="AY109:AY112"/>
    <mergeCell ref="AT111:AT112"/>
    <mergeCell ref="AV111:AV113"/>
    <mergeCell ref="AW111:AW112"/>
    <mergeCell ref="AX111:AX112"/>
    <mergeCell ref="AZ111:AZ114"/>
    <mergeCell ref="AX113:AX114"/>
    <mergeCell ref="AY113:AY114"/>
    <mergeCell ref="AW105:AW108"/>
    <mergeCell ref="AR107:AR108"/>
    <mergeCell ref="AT107:AT109"/>
    <mergeCell ref="AU107:AU108"/>
    <mergeCell ref="AV107:AV108"/>
    <mergeCell ref="AX107:AX110"/>
    <mergeCell ref="AS109:AS110"/>
    <mergeCell ref="AU109:AU111"/>
    <mergeCell ref="AV109:AV110"/>
    <mergeCell ref="AW109:AW110"/>
    <mergeCell ref="AU101:AU104"/>
    <mergeCell ref="AP103:AP104"/>
    <mergeCell ref="AR103:AR105"/>
    <mergeCell ref="AS103:AS104"/>
    <mergeCell ref="AT103:AT104"/>
    <mergeCell ref="AV103:AV106"/>
    <mergeCell ref="AQ105:AQ106"/>
    <mergeCell ref="AS105:AS107"/>
    <mergeCell ref="AT105:AT106"/>
    <mergeCell ref="AU105:AU106"/>
    <mergeCell ref="AT99:AT102"/>
    <mergeCell ref="A100:A111"/>
    <mergeCell ref="AO101:AO102"/>
    <mergeCell ref="AQ101:AQ103"/>
    <mergeCell ref="AR101:AR102"/>
    <mergeCell ref="AS101:AS102"/>
    <mergeCell ref="A88:A99"/>
    <mergeCell ref="AI89:AI90"/>
    <mergeCell ref="AK89:AK91"/>
    <mergeCell ref="AL89:AL90"/>
    <mergeCell ref="AR95:AR98"/>
    <mergeCell ref="AM97:AM98"/>
    <mergeCell ref="AO97:AO99"/>
    <mergeCell ref="AP97:AP98"/>
    <mergeCell ref="AQ97:AQ98"/>
    <mergeCell ref="AS97:AS100"/>
    <mergeCell ref="AN99:AN100"/>
    <mergeCell ref="AP99:AP101"/>
    <mergeCell ref="AQ99:AQ100"/>
    <mergeCell ref="AR99:AR100"/>
    <mergeCell ref="AP91:AP94"/>
    <mergeCell ref="AK93:AK94"/>
    <mergeCell ref="AM93:AM95"/>
    <mergeCell ref="AN93:AN94"/>
    <mergeCell ref="AO93:AO94"/>
    <mergeCell ref="AQ93:AQ96"/>
    <mergeCell ref="AL95:AL96"/>
    <mergeCell ref="AN95:AN97"/>
    <mergeCell ref="AO95:AO96"/>
    <mergeCell ref="AP95:AP96"/>
    <mergeCell ref="AN87:AN90"/>
    <mergeCell ref="AM89:AM90"/>
    <mergeCell ref="AO89:AO92"/>
    <mergeCell ref="AJ91:AJ92"/>
    <mergeCell ref="AL91:AL93"/>
    <mergeCell ref="AM91:AM92"/>
    <mergeCell ref="AN91:AN92"/>
    <mergeCell ref="AL83:AL86"/>
    <mergeCell ref="AG85:AG86"/>
    <mergeCell ref="AI85:AI87"/>
    <mergeCell ref="AJ85:AJ86"/>
    <mergeCell ref="AK85:AK86"/>
    <mergeCell ref="AM85:AM88"/>
    <mergeCell ref="AH87:AH88"/>
    <mergeCell ref="AJ87:AJ89"/>
    <mergeCell ref="AK87:AK88"/>
    <mergeCell ref="AL87:AL88"/>
    <mergeCell ref="AH75:AH78"/>
    <mergeCell ref="AK81:AK84"/>
    <mergeCell ref="AF83:AF84"/>
    <mergeCell ref="AH83:AH85"/>
    <mergeCell ref="AI83:AI84"/>
    <mergeCell ref="AJ83:AJ84"/>
    <mergeCell ref="AC75:AC76"/>
    <mergeCell ref="AI77:AI80"/>
    <mergeCell ref="AF79:AF81"/>
    <mergeCell ref="AG79:AG80"/>
    <mergeCell ref="AH79:AH80"/>
    <mergeCell ref="AJ79:AJ82"/>
    <mergeCell ref="AE81:AE82"/>
    <mergeCell ref="AG81:AG83"/>
    <mergeCell ref="AH81:AH82"/>
    <mergeCell ref="AI81:AI82"/>
    <mergeCell ref="AE77:AE79"/>
    <mergeCell ref="AF77:AF78"/>
    <mergeCell ref="AG77:AG78"/>
    <mergeCell ref="AE69:AE72"/>
    <mergeCell ref="AF71:AF74"/>
    <mergeCell ref="AE73:AE74"/>
    <mergeCell ref="AG73:AG76"/>
    <mergeCell ref="AE75:AE76"/>
    <mergeCell ref="AF75:AF76"/>
    <mergeCell ref="A64:A75"/>
    <mergeCell ref="AA65:AA66"/>
    <mergeCell ref="AC65:AC67"/>
    <mergeCell ref="AD65:AD66"/>
    <mergeCell ref="AB67:AB68"/>
    <mergeCell ref="AD67:AD69"/>
    <mergeCell ref="AD63:AD64"/>
    <mergeCell ref="A52:A63"/>
    <mergeCell ref="U53:U54"/>
    <mergeCell ref="W53:W55"/>
    <mergeCell ref="A76:A87"/>
    <mergeCell ref="AD77:AD78"/>
    <mergeCell ref="AD59:AD62"/>
    <mergeCell ref="Y61:Y62"/>
    <mergeCell ref="AA61:AA63"/>
    <mergeCell ref="AB61:AB62"/>
    <mergeCell ref="AC61:AC62"/>
    <mergeCell ref="Z63:Z64"/>
    <mergeCell ref="AB63:AB65"/>
    <mergeCell ref="AC63:AC64"/>
    <mergeCell ref="AB55:AB58"/>
    <mergeCell ref="W57:W58"/>
    <mergeCell ref="Y57:Y59"/>
    <mergeCell ref="Z57:Z58"/>
    <mergeCell ref="AA57:AA58"/>
    <mergeCell ref="AC57:AC60"/>
    <mergeCell ref="X59:X60"/>
    <mergeCell ref="Z59:Z61"/>
    <mergeCell ref="AA59:AA60"/>
    <mergeCell ref="AB59:AB60"/>
    <mergeCell ref="Z51:Z54"/>
    <mergeCell ref="X53:X54"/>
    <mergeCell ref="Y53:Y54"/>
    <mergeCell ref="AA53:AA56"/>
    <mergeCell ref="V55:V56"/>
    <mergeCell ref="X55:X57"/>
    <mergeCell ref="Y55:Y56"/>
    <mergeCell ref="Z55:Z56"/>
    <mergeCell ref="X47:X50"/>
    <mergeCell ref="S49:S50"/>
    <mergeCell ref="U49:U51"/>
    <mergeCell ref="V49:V50"/>
    <mergeCell ref="W49:W50"/>
    <mergeCell ref="Y49:Y52"/>
    <mergeCell ref="T51:T52"/>
    <mergeCell ref="V51:V53"/>
    <mergeCell ref="W51:W52"/>
    <mergeCell ref="X51:X52"/>
    <mergeCell ref="V43:V46"/>
    <mergeCell ref="Q45:Q46"/>
    <mergeCell ref="S45:S47"/>
    <mergeCell ref="T45:T46"/>
    <mergeCell ref="U45:U46"/>
    <mergeCell ref="W45:W48"/>
    <mergeCell ref="R47:R48"/>
    <mergeCell ref="T47:T49"/>
    <mergeCell ref="U47:U48"/>
    <mergeCell ref="V47:V48"/>
    <mergeCell ref="A28:A39"/>
    <mergeCell ref="I29:I30"/>
    <mergeCell ref="K29:K31"/>
    <mergeCell ref="L29:L30"/>
    <mergeCell ref="S37:S40"/>
    <mergeCell ref="U41:U44"/>
    <mergeCell ref="P43:P44"/>
    <mergeCell ref="R43:R45"/>
    <mergeCell ref="S43:S44"/>
    <mergeCell ref="T43:T44"/>
    <mergeCell ref="P39:P41"/>
    <mergeCell ref="Q39:Q40"/>
    <mergeCell ref="R39:R40"/>
    <mergeCell ref="T39:T42"/>
    <mergeCell ref="Q33:Q36"/>
    <mergeCell ref="A40:A51"/>
    <mergeCell ref="O41:O42"/>
    <mergeCell ref="Q41:Q43"/>
    <mergeCell ref="R41:R42"/>
    <mergeCell ref="S41:S42"/>
    <mergeCell ref="L35:L36"/>
    <mergeCell ref="N35:N37"/>
    <mergeCell ref="O35:O36"/>
    <mergeCell ref="P35:P36"/>
    <mergeCell ref="R35:R38"/>
    <mergeCell ref="M37:M38"/>
    <mergeCell ref="O37:O39"/>
    <mergeCell ref="P37:P38"/>
    <mergeCell ref="Q37:Q38"/>
    <mergeCell ref="N39:N40"/>
    <mergeCell ref="O29:O32"/>
    <mergeCell ref="J31:J32"/>
    <mergeCell ref="L31:L33"/>
    <mergeCell ref="M31:M32"/>
    <mergeCell ref="N31:N32"/>
    <mergeCell ref="P31:P34"/>
    <mergeCell ref="K33:K34"/>
    <mergeCell ref="M33:M35"/>
    <mergeCell ref="N33:N34"/>
    <mergeCell ref="O33:O34"/>
    <mergeCell ref="M25:M28"/>
    <mergeCell ref="H27:H28"/>
    <mergeCell ref="J27:J29"/>
    <mergeCell ref="K27:K28"/>
    <mergeCell ref="L27:L28"/>
    <mergeCell ref="N27:N30"/>
    <mergeCell ref="M29:M30"/>
    <mergeCell ref="K21:K24"/>
    <mergeCell ref="F23:F24"/>
    <mergeCell ref="H23:H25"/>
    <mergeCell ref="I23:I24"/>
    <mergeCell ref="J23:J24"/>
    <mergeCell ref="L23:L26"/>
    <mergeCell ref="G25:G26"/>
    <mergeCell ref="I25:I27"/>
    <mergeCell ref="J25:J26"/>
    <mergeCell ref="K25:K26"/>
    <mergeCell ref="I17:I20"/>
    <mergeCell ref="D19:D20"/>
    <mergeCell ref="F19:F21"/>
    <mergeCell ref="G19:G20"/>
    <mergeCell ref="H19:H20"/>
    <mergeCell ref="J19:J22"/>
    <mergeCell ref="E21:E22"/>
    <mergeCell ref="G21:G23"/>
    <mergeCell ref="H21:H22"/>
    <mergeCell ref="I21:I22"/>
    <mergeCell ref="H15:H18"/>
    <mergeCell ref="A16:A27"/>
    <mergeCell ref="C17:C18"/>
    <mergeCell ref="E17:E19"/>
    <mergeCell ref="F17:F18"/>
    <mergeCell ref="G17:G18"/>
    <mergeCell ref="D13:D14"/>
    <mergeCell ref="E13:E14"/>
    <mergeCell ref="G13:G16"/>
    <mergeCell ref="D15:D17"/>
    <mergeCell ref="E15:E16"/>
    <mergeCell ref="F15:F16"/>
    <mergeCell ref="A1:BJ1"/>
    <mergeCell ref="A4:A15"/>
    <mergeCell ref="C5:C8"/>
    <mergeCell ref="D7:D10"/>
    <mergeCell ref="C9:C10"/>
    <mergeCell ref="E9:E12"/>
    <mergeCell ref="C11:C12"/>
    <mergeCell ref="D11:D12"/>
    <mergeCell ref="F11:F14"/>
    <mergeCell ref="C13:C15"/>
    <mergeCell ref="BE150:BI150"/>
    <mergeCell ref="BE149:BI149"/>
    <mergeCell ref="AS149:AV149"/>
    <mergeCell ref="AS150:AV150"/>
    <mergeCell ref="AW149:AZ149"/>
    <mergeCell ref="AW150:AZ150"/>
    <mergeCell ref="BA149:BD149"/>
    <mergeCell ref="BA150:BD150"/>
  </mergeCells>
  <printOptions horizontalCentered="1"/>
  <pageMargins left="0.19685039370078741" right="0.19685039370078741" top="1.7716535433070868" bottom="0.39370078740157483" header="0.78740157480314965" footer="0.31496062992125984"/>
  <pageSetup paperSize="9" scale="75" orientation="landscape" verticalDpi="1200" r:id="rId1"/>
  <headerFooter differentFirst="1">
    <firstHeader>&amp;C&amp;"Arial,Normal"&amp;12ANEXO 4.4</firstHeader>
  </headerFooter>
  <rowBreaks count="2" manualBreakCount="2">
    <brk id="63" max="61" man="1"/>
    <brk id="123" max="6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2:I24"/>
  <sheetViews>
    <sheetView view="pageBreakPreview" zoomScaleSheetLayoutView="100" workbookViewId="0">
      <selection activeCell="M19" sqref="M19"/>
    </sheetView>
  </sheetViews>
  <sheetFormatPr baseColWidth="10" defaultColWidth="9.140625" defaultRowHeight="15"/>
  <cols>
    <col min="7" max="7" width="4.42578125" customWidth="1"/>
    <col min="8" max="8" width="11.7109375" customWidth="1"/>
    <col min="9" max="9" width="12.28515625" customWidth="1"/>
  </cols>
  <sheetData>
    <row r="2" spans="1:9">
      <c r="A2" s="44" t="s">
        <v>234</v>
      </c>
    </row>
    <row r="4" spans="1:9">
      <c r="F4" s="236"/>
      <c r="H4" s="44" t="s">
        <v>235</v>
      </c>
    </row>
    <row r="6" spans="1:9">
      <c r="H6" t="s">
        <v>236</v>
      </c>
    </row>
    <row r="7" spans="1:9">
      <c r="H7" t="s">
        <v>237</v>
      </c>
    </row>
    <row r="8" spans="1:9">
      <c r="H8" t="s">
        <v>238</v>
      </c>
    </row>
    <row r="9" spans="1:9">
      <c r="H9" t="s">
        <v>239</v>
      </c>
    </row>
    <row r="10" spans="1:9">
      <c r="H10" t="s">
        <v>240</v>
      </c>
    </row>
    <row r="11" spans="1:9">
      <c r="F11" s="24"/>
      <c r="H11" t="s">
        <v>241</v>
      </c>
    </row>
    <row r="12" spans="1:9">
      <c r="H12" t="s">
        <v>242</v>
      </c>
    </row>
    <row r="13" spans="1:9">
      <c r="H13" t="s">
        <v>243</v>
      </c>
    </row>
    <row r="15" spans="1:9" ht="15.75" thickBot="1"/>
    <row r="16" spans="1:9" ht="15.75" thickBot="1">
      <c r="H16" s="237" t="s">
        <v>244</v>
      </c>
      <c r="I16" s="238" t="s">
        <v>245</v>
      </c>
    </row>
    <row r="17" spans="8:9">
      <c r="H17" s="239" t="s">
        <v>246</v>
      </c>
      <c r="I17" s="240">
        <v>14.6</v>
      </c>
    </row>
    <row r="18" spans="8:9">
      <c r="H18" s="241" t="s">
        <v>247</v>
      </c>
      <c r="I18" s="242">
        <v>10.6</v>
      </c>
    </row>
    <row r="19" spans="8:9">
      <c r="H19" s="241" t="s">
        <v>248</v>
      </c>
      <c r="I19" s="242">
        <v>5.75</v>
      </c>
    </row>
    <row r="20" spans="8:9">
      <c r="H20" s="241" t="s">
        <v>249</v>
      </c>
      <c r="I20" s="242">
        <v>1.5</v>
      </c>
    </row>
    <row r="21" spans="8:9">
      <c r="H21" s="241" t="s">
        <v>250</v>
      </c>
      <c r="I21" s="242">
        <v>5.5</v>
      </c>
    </row>
    <row r="22" spans="8:9">
      <c r="H22" s="241" t="s">
        <v>251</v>
      </c>
      <c r="I22" s="242">
        <v>2.6</v>
      </c>
    </row>
    <row r="23" spans="8:9" ht="15.75" thickBot="1">
      <c r="H23" s="243" t="s">
        <v>252</v>
      </c>
      <c r="I23" s="244">
        <v>5.5</v>
      </c>
    </row>
    <row r="24" spans="8:9" ht="25.5" thickBot="1">
      <c r="H24" s="245" t="s">
        <v>253</v>
      </c>
      <c r="I24" s="295">
        <f>SUM(I17:I23)</f>
        <v>46.050000000000004</v>
      </c>
    </row>
  </sheetData>
  <printOptions horizontalCentered="1"/>
  <pageMargins left="1.1811023622047245" right="0.39370078740157483" top="1.5748031496062993" bottom="0.39370078740157483" header="0.78740157480314965" footer="0.31496062992125984"/>
  <pageSetup paperSize="9" orientation="landscape" horizontalDpi="1200" verticalDpi="1200" r:id="rId1"/>
  <headerFooter>
    <oddHeader>&amp;C&amp;"Arial,Normal"&amp;12Anexo 5.1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2:K21"/>
  <sheetViews>
    <sheetView view="pageBreakPreview" zoomScaleSheetLayoutView="100" workbookViewId="0">
      <selection activeCell="J22" sqref="J22"/>
    </sheetView>
  </sheetViews>
  <sheetFormatPr baseColWidth="10" defaultRowHeight="15"/>
  <cols>
    <col min="9" max="9" width="11.42578125" customWidth="1"/>
  </cols>
  <sheetData>
    <row r="2" spans="1:11">
      <c r="A2" s="44" t="s">
        <v>254</v>
      </c>
    </row>
    <row r="3" spans="1:11">
      <c r="J3" s="44" t="s">
        <v>235</v>
      </c>
    </row>
    <row r="5" spans="1:11">
      <c r="J5" t="s">
        <v>236</v>
      </c>
    </row>
    <row r="6" spans="1:11">
      <c r="J6" t="s">
        <v>237</v>
      </c>
    </row>
    <row r="7" spans="1:11">
      <c r="J7" t="s">
        <v>255</v>
      </c>
    </row>
    <row r="8" spans="1:11">
      <c r="J8" t="s">
        <v>256</v>
      </c>
    </row>
    <row r="9" spans="1:11">
      <c r="J9" t="s">
        <v>257</v>
      </c>
    </row>
    <row r="10" spans="1:11">
      <c r="J10" t="s">
        <v>241</v>
      </c>
    </row>
    <row r="11" spans="1:11">
      <c r="J11" t="s">
        <v>258</v>
      </c>
    </row>
    <row r="13" spans="1:11" ht="15.75" thickBot="1"/>
    <row r="14" spans="1:11" ht="15.75" thickBot="1">
      <c r="J14" s="237" t="s">
        <v>244</v>
      </c>
      <c r="K14" s="238" t="s">
        <v>245</v>
      </c>
    </row>
    <row r="15" spans="1:11">
      <c r="J15" s="239" t="s">
        <v>246</v>
      </c>
      <c r="K15" s="240">
        <v>26.97</v>
      </c>
    </row>
    <row r="16" spans="1:11">
      <c r="J16" s="241" t="s">
        <v>247</v>
      </c>
      <c r="K16" s="242">
        <v>24.66</v>
      </c>
    </row>
    <row r="17" spans="10:11">
      <c r="J17" s="241" t="s">
        <v>248</v>
      </c>
      <c r="K17" s="242">
        <v>4</v>
      </c>
    </row>
    <row r="18" spans="10:11">
      <c r="J18" s="241" t="s">
        <v>249</v>
      </c>
      <c r="K18" s="242">
        <v>3.5</v>
      </c>
    </row>
    <row r="19" spans="10:11">
      <c r="J19" s="241" t="s">
        <v>250</v>
      </c>
      <c r="K19" s="242">
        <v>3.2</v>
      </c>
    </row>
    <row r="20" spans="10:11" ht="15.75" thickBot="1">
      <c r="J20" s="243" t="s">
        <v>251</v>
      </c>
      <c r="K20" s="244">
        <v>14.75</v>
      </c>
    </row>
    <row r="21" spans="10:11" ht="25.5" thickBot="1">
      <c r="J21" s="245" t="s">
        <v>253</v>
      </c>
      <c r="K21" s="295">
        <f>SUM(K15:K20)</f>
        <v>77.08</v>
      </c>
    </row>
  </sheetData>
  <pageMargins left="0.70866141732283472" right="0.70866141732283472" top="1.5748031496062993" bottom="0.39370078740157483" header="0.78740157480314965" footer="0.31496062992125984"/>
  <pageSetup paperSize="9" orientation="landscape" horizontalDpi="1200" verticalDpi="1200" r:id="rId1"/>
  <headerFooter>
    <oddHeader>&amp;C&amp;"Arial,Normal"&amp;12Anexo 5.2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2:K23"/>
  <sheetViews>
    <sheetView view="pageBreakPreview" zoomScaleSheetLayoutView="100" workbookViewId="0">
      <selection activeCell="M12" sqref="M12"/>
    </sheetView>
  </sheetViews>
  <sheetFormatPr baseColWidth="10" defaultRowHeight="15"/>
  <cols>
    <col min="11" max="11" width="13" customWidth="1"/>
  </cols>
  <sheetData>
    <row r="2" spans="1:11">
      <c r="A2" s="44" t="s">
        <v>259</v>
      </c>
    </row>
    <row r="4" spans="1:11">
      <c r="J4" s="44" t="s">
        <v>235</v>
      </c>
    </row>
    <row r="6" spans="1:11">
      <c r="J6" t="s">
        <v>236</v>
      </c>
    </row>
    <row r="7" spans="1:11">
      <c r="J7" t="s">
        <v>237</v>
      </c>
    </row>
    <row r="8" spans="1:11">
      <c r="J8" t="s">
        <v>260</v>
      </c>
    </row>
    <row r="9" spans="1:11">
      <c r="J9" t="s">
        <v>261</v>
      </c>
    </row>
    <row r="10" spans="1:11">
      <c r="J10" t="s">
        <v>257</v>
      </c>
    </row>
    <row r="11" spans="1:11">
      <c r="J11" t="s">
        <v>262</v>
      </c>
    </row>
    <row r="12" spans="1:11">
      <c r="J12" t="s">
        <v>258</v>
      </c>
    </row>
    <row r="14" spans="1:11" ht="15.75" thickBot="1"/>
    <row r="15" spans="1:11" ht="15.75" thickBot="1">
      <c r="J15" s="237" t="s">
        <v>244</v>
      </c>
      <c r="K15" s="238" t="s">
        <v>245</v>
      </c>
    </row>
    <row r="16" spans="1:11">
      <c r="J16" s="239" t="s">
        <v>263</v>
      </c>
      <c r="K16" s="240">
        <v>19.2</v>
      </c>
    </row>
    <row r="17" spans="10:11">
      <c r="J17" s="241" t="s">
        <v>264</v>
      </c>
      <c r="K17" s="242">
        <v>13.5</v>
      </c>
    </row>
    <row r="18" spans="10:11">
      <c r="J18" s="241" t="s">
        <v>248</v>
      </c>
      <c r="K18" s="242">
        <v>21.5</v>
      </c>
    </row>
    <row r="19" spans="10:11">
      <c r="J19" s="241" t="s">
        <v>249</v>
      </c>
      <c r="K19" s="242">
        <v>11.2</v>
      </c>
    </row>
    <row r="20" spans="10:11">
      <c r="J20" s="241" t="s">
        <v>265</v>
      </c>
      <c r="K20" s="242">
        <v>11.2</v>
      </c>
    </row>
    <row r="21" spans="10:11">
      <c r="J21" s="241" t="s">
        <v>266</v>
      </c>
      <c r="K21" s="242">
        <v>0</v>
      </c>
    </row>
    <row r="22" spans="10:11" ht="15.75" thickBot="1">
      <c r="J22" s="241" t="s">
        <v>267</v>
      </c>
      <c r="K22" s="242">
        <v>12</v>
      </c>
    </row>
    <row r="23" spans="10:11" ht="25.5" thickBot="1">
      <c r="J23" s="245" t="s">
        <v>253</v>
      </c>
      <c r="K23" s="295">
        <f>SUM(K16:K22)</f>
        <v>88.600000000000009</v>
      </c>
    </row>
  </sheetData>
  <pageMargins left="0.70866141732283472" right="0.70866141732283472" top="1.5748031496062993" bottom="0.39370078740157483" header="0.78740157480314965" footer="0.31496062992125984"/>
  <pageSetup paperSize="9" orientation="landscape" horizontalDpi="1200" verticalDpi="1200" r:id="rId1"/>
  <headerFooter>
    <oddHeader>&amp;C&amp;"Arial,Normal"&amp;12Anexo 5.3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R34"/>
  <sheetViews>
    <sheetView view="pageBreakPreview" topLeftCell="A24" zoomScale="90" zoomScaleSheetLayoutView="90" workbookViewId="0">
      <selection activeCell="S29" sqref="S29"/>
    </sheetView>
  </sheetViews>
  <sheetFormatPr baseColWidth="10" defaultColWidth="11.42578125" defaultRowHeight="15"/>
  <cols>
    <col min="1" max="1" width="18.7109375" customWidth="1"/>
    <col min="2" max="3" width="12.7109375" customWidth="1"/>
    <col min="4" max="5" width="3.7109375" customWidth="1"/>
    <col min="6" max="6" width="4.28515625" customWidth="1"/>
    <col min="7" max="8" width="3.7109375" customWidth="1"/>
    <col min="9" max="10" width="5.28515625" customWidth="1"/>
    <col min="11" max="11" width="7.7109375" customWidth="1"/>
    <col min="12" max="12" width="5.7109375" customWidth="1"/>
    <col min="13" max="13" width="9.42578125" hidden="1" customWidth="1"/>
    <col min="14" max="15" width="8.28515625" hidden="1" customWidth="1"/>
    <col min="16" max="18" width="0" hidden="1" customWidth="1"/>
  </cols>
  <sheetData>
    <row r="2" spans="1:18">
      <c r="A2" s="25" t="s">
        <v>53</v>
      </c>
    </row>
    <row r="3" spans="1:18">
      <c r="A3" t="s">
        <v>54</v>
      </c>
      <c r="M3" s="26"/>
    </row>
    <row r="5" spans="1:18">
      <c r="A5" s="2" t="s">
        <v>2</v>
      </c>
      <c r="B5" s="2"/>
      <c r="C5" s="2" t="s">
        <v>55</v>
      </c>
      <c r="D5" s="5" t="s">
        <v>4</v>
      </c>
      <c r="F5" s="2" t="s">
        <v>5</v>
      </c>
      <c r="G5" s="27"/>
      <c r="H5" s="5"/>
      <c r="J5" s="4"/>
      <c r="K5" s="6"/>
    </row>
    <row r="6" spans="1:18" ht="15.75" thickBot="1"/>
    <row r="7" spans="1:18" ht="15.75" thickBot="1">
      <c r="A7" s="7" t="s">
        <v>56</v>
      </c>
      <c r="B7" s="8" t="s">
        <v>7</v>
      </c>
      <c r="C7" s="246" t="s">
        <v>8</v>
      </c>
      <c r="D7" s="298" t="s">
        <v>9</v>
      </c>
      <c r="E7" s="299"/>
      <c r="F7" s="299"/>
      <c r="G7" s="299"/>
      <c r="H7" s="300" t="s">
        <v>10</v>
      </c>
      <c r="I7" s="300"/>
      <c r="J7" s="300"/>
      <c r="K7" s="300" t="s">
        <v>11</v>
      </c>
      <c r="L7" s="301"/>
    </row>
    <row r="8" spans="1:18" ht="18" customHeight="1" thickBot="1">
      <c r="A8" s="9" t="s">
        <v>13</v>
      </c>
      <c r="B8" s="10">
        <f>I13+I14+I16+I19+I23+I25+I27</f>
        <v>124.7433</v>
      </c>
      <c r="C8" s="247">
        <f>+I12+I15+I18+I22+I24+I26</f>
        <v>20.840000000000003</v>
      </c>
      <c r="D8" s="304">
        <v>0</v>
      </c>
      <c r="E8" s="305"/>
      <c r="F8" s="305"/>
      <c r="G8" s="305"/>
      <c r="H8" s="306">
        <f>I20+I21</f>
        <v>139.1962</v>
      </c>
      <c r="I8" s="306"/>
      <c r="J8" s="306"/>
      <c r="K8" s="307">
        <f>+I17</f>
        <v>1.44</v>
      </c>
      <c r="L8" s="308"/>
      <c r="M8" s="3">
        <f>B8+C8+D8+H8+K8</f>
        <v>286.21949999999998</v>
      </c>
    </row>
    <row r="9" spans="1:18" ht="15.75" thickBot="1"/>
    <row r="10" spans="1:18" ht="15" customHeight="1">
      <c r="A10" s="311" t="s">
        <v>15</v>
      </c>
      <c r="B10" s="312"/>
      <c r="C10" s="313"/>
      <c r="D10" s="317" t="s">
        <v>16</v>
      </c>
      <c r="E10" s="318"/>
      <c r="F10" s="318"/>
      <c r="G10" s="318"/>
      <c r="H10" s="319"/>
      <c r="I10" s="320" t="s">
        <v>17</v>
      </c>
      <c r="J10" s="322" t="s">
        <v>18</v>
      </c>
      <c r="K10" s="324" t="s">
        <v>19</v>
      </c>
      <c r="L10" s="325"/>
    </row>
    <row r="11" spans="1:18" ht="15" customHeight="1" thickBot="1">
      <c r="A11" s="314"/>
      <c r="B11" s="315"/>
      <c r="C11" s="316"/>
      <c r="D11" s="28"/>
      <c r="E11" s="28"/>
      <c r="F11" s="28"/>
      <c r="G11" s="28"/>
      <c r="H11" s="28"/>
      <c r="I11" s="321"/>
      <c r="J11" s="323"/>
      <c r="K11" s="326"/>
      <c r="L11" s="327"/>
    </row>
    <row r="12" spans="1:18" ht="18" customHeight="1">
      <c r="A12" s="348" t="s">
        <v>57</v>
      </c>
      <c r="B12" s="349"/>
      <c r="C12" s="349"/>
      <c r="D12" s="255"/>
      <c r="E12" s="255"/>
      <c r="F12" s="255"/>
      <c r="G12" s="255"/>
      <c r="H12" s="255"/>
      <c r="I12" s="253">
        <v>15.24</v>
      </c>
      <c r="J12" s="253">
        <v>49</v>
      </c>
      <c r="K12" s="372" t="s">
        <v>58</v>
      </c>
      <c r="L12" s="373"/>
      <c r="N12" s="29">
        <f>J12/I12</f>
        <v>3.2152230971128608</v>
      </c>
    </row>
    <row r="13" spans="1:18" ht="24.95" customHeight="1">
      <c r="A13" s="334" t="s">
        <v>59</v>
      </c>
      <c r="B13" s="335"/>
      <c r="C13" s="335"/>
      <c r="D13" s="30"/>
      <c r="E13" s="30"/>
      <c r="F13" s="30"/>
      <c r="G13" s="30"/>
      <c r="H13" s="30"/>
      <c r="I13" s="14">
        <v>7.79</v>
      </c>
      <c r="J13" s="14">
        <v>5</v>
      </c>
      <c r="K13" s="374"/>
      <c r="L13" s="375"/>
    </row>
    <row r="14" spans="1:18" ht="18" customHeight="1">
      <c r="A14" s="334" t="s">
        <v>60</v>
      </c>
      <c r="B14" s="335"/>
      <c r="C14" s="335"/>
      <c r="D14" s="30"/>
      <c r="E14" s="30"/>
      <c r="F14" s="30"/>
      <c r="G14" s="30"/>
      <c r="H14" s="30"/>
      <c r="I14" s="14">
        <v>25</v>
      </c>
      <c r="J14" s="14">
        <v>0</v>
      </c>
      <c r="K14" s="374"/>
      <c r="L14" s="375"/>
      <c r="Q14">
        <v>36</v>
      </c>
      <c r="R14" t="s">
        <v>61</v>
      </c>
    </row>
    <row r="15" spans="1:18" ht="18" customHeight="1">
      <c r="A15" s="348" t="s">
        <v>62</v>
      </c>
      <c r="B15" s="349"/>
      <c r="C15" s="349"/>
      <c r="D15" s="256"/>
      <c r="E15" s="256"/>
      <c r="F15" s="256"/>
      <c r="G15" s="256"/>
      <c r="H15" s="256"/>
      <c r="I15" s="253">
        <v>0.56000000000000005</v>
      </c>
      <c r="J15" s="253">
        <v>3.2</v>
      </c>
      <c r="K15" s="376"/>
      <c r="L15" s="377"/>
      <c r="N15" s="29">
        <f>J15/I15</f>
        <v>5.7142857142857144</v>
      </c>
    </row>
    <row r="16" spans="1:18" ht="18" customHeight="1">
      <c r="A16" s="334" t="s">
        <v>63</v>
      </c>
      <c r="B16" s="335"/>
      <c r="C16" s="335"/>
      <c r="D16" s="30"/>
      <c r="E16" s="30"/>
      <c r="F16" s="30"/>
      <c r="G16" s="30"/>
      <c r="H16" s="30"/>
      <c r="I16" s="14">
        <v>0.28000000000000003</v>
      </c>
      <c r="J16" s="14">
        <v>1</v>
      </c>
      <c r="K16" s="374"/>
      <c r="L16" s="375"/>
    </row>
    <row r="17" spans="1:14" ht="18" customHeight="1">
      <c r="A17" s="334" t="s">
        <v>64</v>
      </c>
      <c r="B17" s="335"/>
      <c r="C17" s="335"/>
      <c r="D17" s="30"/>
      <c r="E17" s="30"/>
      <c r="F17" s="30"/>
      <c r="G17" s="30"/>
      <c r="H17" s="30"/>
      <c r="I17" s="14">
        <f>0.24*6</f>
        <v>1.44</v>
      </c>
      <c r="J17" s="14">
        <v>0.5</v>
      </c>
      <c r="K17" s="374"/>
      <c r="L17" s="375"/>
    </row>
    <row r="18" spans="1:14" ht="24.95" customHeight="1">
      <c r="A18" s="348" t="s">
        <v>65</v>
      </c>
      <c r="B18" s="349"/>
      <c r="C18" s="349"/>
      <c r="D18" s="256"/>
      <c r="E18" s="256"/>
      <c r="F18" s="256"/>
      <c r="G18" s="256"/>
      <c r="H18" s="256"/>
      <c r="I18" s="253">
        <v>0.62</v>
      </c>
      <c r="J18" s="253">
        <v>2.4</v>
      </c>
      <c r="K18" s="376"/>
      <c r="L18" s="377"/>
      <c r="N18" s="29">
        <f>J18/I18</f>
        <v>3.8709677419354835</v>
      </c>
    </row>
    <row r="19" spans="1:14" ht="24.95" customHeight="1">
      <c r="A19" s="334" t="s">
        <v>66</v>
      </c>
      <c r="B19" s="335"/>
      <c r="C19" s="335"/>
      <c r="D19" s="30"/>
      <c r="E19" s="30"/>
      <c r="F19" s="30"/>
      <c r="G19" s="30"/>
      <c r="H19" s="30"/>
      <c r="I19" s="14">
        <v>0.44330000000000003</v>
      </c>
      <c r="J19" s="14">
        <v>1</v>
      </c>
      <c r="K19" s="374"/>
      <c r="L19" s="375"/>
    </row>
    <row r="20" spans="1:14" ht="24.95" customHeight="1">
      <c r="A20" s="334" t="s">
        <v>67</v>
      </c>
      <c r="B20" s="335"/>
      <c r="C20" s="335"/>
      <c r="D20" s="30"/>
      <c r="E20" s="30"/>
      <c r="F20" s="30"/>
      <c r="G20" s="30"/>
      <c r="H20" s="30"/>
      <c r="I20" s="14">
        <f>I19*34</f>
        <v>15.0722</v>
      </c>
      <c r="J20" s="14">
        <v>0</v>
      </c>
      <c r="K20" s="374"/>
      <c r="L20" s="375"/>
    </row>
    <row r="21" spans="1:14" ht="18" customHeight="1">
      <c r="A21" s="334" t="s">
        <v>68</v>
      </c>
      <c r="B21" s="335"/>
      <c r="C21" s="335"/>
      <c r="D21" s="30"/>
      <c r="E21" s="30"/>
      <c r="F21" s="30"/>
      <c r="G21" s="30"/>
      <c r="H21" s="30"/>
      <c r="I21" s="31">
        <f>(I19+I20)*8</f>
        <v>124.12400000000001</v>
      </c>
      <c r="J21" s="14">
        <v>0.9</v>
      </c>
      <c r="K21" s="374"/>
      <c r="L21" s="375"/>
    </row>
    <row r="22" spans="1:14" ht="18" customHeight="1">
      <c r="A22" s="348" t="s">
        <v>69</v>
      </c>
      <c r="B22" s="349"/>
      <c r="C22" s="349"/>
      <c r="D22" s="256"/>
      <c r="E22" s="256"/>
      <c r="F22" s="256"/>
      <c r="G22" s="256"/>
      <c r="H22" s="256"/>
      <c r="I22" s="253">
        <v>0.98</v>
      </c>
      <c r="J22" s="253">
        <v>12</v>
      </c>
      <c r="K22" s="376" t="s">
        <v>70</v>
      </c>
      <c r="L22" s="377"/>
      <c r="N22" s="29">
        <f>J22/I22</f>
        <v>12.244897959183673</v>
      </c>
    </row>
    <row r="23" spans="1:14" ht="18" customHeight="1">
      <c r="A23" s="334" t="s">
        <v>71</v>
      </c>
      <c r="B23" s="335"/>
      <c r="C23" s="335"/>
      <c r="D23" s="30"/>
      <c r="E23" s="30"/>
      <c r="F23" s="30"/>
      <c r="G23" s="30"/>
      <c r="H23" s="30"/>
      <c r="I23" s="14">
        <v>45</v>
      </c>
      <c r="J23" s="14">
        <v>0</v>
      </c>
      <c r="K23" s="374"/>
      <c r="L23" s="375"/>
    </row>
    <row r="24" spans="1:14" ht="30" customHeight="1">
      <c r="A24" s="348" t="s">
        <v>72</v>
      </c>
      <c r="B24" s="349"/>
      <c r="C24" s="349"/>
      <c r="D24" s="256"/>
      <c r="E24" s="256"/>
      <c r="F24" s="256"/>
      <c r="G24" s="256"/>
      <c r="H24" s="256"/>
      <c r="I24" s="253">
        <v>2.5</v>
      </c>
      <c r="J24" s="253">
        <v>15.75</v>
      </c>
      <c r="K24" s="376" t="s">
        <v>73</v>
      </c>
      <c r="L24" s="377"/>
      <c r="N24" s="29">
        <f>J24/I24</f>
        <v>6.3</v>
      </c>
    </row>
    <row r="25" spans="1:14" ht="18" customHeight="1">
      <c r="A25" s="334" t="s">
        <v>40</v>
      </c>
      <c r="B25" s="335"/>
      <c r="C25" s="335"/>
      <c r="D25" s="32"/>
      <c r="E25" s="32"/>
      <c r="F25" s="32"/>
      <c r="G25" s="32"/>
      <c r="H25" s="32"/>
      <c r="I25" s="14">
        <v>45</v>
      </c>
      <c r="J25" s="14">
        <v>0</v>
      </c>
      <c r="K25" s="374"/>
      <c r="L25" s="375"/>
    </row>
    <row r="26" spans="1:14" ht="18" customHeight="1">
      <c r="A26" s="348" t="s">
        <v>74</v>
      </c>
      <c r="B26" s="349"/>
      <c r="C26" s="349"/>
      <c r="D26" s="257"/>
      <c r="E26" s="257"/>
      <c r="F26" s="257"/>
      <c r="G26" s="257"/>
      <c r="H26" s="257"/>
      <c r="I26" s="253">
        <v>0.94</v>
      </c>
      <c r="J26" s="253">
        <v>2.9</v>
      </c>
      <c r="K26" s="376"/>
      <c r="L26" s="377"/>
      <c r="N26" s="29">
        <f>J26/I26</f>
        <v>3.0851063829787235</v>
      </c>
    </row>
    <row r="27" spans="1:14" ht="18" customHeight="1" thickBot="1">
      <c r="A27" s="368" t="s">
        <v>75</v>
      </c>
      <c r="B27" s="369"/>
      <c r="C27" s="369"/>
      <c r="D27" s="33"/>
      <c r="E27" s="33"/>
      <c r="F27" s="33"/>
      <c r="G27" s="33"/>
      <c r="H27" s="33"/>
      <c r="I27" s="22">
        <v>1.23</v>
      </c>
      <c r="J27" s="22">
        <v>0.6</v>
      </c>
      <c r="K27" s="389"/>
      <c r="L27" s="390"/>
    </row>
    <row r="28" spans="1:14" ht="15.75" thickBot="1">
      <c r="I28" s="34"/>
      <c r="K28" s="35"/>
      <c r="L28" s="35"/>
    </row>
    <row r="29" spans="1:14" ht="12" customHeight="1">
      <c r="A29" s="24"/>
      <c r="B29" s="24"/>
      <c r="C29" s="350" t="s">
        <v>12</v>
      </c>
      <c r="D29" s="351"/>
      <c r="E29" s="351"/>
      <c r="F29" s="352"/>
      <c r="G29" s="387">
        <f>C8/M8</f>
        <v>7.2811251504527136E-2</v>
      </c>
      <c r="H29" s="357"/>
    </row>
    <row r="30" spans="1:14" ht="12" customHeight="1" thickBot="1">
      <c r="A30" s="24"/>
      <c r="B30" s="24"/>
      <c r="C30" s="353"/>
      <c r="D30" s="354"/>
      <c r="E30" s="354"/>
      <c r="F30" s="355"/>
      <c r="G30" s="388"/>
      <c r="H30" s="359"/>
    </row>
    <row r="31" spans="1:14" ht="12" customHeight="1">
      <c r="C31" s="350" t="s">
        <v>14</v>
      </c>
      <c r="D31" s="351"/>
      <c r="E31" s="351"/>
      <c r="F31" s="352"/>
      <c r="G31" s="381">
        <f>SUM(J12:J27)</f>
        <v>94.25</v>
      </c>
      <c r="H31" s="382"/>
    </row>
    <row r="32" spans="1:14" ht="12" customHeight="1" thickBot="1">
      <c r="C32" s="353"/>
      <c r="D32" s="354"/>
      <c r="E32" s="354"/>
      <c r="F32" s="355"/>
      <c r="G32" s="383"/>
      <c r="H32" s="384"/>
    </row>
    <row r="33" spans="3:8" ht="12" customHeight="1">
      <c r="C33" s="378" t="s">
        <v>20</v>
      </c>
      <c r="D33" s="379"/>
      <c r="E33" s="379"/>
      <c r="F33" s="380"/>
      <c r="G33" s="385">
        <f>B8+C8+D8+H8+K8</f>
        <v>286.21949999999998</v>
      </c>
      <c r="H33" s="382"/>
    </row>
    <row r="34" spans="3:8" ht="12" customHeight="1" thickBot="1">
      <c r="C34" s="353"/>
      <c r="D34" s="354"/>
      <c r="E34" s="354"/>
      <c r="F34" s="355"/>
      <c r="G34" s="386"/>
      <c r="H34" s="384"/>
    </row>
  </sheetData>
  <mergeCells count="49">
    <mergeCell ref="A27:C27"/>
    <mergeCell ref="K27:L27"/>
    <mergeCell ref="A23:C23"/>
    <mergeCell ref="K23:L23"/>
    <mergeCell ref="A24:C24"/>
    <mergeCell ref="K24:L24"/>
    <mergeCell ref="C31:F32"/>
    <mergeCell ref="C33:F34"/>
    <mergeCell ref="G31:H32"/>
    <mergeCell ref="G33:H34"/>
    <mergeCell ref="A25:C25"/>
    <mergeCell ref="K25:L25"/>
    <mergeCell ref="C29:F30"/>
    <mergeCell ref="G29:H30"/>
    <mergeCell ref="A26:C26"/>
    <mergeCell ref="K26:L26"/>
    <mergeCell ref="A20:C20"/>
    <mergeCell ref="K20:L20"/>
    <mergeCell ref="A21:C21"/>
    <mergeCell ref="K21:L21"/>
    <mergeCell ref="A22:C22"/>
    <mergeCell ref="K22:L22"/>
    <mergeCell ref="A17:C17"/>
    <mergeCell ref="K17:L17"/>
    <mergeCell ref="A18:C18"/>
    <mergeCell ref="K18:L18"/>
    <mergeCell ref="A19:C19"/>
    <mergeCell ref="K19:L19"/>
    <mergeCell ref="A14:C14"/>
    <mergeCell ref="K14:L14"/>
    <mergeCell ref="A15:C15"/>
    <mergeCell ref="K15:L15"/>
    <mergeCell ref="A16:C16"/>
    <mergeCell ref="K16:L16"/>
    <mergeCell ref="I10:I11"/>
    <mergeCell ref="J10:J11"/>
    <mergeCell ref="K10:L11"/>
    <mergeCell ref="A12:C12"/>
    <mergeCell ref="K12:L12"/>
    <mergeCell ref="A13:C13"/>
    <mergeCell ref="K13:L13"/>
    <mergeCell ref="A10:C11"/>
    <mergeCell ref="D10:H10"/>
    <mergeCell ref="D7:G7"/>
    <mergeCell ref="H7:J7"/>
    <mergeCell ref="K7:L7"/>
    <mergeCell ref="D8:G8"/>
    <mergeCell ref="H8:J8"/>
    <mergeCell ref="K8:L8"/>
  </mergeCells>
  <pageMargins left="1.5748031496062993" right="0.39370078740157483" top="0.98425196850393704" bottom="0.98425196850393704" header="0.78740157480314965" footer="0.31496062992125984"/>
  <pageSetup paperSize="9" scale="90" orientation="portrait" verticalDpi="1200" r:id="rId1"/>
  <headerFooter>
    <oddHeader>&amp;C&amp;"Arial,Normal"&amp;12Anexo 1.2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R39"/>
  <sheetViews>
    <sheetView view="pageBreakPreview" zoomScale="85" zoomScaleSheetLayoutView="85" workbookViewId="0">
      <selection activeCell="K6" sqref="K6"/>
    </sheetView>
  </sheetViews>
  <sheetFormatPr baseColWidth="10" defaultColWidth="11.42578125" defaultRowHeight="15"/>
  <cols>
    <col min="1" max="1" width="18.7109375" customWidth="1"/>
    <col min="2" max="3" width="12.7109375" customWidth="1"/>
    <col min="4" max="5" width="3.7109375" customWidth="1"/>
    <col min="6" max="7" width="4" customWidth="1"/>
    <col min="8" max="8" width="3.7109375" customWidth="1"/>
    <col min="9" max="9" width="6.140625" customWidth="1"/>
    <col min="10" max="10" width="5.28515625" customWidth="1"/>
    <col min="11" max="11" width="7.7109375" customWidth="1"/>
    <col min="12" max="12" width="6.5703125" customWidth="1"/>
    <col min="13" max="13" width="9.42578125" hidden="1" customWidth="1"/>
    <col min="14" max="15" width="8.28515625" hidden="1" customWidth="1"/>
    <col min="16" max="18" width="0" hidden="1" customWidth="1"/>
  </cols>
  <sheetData>
    <row r="2" spans="1:18">
      <c r="A2" s="25" t="s">
        <v>95</v>
      </c>
    </row>
    <row r="3" spans="1:18">
      <c r="A3" t="s">
        <v>76</v>
      </c>
      <c r="M3" s="26"/>
    </row>
    <row r="5" spans="1:18">
      <c r="A5" s="2" t="s">
        <v>2</v>
      </c>
      <c r="B5" s="2"/>
      <c r="C5" s="2" t="s">
        <v>55</v>
      </c>
      <c r="D5" s="5" t="s">
        <v>4</v>
      </c>
      <c r="E5" s="2"/>
      <c r="F5" s="2" t="s">
        <v>5</v>
      </c>
      <c r="G5" s="2"/>
      <c r="H5" s="5"/>
      <c r="J5" s="4"/>
      <c r="K5" s="36"/>
    </row>
    <row r="6" spans="1:18" ht="15.75" thickBot="1"/>
    <row r="7" spans="1:18" ht="15.75" thickBot="1">
      <c r="A7" s="7" t="s">
        <v>56</v>
      </c>
      <c r="B7" s="8" t="s">
        <v>7</v>
      </c>
      <c r="C7" s="246" t="s">
        <v>8</v>
      </c>
      <c r="D7" s="298" t="s">
        <v>9</v>
      </c>
      <c r="E7" s="299"/>
      <c r="F7" s="299"/>
      <c r="G7" s="299"/>
      <c r="H7" s="300" t="s">
        <v>10</v>
      </c>
      <c r="I7" s="300"/>
      <c r="J7" s="300"/>
      <c r="K7" s="300" t="s">
        <v>11</v>
      </c>
      <c r="L7" s="301"/>
    </row>
    <row r="8" spans="1:18" ht="18" customHeight="1" thickBot="1">
      <c r="A8" s="9" t="s">
        <v>13</v>
      </c>
      <c r="B8" s="10">
        <f>I13+I14+I15+I20+I21+I22+I24+I25+I30+I31+I28</f>
        <v>111.962</v>
      </c>
      <c r="C8" s="247">
        <f>I12+I18+I23+I26+I27+I29</f>
        <v>44.890000000000008</v>
      </c>
      <c r="D8" s="304">
        <v>0</v>
      </c>
      <c r="E8" s="305"/>
      <c r="F8" s="305"/>
      <c r="G8" s="305"/>
      <c r="H8" s="306">
        <f>I16+I17+I19</f>
        <v>9.34</v>
      </c>
      <c r="I8" s="306"/>
      <c r="J8" s="306"/>
      <c r="K8" s="307">
        <v>0</v>
      </c>
      <c r="L8" s="308"/>
      <c r="M8" s="3">
        <f>K8+H8+D8+C8+B8</f>
        <v>166.19200000000001</v>
      </c>
    </row>
    <row r="9" spans="1:18" ht="15.75" thickBot="1"/>
    <row r="10" spans="1:18" ht="15" customHeight="1">
      <c r="A10" s="311" t="s">
        <v>15</v>
      </c>
      <c r="B10" s="312"/>
      <c r="C10" s="313"/>
      <c r="D10" s="317" t="s">
        <v>16</v>
      </c>
      <c r="E10" s="318"/>
      <c r="F10" s="318"/>
      <c r="G10" s="318"/>
      <c r="H10" s="319"/>
      <c r="I10" s="320" t="s">
        <v>17</v>
      </c>
      <c r="J10" s="322" t="s">
        <v>18</v>
      </c>
      <c r="K10" s="324" t="s">
        <v>19</v>
      </c>
      <c r="L10" s="325"/>
    </row>
    <row r="11" spans="1:18" ht="15.75" thickBot="1">
      <c r="A11" s="314"/>
      <c r="B11" s="315"/>
      <c r="C11" s="316"/>
      <c r="D11" s="37"/>
      <c r="E11" s="37"/>
      <c r="F11" s="37"/>
      <c r="G11" s="37"/>
      <c r="H11" s="37"/>
      <c r="I11" s="321"/>
      <c r="J11" s="323"/>
      <c r="K11" s="326"/>
      <c r="L11" s="327"/>
    </row>
    <row r="12" spans="1:18" ht="18" customHeight="1">
      <c r="A12" s="391" t="s">
        <v>77</v>
      </c>
      <c r="B12" s="392"/>
      <c r="C12" s="392"/>
      <c r="D12" s="258"/>
      <c r="E12" s="258"/>
      <c r="F12" s="258"/>
      <c r="G12" s="258"/>
      <c r="H12" s="258"/>
      <c r="I12" s="259">
        <v>15.63</v>
      </c>
      <c r="J12" s="260">
        <v>49</v>
      </c>
      <c r="K12" s="393"/>
      <c r="L12" s="394"/>
      <c r="N12">
        <v>3.1349968010236724</v>
      </c>
    </row>
    <row r="13" spans="1:18" ht="24.95" customHeight="1">
      <c r="A13" s="344" t="s">
        <v>78</v>
      </c>
      <c r="B13" s="345"/>
      <c r="C13" s="345"/>
      <c r="D13" s="38"/>
      <c r="E13" s="38"/>
      <c r="F13" s="38"/>
      <c r="G13" s="38"/>
      <c r="H13" s="38"/>
      <c r="I13" s="39">
        <v>1.53</v>
      </c>
      <c r="J13" s="40">
        <v>2</v>
      </c>
      <c r="K13" s="395"/>
      <c r="L13" s="396"/>
    </row>
    <row r="14" spans="1:18" ht="18" customHeight="1">
      <c r="A14" s="344" t="s">
        <v>79</v>
      </c>
      <c r="B14" s="345"/>
      <c r="C14" s="345"/>
      <c r="D14" s="38"/>
      <c r="E14" s="38"/>
      <c r="F14" s="38"/>
      <c r="G14" s="38"/>
      <c r="H14" s="38"/>
      <c r="I14" s="39">
        <v>15.39</v>
      </c>
      <c r="J14" s="40">
        <v>0.6</v>
      </c>
      <c r="K14" s="395"/>
      <c r="L14" s="396"/>
      <c r="Q14">
        <v>6</v>
      </c>
      <c r="R14" t="s">
        <v>80</v>
      </c>
    </row>
    <row r="15" spans="1:18" ht="18" customHeight="1">
      <c r="A15" s="344" t="s">
        <v>81</v>
      </c>
      <c r="B15" s="345"/>
      <c r="C15" s="345"/>
      <c r="D15" s="5"/>
      <c r="E15" s="5"/>
      <c r="F15" s="5"/>
      <c r="G15" s="5"/>
      <c r="H15" s="5"/>
      <c r="I15" s="39">
        <v>0.52</v>
      </c>
      <c r="J15" s="41">
        <v>1</v>
      </c>
      <c r="K15" s="397"/>
      <c r="L15" s="398"/>
      <c r="Q15">
        <v>45</v>
      </c>
      <c r="R15" t="s">
        <v>82</v>
      </c>
    </row>
    <row r="16" spans="1:18" ht="18" customHeight="1">
      <c r="A16" s="342" t="s">
        <v>83</v>
      </c>
      <c r="B16" s="343"/>
      <c r="C16" s="343"/>
      <c r="D16" s="5"/>
      <c r="E16" s="5"/>
      <c r="F16" s="5"/>
      <c r="G16" s="5"/>
      <c r="H16" s="5"/>
      <c r="I16" s="39">
        <f>I15*2</f>
        <v>1.04</v>
      </c>
      <c r="J16" s="41">
        <v>0</v>
      </c>
      <c r="K16" s="397"/>
      <c r="L16" s="398"/>
    </row>
    <row r="17" spans="1:14" ht="24.95" customHeight="1">
      <c r="A17" s="344" t="s">
        <v>84</v>
      </c>
      <c r="B17" s="345"/>
      <c r="C17" s="345"/>
      <c r="D17" s="5"/>
      <c r="E17" s="5"/>
      <c r="F17" s="5"/>
      <c r="G17" s="5"/>
      <c r="H17" s="5"/>
      <c r="I17" s="39">
        <f>(I16+I15)*5</f>
        <v>7.8000000000000007</v>
      </c>
      <c r="J17" s="41">
        <v>1</v>
      </c>
      <c r="K17" s="397"/>
      <c r="L17" s="398"/>
    </row>
    <row r="18" spans="1:14" ht="18" customHeight="1">
      <c r="A18" s="338" t="s">
        <v>85</v>
      </c>
      <c r="B18" s="339"/>
      <c r="C18" s="339"/>
      <c r="D18" s="252"/>
      <c r="E18" s="252"/>
      <c r="F18" s="252"/>
      <c r="G18" s="252"/>
      <c r="H18" s="252"/>
      <c r="I18" s="261">
        <v>1.02</v>
      </c>
      <c r="J18" s="262">
        <v>17</v>
      </c>
      <c r="K18" s="376"/>
      <c r="L18" s="377"/>
      <c r="N18">
        <v>16.666666666666668</v>
      </c>
    </row>
    <row r="19" spans="1:14" ht="18" customHeight="1">
      <c r="A19" s="344" t="s">
        <v>38</v>
      </c>
      <c r="B19" s="345"/>
      <c r="C19" s="345"/>
      <c r="D19" s="42"/>
      <c r="E19" s="42"/>
      <c r="F19" s="42"/>
      <c r="G19" s="42"/>
      <c r="H19" s="42"/>
      <c r="I19" s="39">
        <v>0.5</v>
      </c>
      <c r="J19" s="41">
        <v>0</v>
      </c>
      <c r="K19" s="397"/>
      <c r="L19" s="398"/>
    </row>
    <row r="20" spans="1:14" ht="18" customHeight="1">
      <c r="A20" s="342" t="s">
        <v>86</v>
      </c>
      <c r="B20" s="343"/>
      <c r="C20" s="343"/>
      <c r="D20" s="42"/>
      <c r="E20" s="42"/>
      <c r="F20" s="42"/>
      <c r="G20" s="42"/>
      <c r="H20" s="42"/>
      <c r="I20" s="39">
        <v>0.81200000000000006</v>
      </c>
      <c r="J20" s="41">
        <v>1</v>
      </c>
      <c r="K20" s="397"/>
      <c r="L20" s="398"/>
    </row>
    <row r="21" spans="1:14" ht="18" customHeight="1">
      <c r="A21" s="344" t="s">
        <v>40</v>
      </c>
      <c r="B21" s="345"/>
      <c r="C21" s="345"/>
      <c r="D21" s="42"/>
      <c r="E21" s="42"/>
      <c r="F21" s="42"/>
      <c r="G21" s="42"/>
      <c r="H21" s="42"/>
      <c r="I21" s="39">
        <v>15</v>
      </c>
      <c r="J21" s="41">
        <v>0</v>
      </c>
      <c r="K21" s="397"/>
      <c r="L21" s="398"/>
    </row>
    <row r="22" spans="1:14" ht="18" customHeight="1">
      <c r="A22" s="342" t="s">
        <v>41</v>
      </c>
      <c r="B22" s="343"/>
      <c r="C22" s="343"/>
      <c r="D22" s="42"/>
      <c r="E22" s="42"/>
      <c r="F22" s="42"/>
      <c r="G22" s="42"/>
      <c r="H22" s="42"/>
      <c r="I22" s="39">
        <v>0.76</v>
      </c>
      <c r="J22" s="41">
        <v>1</v>
      </c>
      <c r="K22" s="397"/>
      <c r="L22" s="398"/>
    </row>
    <row r="23" spans="1:14" ht="18" customHeight="1">
      <c r="A23" s="338" t="s">
        <v>43</v>
      </c>
      <c r="B23" s="339"/>
      <c r="C23" s="339"/>
      <c r="D23" s="254"/>
      <c r="E23" s="254"/>
      <c r="F23" s="254"/>
      <c r="G23" s="254"/>
      <c r="H23" s="254"/>
      <c r="I23" s="261">
        <v>0.85</v>
      </c>
      <c r="J23" s="262">
        <v>1.2</v>
      </c>
      <c r="K23" s="349"/>
      <c r="L23" s="399"/>
      <c r="N23">
        <v>1.411764705882353</v>
      </c>
    </row>
    <row r="24" spans="1:14" ht="18" customHeight="1">
      <c r="A24" s="344" t="s">
        <v>87</v>
      </c>
      <c r="B24" s="345"/>
      <c r="C24" s="345"/>
      <c r="D24" s="42"/>
      <c r="E24" s="42"/>
      <c r="F24" s="42"/>
      <c r="G24" s="42"/>
      <c r="H24" s="42"/>
      <c r="I24" s="43">
        <v>1.5</v>
      </c>
      <c r="J24" s="41">
        <v>0.6</v>
      </c>
      <c r="K24" s="397"/>
      <c r="L24" s="398"/>
    </row>
    <row r="25" spans="1:14" ht="24.95" customHeight="1">
      <c r="A25" s="342" t="s">
        <v>88</v>
      </c>
      <c r="B25" s="343"/>
      <c r="C25" s="343"/>
      <c r="D25" s="42"/>
      <c r="E25" s="42"/>
      <c r="F25" s="42"/>
      <c r="G25" s="42"/>
      <c r="H25" s="42"/>
      <c r="I25" s="39">
        <v>0.1</v>
      </c>
      <c r="J25" s="41">
        <v>2.5</v>
      </c>
      <c r="K25" s="397"/>
      <c r="L25" s="398"/>
    </row>
    <row r="26" spans="1:14" ht="24.95" customHeight="1">
      <c r="A26" s="400" t="s">
        <v>89</v>
      </c>
      <c r="B26" s="401"/>
      <c r="C26" s="401"/>
      <c r="D26" s="252"/>
      <c r="E26" s="252"/>
      <c r="F26" s="252"/>
      <c r="G26" s="252"/>
      <c r="H26" s="252"/>
      <c r="I26" s="261">
        <v>9.3800000000000008</v>
      </c>
      <c r="J26" s="263">
        <v>27</v>
      </c>
      <c r="K26" s="349"/>
      <c r="L26" s="399"/>
      <c r="N26">
        <v>2.88</v>
      </c>
    </row>
    <row r="27" spans="1:14" ht="18" customHeight="1">
      <c r="A27" s="338" t="s">
        <v>90</v>
      </c>
      <c r="B27" s="339"/>
      <c r="C27" s="339"/>
      <c r="D27" s="252"/>
      <c r="E27" s="252"/>
      <c r="F27" s="252"/>
      <c r="G27" s="252"/>
      <c r="H27" s="252"/>
      <c r="I27" s="261">
        <v>9.3800000000000008</v>
      </c>
      <c r="J27" s="263">
        <v>27</v>
      </c>
      <c r="K27" s="349"/>
      <c r="L27" s="399"/>
      <c r="N27">
        <v>13.043478260869566</v>
      </c>
    </row>
    <row r="28" spans="1:14" ht="18" customHeight="1">
      <c r="A28" s="344" t="s">
        <v>91</v>
      </c>
      <c r="B28" s="345"/>
      <c r="C28" s="345"/>
      <c r="D28" s="5"/>
      <c r="E28" s="5"/>
      <c r="F28" s="5"/>
      <c r="G28" s="5"/>
      <c r="H28" s="5"/>
      <c r="I28" s="43">
        <v>60</v>
      </c>
      <c r="J28" s="43">
        <v>0</v>
      </c>
      <c r="K28" s="374"/>
      <c r="L28" s="375"/>
    </row>
    <row r="29" spans="1:14" ht="18" customHeight="1">
      <c r="A29" s="338" t="s">
        <v>92</v>
      </c>
      <c r="B29" s="339"/>
      <c r="C29" s="339"/>
      <c r="D29" s="252"/>
      <c r="E29" s="252"/>
      <c r="F29" s="252"/>
      <c r="G29" s="252"/>
      <c r="H29" s="252"/>
      <c r="I29" s="261">
        <v>8.6300000000000008</v>
      </c>
      <c r="J29" s="263">
        <v>24.85</v>
      </c>
      <c r="K29" s="349"/>
      <c r="L29" s="399"/>
      <c r="N29">
        <v>2.88</v>
      </c>
    </row>
    <row r="30" spans="1:14" ht="18" customHeight="1">
      <c r="A30" s="344" t="s">
        <v>93</v>
      </c>
      <c r="B30" s="345"/>
      <c r="C30" s="345"/>
      <c r="D30" s="5"/>
      <c r="E30" s="5"/>
      <c r="F30" s="5"/>
      <c r="G30" s="5"/>
      <c r="H30" s="5"/>
      <c r="I30" s="39">
        <v>15</v>
      </c>
      <c r="J30" s="43">
        <v>0.8</v>
      </c>
      <c r="K30" s="397"/>
      <c r="L30" s="398"/>
    </row>
    <row r="31" spans="1:14" ht="18" customHeight="1">
      <c r="A31" s="342" t="s">
        <v>94</v>
      </c>
      <c r="B31" s="343"/>
      <c r="C31" s="343"/>
      <c r="D31" s="5"/>
      <c r="E31" s="5"/>
      <c r="F31" s="5"/>
      <c r="G31" s="5"/>
      <c r="H31" s="5"/>
      <c r="I31" s="39">
        <v>1.35</v>
      </c>
      <c r="J31" s="43">
        <v>1.4</v>
      </c>
      <c r="K31" s="397"/>
      <c r="L31" s="398"/>
    </row>
    <row r="33" spans="3:12" ht="15.75" thickBot="1">
      <c r="K33" s="24"/>
      <c r="L33" s="24"/>
    </row>
    <row r="34" spans="3:12" ht="12" customHeight="1">
      <c r="C34" s="350" t="s">
        <v>12</v>
      </c>
      <c r="D34" s="351"/>
      <c r="E34" s="351"/>
      <c r="F34" s="352"/>
      <c r="G34" s="387">
        <f>C8/M8</f>
        <v>0.27010927120439016</v>
      </c>
      <c r="H34" s="357"/>
    </row>
    <row r="35" spans="3:12" ht="12" customHeight="1" thickBot="1">
      <c r="C35" s="353"/>
      <c r="D35" s="354"/>
      <c r="E35" s="354"/>
      <c r="F35" s="355"/>
      <c r="G35" s="388"/>
      <c r="H35" s="359"/>
    </row>
    <row r="36" spans="3:12" ht="12" customHeight="1">
      <c r="C36" s="350" t="s">
        <v>14</v>
      </c>
      <c r="D36" s="351"/>
      <c r="E36" s="351"/>
      <c r="F36" s="352"/>
      <c r="G36" s="381">
        <f>SUM(J12:J31)</f>
        <v>157.94999999999999</v>
      </c>
      <c r="H36" s="382"/>
    </row>
    <row r="37" spans="3:12" ht="12" customHeight="1" thickBot="1">
      <c r="C37" s="353"/>
      <c r="D37" s="354"/>
      <c r="E37" s="354"/>
      <c r="F37" s="355"/>
      <c r="G37" s="383"/>
      <c r="H37" s="384"/>
    </row>
    <row r="38" spans="3:12" ht="12" customHeight="1">
      <c r="C38" s="378" t="s">
        <v>20</v>
      </c>
      <c r="D38" s="379"/>
      <c r="E38" s="379"/>
      <c r="F38" s="380"/>
      <c r="G38" s="385">
        <f>B8+C8+D8+H8+K8</f>
        <v>166.19200000000001</v>
      </c>
      <c r="H38" s="382"/>
    </row>
    <row r="39" spans="3:12" ht="12" customHeight="1" thickBot="1">
      <c r="C39" s="353"/>
      <c r="D39" s="354"/>
      <c r="E39" s="354"/>
      <c r="F39" s="355"/>
      <c r="G39" s="386"/>
      <c r="H39" s="384"/>
    </row>
  </sheetData>
  <mergeCells count="57">
    <mergeCell ref="C36:F37"/>
    <mergeCell ref="C38:F39"/>
    <mergeCell ref="G34:H35"/>
    <mergeCell ref="G36:H37"/>
    <mergeCell ref="G38:H39"/>
    <mergeCell ref="A31:C31"/>
    <mergeCell ref="C34:F35"/>
    <mergeCell ref="K31:L31"/>
    <mergeCell ref="A28:C28"/>
    <mergeCell ref="K28:L28"/>
    <mergeCell ref="A29:C29"/>
    <mergeCell ref="K29:L29"/>
    <mergeCell ref="A30:C30"/>
    <mergeCell ref="K30:L30"/>
    <mergeCell ref="A25:C25"/>
    <mergeCell ref="K25:L25"/>
    <mergeCell ref="A26:C26"/>
    <mergeCell ref="K26:L26"/>
    <mergeCell ref="A27:C27"/>
    <mergeCell ref="K27:L27"/>
    <mergeCell ref="A22:C22"/>
    <mergeCell ref="K22:L22"/>
    <mergeCell ref="A23:C23"/>
    <mergeCell ref="K23:L23"/>
    <mergeCell ref="A24:C24"/>
    <mergeCell ref="K24:L24"/>
    <mergeCell ref="A19:C19"/>
    <mergeCell ref="K19:L19"/>
    <mergeCell ref="A20:C20"/>
    <mergeCell ref="K20:L20"/>
    <mergeCell ref="A21:C21"/>
    <mergeCell ref="K21:L21"/>
    <mergeCell ref="A16:C16"/>
    <mergeCell ref="K16:L16"/>
    <mergeCell ref="A17:C17"/>
    <mergeCell ref="K17:L17"/>
    <mergeCell ref="A18:C18"/>
    <mergeCell ref="K18:L18"/>
    <mergeCell ref="A13:C13"/>
    <mergeCell ref="K13:L13"/>
    <mergeCell ref="A14:C14"/>
    <mergeCell ref="K14:L14"/>
    <mergeCell ref="A15:C15"/>
    <mergeCell ref="K15:L15"/>
    <mergeCell ref="A10:C11"/>
    <mergeCell ref="D10:H10"/>
    <mergeCell ref="I10:I11"/>
    <mergeCell ref="J10:J11"/>
    <mergeCell ref="K10:L11"/>
    <mergeCell ref="A12:C12"/>
    <mergeCell ref="K12:L12"/>
    <mergeCell ref="D7:G7"/>
    <mergeCell ref="H7:J7"/>
    <mergeCell ref="K7:L7"/>
    <mergeCell ref="D8:G8"/>
    <mergeCell ref="H8:J8"/>
    <mergeCell ref="K8:L8"/>
  </mergeCells>
  <pageMargins left="1.5748031496062993" right="0.39370078740157483" top="0.98425196850393704" bottom="0.98425196850393704" header="0.78740157480314965" footer="0.31496062992125984"/>
  <pageSetup paperSize="9" scale="90" orientation="portrait" verticalDpi="1200" r:id="rId1"/>
  <headerFooter>
    <oddHeader>&amp;C&amp;"Arial,Normal"&amp;12Anexo 1.3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O29"/>
  <sheetViews>
    <sheetView showGridLines="0" view="pageBreakPreview" zoomScale="80" zoomScaleSheetLayoutView="80" workbookViewId="0">
      <selection activeCell="J27" sqref="J27"/>
    </sheetView>
  </sheetViews>
  <sheetFormatPr baseColWidth="10" defaultColWidth="11.42578125" defaultRowHeight="15"/>
  <cols>
    <col min="2" max="2" width="17" customWidth="1"/>
    <col min="3" max="4" width="7.7109375" customWidth="1"/>
    <col min="5" max="5" width="15.7109375" customWidth="1"/>
    <col min="6" max="6" width="6.7109375" customWidth="1"/>
    <col min="7" max="8" width="8.7109375" customWidth="1"/>
    <col min="9" max="9" width="6.7109375" customWidth="1"/>
    <col min="10" max="11" width="7.7109375" customWidth="1"/>
    <col min="12" max="12" width="20.140625" bestFit="1" customWidth="1"/>
    <col min="13" max="13" width="18.28515625" customWidth="1"/>
    <col min="14" max="14" width="13" bestFit="1" customWidth="1"/>
  </cols>
  <sheetData>
    <row r="2" spans="1:15">
      <c r="A2" s="44" t="s">
        <v>96</v>
      </c>
    </row>
    <row r="3" spans="1:15" ht="15.75" thickBot="1"/>
    <row r="4" spans="1:15" ht="16.5" thickBot="1">
      <c r="B4" s="45" t="s">
        <v>97</v>
      </c>
      <c r="C4" s="415" t="s">
        <v>98</v>
      </c>
      <c r="D4" s="416"/>
      <c r="E4" s="46" t="s">
        <v>99</v>
      </c>
      <c r="G4" s="411" t="s">
        <v>102</v>
      </c>
      <c r="H4" s="411"/>
      <c r="I4" s="411"/>
      <c r="J4" s="410">
        <f>C5/2</f>
        <v>410770.8</v>
      </c>
      <c r="K4" s="410"/>
    </row>
    <row r="5" spans="1:15">
      <c r="B5" s="264" t="s">
        <v>100</v>
      </c>
      <c r="C5" s="417">
        <f>[1]Mercado!E35</f>
        <v>821541.6</v>
      </c>
      <c r="D5" s="418"/>
      <c r="E5" s="265">
        <f>C5/E9</f>
        <v>0.76068726535571796</v>
      </c>
      <c r="G5" s="411" t="s">
        <v>105</v>
      </c>
      <c r="H5" s="411"/>
      <c r="I5" s="411"/>
      <c r="J5" s="410">
        <v>300</v>
      </c>
      <c r="K5" s="410"/>
    </row>
    <row r="6" spans="1:15">
      <c r="B6" s="47" t="s">
        <v>101</v>
      </c>
      <c r="C6" s="419">
        <f>[1]Mercado!E83</f>
        <v>144057.55000000002</v>
      </c>
      <c r="D6" s="420"/>
      <c r="E6" s="48">
        <f>C6/E9</f>
        <v>0.13338672535066348</v>
      </c>
      <c r="G6" s="411" t="s">
        <v>106</v>
      </c>
      <c r="H6" s="411"/>
      <c r="I6" s="411"/>
      <c r="J6" s="409">
        <f>22*12+4*6</f>
        <v>288</v>
      </c>
      <c r="K6" s="409"/>
    </row>
    <row r="7" spans="1:15" ht="15.75" thickBot="1">
      <c r="B7" s="49" t="s">
        <v>103</v>
      </c>
      <c r="C7" s="421">
        <f>[1]Mercado!E137</f>
        <v>114400.00000000001</v>
      </c>
      <c r="D7" s="422"/>
      <c r="E7" s="50">
        <f>C7/E9</f>
        <v>0.10592600929361842</v>
      </c>
      <c r="G7" s="411" t="s">
        <v>128</v>
      </c>
      <c r="H7" s="411"/>
      <c r="I7" s="411"/>
      <c r="J7" s="410">
        <f>J5/J6</f>
        <v>1.0416666666666667</v>
      </c>
      <c r="K7" s="410"/>
    </row>
    <row r="8" spans="1:15" ht="15.75" customHeight="1" thickBot="1">
      <c r="G8" s="411" t="s">
        <v>125</v>
      </c>
      <c r="H8" s="411"/>
      <c r="I8" s="411"/>
      <c r="J8" s="409">
        <v>12</v>
      </c>
      <c r="K8" s="409"/>
      <c r="N8" s="51">
        <f>F23/J4</f>
        <v>2.0768881332363449E-2</v>
      </c>
    </row>
    <row r="9" spans="1:15" ht="15.75" thickBot="1">
      <c r="C9" s="52" t="s">
        <v>104</v>
      </c>
      <c r="D9" s="52"/>
      <c r="E9" s="53">
        <f>SUM(C5:C7)</f>
        <v>1079999.1500000001</v>
      </c>
      <c r="G9" s="411" t="s">
        <v>126</v>
      </c>
      <c r="H9" s="411"/>
      <c r="I9" s="411"/>
      <c r="J9" s="409">
        <v>3</v>
      </c>
      <c r="K9" s="409"/>
    </row>
    <row r="10" spans="1:15">
      <c r="G10" s="411" t="s">
        <v>108</v>
      </c>
      <c r="H10" s="411"/>
      <c r="I10" s="411"/>
      <c r="J10" s="409">
        <f>52*5</f>
        <v>260</v>
      </c>
      <c r="K10" s="409"/>
      <c r="M10">
        <f>J11*J7*1.5</f>
        <v>1218.7500000000002</v>
      </c>
      <c r="N10" s="54">
        <f>M10/C5</f>
        <v>1.4834915237402467E-3</v>
      </c>
    </row>
    <row r="11" spans="1:15" ht="15.75" customHeight="1">
      <c r="G11" s="411" t="s">
        <v>121</v>
      </c>
      <c r="H11" s="411"/>
      <c r="I11" s="411"/>
      <c r="J11" s="409">
        <f>J10*3</f>
        <v>780</v>
      </c>
      <c r="K11" s="409"/>
      <c r="M11" s="51"/>
    </row>
    <row r="12" spans="1:15">
      <c r="B12" s="61" t="s">
        <v>122</v>
      </c>
      <c r="C12" s="423" t="s">
        <v>124</v>
      </c>
      <c r="D12" s="424"/>
      <c r="E12" s="61" t="s">
        <v>123</v>
      </c>
    </row>
    <row r="13" spans="1:15">
      <c r="B13" s="32">
        <v>7</v>
      </c>
      <c r="C13" s="412">
        <f>B13*J5*12</f>
        <v>25200</v>
      </c>
      <c r="D13" s="413"/>
      <c r="E13" s="60">
        <f>F23</f>
        <v>8531.25</v>
      </c>
    </row>
    <row r="14" spans="1:15">
      <c r="B14" s="32">
        <v>5</v>
      </c>
      <c r="C14" s="412">
        <f>B14*J5*12</f>
        <v>18000</v>
      </c>
      <c r="D14" s="413"/>
      <c r="E14" s="32">
        <v>0</v>
      </c>
    </row>
    <row r="15" spans="1:15">
      <c r="B15" s="62" t="s">
        <v>129</v>
      </c>
      <c r="C15" s="412">
        <f>SUM(C13:C14)</f>
        <v>43200</v>
      </c>
      <c r="D15" s="413"/>
      <c r="E15" s="60">
        <f>SUM(E13:E14)</f>
        <v>8531.25</v>
      </c>
      <c r="M15" t="s">
        <v>107</v>
      </c>
      <c r="N15">
        <v>800</v>
      </c>
      <c r="O15">
        <f>N15/J6</f>
        <v>2.7777777777777777</v>
      </c>
    </row>
    <row r="16" spans="1:15">
      <c r="D16" s="62" t="s">
        <v>127</v>
      </c>
      <c r="E16" s="60">
        <f>C15+E15</f>
        <v>51731.25</v>
      </c>
    </row>
    <row r="18" spans="2:13">
      <c r="B18" s="42" t="s">
        <v>115</v>
      </c>
      <c r="C18" s="414">
        <f>J4</f>
        <v>410770.8</v>
      </c>
      <c r="D18" s="414"/>
    </row>
    <row r="19" spans="2:13">
      <c r="B19" s="42" t="s">
        <v>116</v>
      </c>
      <c r="C19" s="414">
        <f>C13+C14+E13+E14</f>
        <v>51731.25</v>
      </c>
      <c r="D19" s="414"/>
      <c r="M19">
        <f>12*J7</f>
        <v>12.5</v>
      </c>
    </row>
    <row r="20" spans="2:13">
      <c r="B20" s="42" t="s">
        <v>117</v>
      </c>
      <c r="C20" s="414">
        <f>E13</f>
        <v>8531.25</v>
      </c>
      <c r="D20" s="414"/>
      <c r="G20" s="2"/>
      <c r="H20" s="2"/>
    </row>
    <row r="21" spans="2:13" ht="15.75" thickBot="1"/>
    <row r="22" spans="2:13" ht="24" thickBot="1">
      <c r="B22" s="58" t="s">
        <v>109</v>
      </c>
      <c r="C22" s="427" t="s">
        <v>110</v>
      </c>
      <c r="D22" s="428"/>
      <c r="E22" s="59" t="s">
        <v>111</v>
      </c>
      <c r="F22" s="402" t="s">
        <v>112</v>
      </c>
      <c r="G22" s="435"/>
      <c r="H22" s="402" t="s">
        <v>113</v>
      </c>
      <c r="I22" s="403"/>
      <c r="J22" s="402" t="s">
        <v>114</v>
      </c>
      <c r="K22" s="406"/>
      <c r="M22" s="3">
        <f>12*J7+3*J7*1.5</f>
        <v>17.1875</v>
      </c>
    </row>
    <row r="23" spans="2:13" ht="15.75" thickBot="1">
      <c r="B23" s="55">
        <v>7</v>
      </c>
      <c r="C23" s="429">
        <f>J10*3</f>
        <v>780</v>
      </c>
      <c r="D23" s="430"/>
      <c r="E23" s="56">
        <f>B23*C23</f>
        <v>5460</v>
      </c>
      <c r="F23" s="436">
        <f>E23*J7*1.5</f>
        <v>8531.25</v>
      </c>
      <c r="G23" s="437"/>
      <c r="H23" s="404">
        <f>J4</f>
        <v>410770.8</v>
      </c>
      <c r="I23" s="405"/>
      <c r="J23" s="407">
        <f>F23/H23</f>
        <v>2.0768881332363449E-2</v>
      </c>
      <c r="K23" s="408"/>
    </row>
    <row r="24" spans="2:13" ht="15.75" thickBot="1"/>
    <row r="25" spans="2:13" ht="27.95" customHeight="1">
      <c r="D25" s="431" t="s">
        <v>118</v>
      </c>
      <c r="E25" s="432"/>
      <c r="F25" s="432"/>
      <c r="G25" s="64">
        <f>C19/C18</f>
        <v>0.12593701889228739</v>
      </c>
      <c r="H25" s="63"/>
    </row>
    <row r="26" spans="2:13" ht="27.95" customHeight="1">
      <c r="D26" s="433" t="s">
        <v>119</v>
      </c>
      <c r="E26" s="434"/>
      <c r="F26" s="434"/>
      <c r="G26" s="65">
        <f>C20/C19</f>
        <v>0.16491482421167089</v>
      </c>
      <c r="H26" s="63"/>
    </row>
    <row r="27" spans="2:13" ht="27.95" customHeight="1" thickBot="1">
      <c r="D27" s="425" t="s">
        <v>120</v>
      </c>
      <c r="E27" s="426"/>
      <c r="F27" s="426"/>
      <c r="G27" s="66">
        <f>F23/C5</f>
        <v>1.0384440666181724E-2</v>
      </c>
      <c r="H27" s="63"/>
    </row>
    <row r="29" spans="2:13">
      <c r="F29" s="57"/>
      <c r="G29" s="57"/>
      <c r="H29" s="57"/>
      <c r="J29" s="51"/>
      <c r="K29" s="51"/>
    </row>
  </sheetData>
  <mergeCells count="38">
    <mergeCell ref="D27:F27"/>
    <mergeCell ref="C19:D19"/>
    <mergeCell ref="C20:D20"/>
    <mergeCell ref="C22:D22"/>
    <mergeCell ref="C23:D23"/>
    <mergeCell ref="D25:F25"/>
    <mergeCell ref="D26:F26"/>
    <mergeCell ref="F22:G22"/>
    <mergeCell ref="F23:G23"/>
    <mergeCell ref="C4:D4"/>
    <mergeCell ref="C5:D5"/>
    <mergeCell ref="C6:D6"/>
    <mergeCell ref="C7:D7"/>
    <mergeCell ref="C12:D12"/>
    <mergeCell ref="C13:D13"/>
    <mergeCell ref="C14:D14"/>
    <mergeCell ref="C15:D15"/>
    <mergeCell ref="C18:D18"/>
    <mergeCell ref="G8:I8"/>
    <mergeCell ref="G9:I9"/>
    <mergeCell ref="G10:I10"/>
    <mergeCell ref="G11:I11"/>
    <mergeCell ref="J5:K5"/>
    <mergeCell ref="J6:K6"/>
    <mergeCell ref="J7:K7"/>
    <mergeCell ref="J8:K8"/>
    <mergeCell ref="J9:K9"/>
    <mergeCell ref="J10:K10"/>
    <mergeCell ref="H22:I22"/>
    <mergeCell ref="H23:I23"/>
    <mergeCell ref="J22:K22"/>
    <mergeCell ref="J23:K23"/>
    <mergeCell ref="J11:K11"/>
    <mergeCell ref="J4:K4"/>
    <mergeCell ref="G4:I4"/>
    <mergeCell ref="G5:I5"/>
    <mergeCell ref="G6:I6"/>
    <mergeCell ref="G7:I7"/>
  </mergeCells>
  <pageMargins left="0.98425196850393704" right="0.98425196850393704" top="1.5748031496062993" bottom="0.39370078740157483" header="0.98425196850393704" footer="0.31496062992125984"/>
  <pageSetup paperSize="9" orientation="landscape" verticalDpi="1200" r:id="rId1"/>
  <headerFooter>
    <oddHeader>&amp;C&amp;"Arial,Normal"&amp;12Anexo 1.4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R176"/>
  <sheetViews>
    <sheetView view="pageBreakPreview" topLeftCell="A17" zoomScale="80" zoomScaleSheetLayoutView="80" workbookViewId="0">
      <selection activeCell="H31" sqref="H31"/>
    </sheetView>
  </sheetViews>
  <sheetFormatPr baseColWidth="10" defaultColWidth="9.140625" defaultRowHeight="15"/>
  <cols>
    <col min="1" max="1" width="17.85546875" customWidth="1"/>
    <col min="2" max="2" width="17.7109375" customWidth="1"/>
    <col min="3" max="3" width="11.7109375" customWidth="1"/>
    <col min="4" max="4" width="9.28515625" bestFit="1" customWidth="1"/>
    <col min="5" max="5" width="0" hidden="1" customWidth="1"/>
    <col min="6" max="6" width="5.140625" customWidth="1"/>
    <col min="7" max="7" width="9.28515625" bestFit="1" customWidth="1"/>
    <col min="8" max="8" width="12.5703125" customWidth="1"/>
    <col min="9" max="9" width="9.28515625" bestFit="1" customWidth="1"/>
    <col min="10" max="10" width="9.85546875" bestFit="1" customWidth="1"/>
    <col min="11" max="11" width="9.28515625" bestFit="1" customWidth="1"/>
    <col min="12" max="12" width="9.85546875" bestFit="1" customWidth="1"/>
    <col min="13" max="13" width="11.5703125" bestFit="1" customWidth="1"/>
    <col min="14" max="14" width="9.28515625" bestFit="1" customWidth="1"/>
  </cols>
  <sheetData>
    <row r="1" spans="1:12" hidden="1">
      <c r="A1" s="44" t="s">
        <v>130</v>
      </c>
    </row>
    <row r="2" spans="1:12" hidden="1">
      <c r="A2" s="44" t="s">
        <v>131</v>
      </c>
      <c r="C2" t="s">
        <v>132</v>
      </c>
      <c r="F2" t="s">
        <v>133</v>
      </c>
    </row>
    <row r="3" spans="1:12" hidden="1">
      <c r="A3" t="s">
        <v>134</v>
      </c>
      <c r="C3" s="67">
        <v>10080</v>
      </c>
      <c r="D3" s="68">
        <v>39858</v>
      </c>
      <c r="E3" s="68"/>
      <c r="F3">
        <f>C3/$I$13</f>
        <v>112</v>
      </c>
      <c r="G3" s="62" t="s">
        <v>135</v>
      </c>
      <c r="I3">
        <f>F3</f>
        <v>112</v>
      </c>
      <c r="J3">
        <f>C3</f>
        <v>10080</v>
      </c>
      <c r="K3">
        <f t="shared" ref="K3:K8" si="0">J3*52</f>
        <v>524160</v>
      </c>
    </row>
    <row r="4" spans="1:12" hidden="1">
      <c r="A4" t="s">
        <v>134</v>
      </c>
      <c r="C4" s="67">
        <v>10800</v>
      </c>
      <c r="D4" s="68">
        <v>39865</v>
      </c>
      <c r="E4" s="68"/>
      <c r="F4">
        <f>C4/$I$13</f>
        <v>120</v>
      </c>
      <c r="G4" s="62" t="s">
        <v>136</v>
      </c>
      <c r="H4">
        <v>2005</v>
      </c>
      <c r="I4">
        <f>SUM(F4:F6)</f>
        <v>310</v>
      </c>
      <c r="J4">
        <f>SUM(C4:C6)</f>
        <v>25000</v>
      </c>
      <c r="K4">
        <f t="shared" si="0"/>
        <v>1300000</v>
      </c>
      <c r="L4">
        <f>I4*52</f>
        <v>16120</v>
      </c>
    </row>
    <row r="5" spans="1:12" hidden="1">
      <c r="A5" t="s">
        <v>137</v>
      </c>
      <c r="C5" s="67">
        <v>11200</v>
      </c>
      <c r="D5" s="68">
        <v>39865</v>
      </c>
      <c r="E5" s="68"/>
      <c r="F5">
        <f>C5/$I$14</f>
        <v>140</v>
      </c>
      <c r="G5" s="62" t="s">
        <v>138</v>
      </c>
      <c r="H5">
        <v>2006</v>
      </c>
      <c r="I5">
        <f>SUM(F7:F8)</f>
        <v>291</v>
      </c>
      <c r="J5">
        <f>SUM(C7:C8)</f>
        <v>24750</v>
      </c>
      <c r="K5">
        <f t="shared" si="0"/>
        <v>1287000</v>
      </c>
      <c r="L5">
        <f>I5*52</f>
        <v>15132</v>
      </c>
    </row>
    <row r="6" spans="1:12" hidden="1">
      <c r="A6" t="s">
        <v>139</v>
      </c>
      <c r="C6">
        <v>3000</v>
      </c>
      <c r="D6" s="68">
        <v>39865</v>
      </c>
      <c r="E6" s="68"/>
      <c r="F6">
        <f>C6/$I$15</f>
        <v>50</v>
      </c>
      <c r="G6" s="62" t="s">
        <v>140</v>
      </c>
      <c r="H6">
        <v>2007</v>
      </c>
      <c r="I6">
        <f>SUM(F9:F11)</f>
        <v>340</v>
      </c>
      <c r="J6">
        <f>SUM(C9:C11)</f>
        <v>27670</v>
      </c>
      <c r="K6">
        <f t="shared" si="0"/>
        <v>1438840</v>
      </c>
      <c r="L6">
        <f>I6*52</f>
        <v>17680</v>
      </c>
    </row>
    <row r="7" spans="1:12" hidden="1">
      <c r="A7" t="s">
        <v>134</v>
      </c>
      <c r="C7" s="67">
        <v>13230</v>
      </c>
      <c r="D7" s="68">
        <v>39872</v>
      </c>
      <c r="E7" s="68"/>
      <c r="F7">
        <f>C7/$I$13</f>
        <v>147</v>
      </c>
      <c r="G7" s="62" t="s">
        <v>141</v>
      </c>
      <c r="H7">
        <v>2008</v>
      </c>
      <c r="I7">
        <f>SUM(F12:F14)</f>
        <v>326</v>
      </c>
      <c r="J7">
        <f>SUM(C12:C14)</f>
        <v>26590</v>
      </c>
      <c r="K7">
        <f t="shared" si="0"/>
        <v>1382680</v>
      </c>
      <c r="L7">
        <f>I7*52</f>
        <v>16952</v>
      </c>
    </row>
    <row r="8" spans="1:12" hidden="1">
      <c r="A8" t="s">
        <v>137</v>
      </c>
      <c r="C8" s="67">
        <v>11520</v>
      </c>
      <c r="D8" s="68">
        <v>39872</v>
      </c>
      <c r="E8" s="68"/>
      <c r="F8">
        <f>C8/$I$14</f>
        <v>144</v>
      </c>
      <c r="G8" s="62" t="s">
        <v>142</v>
      </c>
      <c r="I8">
        <f>SUM(F15:F16)</f>
        <v>237</v>
      </c>
      <c r="J8">
        <f>SUM(C15:C16)</f>
        <v>20080</v>
      </c>
      <c r="K8">
        <f t="shared" si="0"/>
        <v>1044160</v>
      </c>
    </row>
    <row r="9" spans="1:12" hidden="1">
      <c r="A9" t="s">
        <v>134</v>
      </c>
      <c r="C9" s="67">
        <v>13230</v>
      </c>
      <c r="D9" s="68">
        <v>39879</v>
      </c>
      <c r="E9" s="68"/>
      <c r="F9">
        <f>C9/$I$13</f>
        <v>147</v>
      </c>
    </row>
    <row r="10" spans="1:12" hidden="1">
      <c r="A10" t="s">
        <v>137</v>
      </c>
      <c r="C10" s="67">
        <v>11440</v>
      </c>
      <c r="D10" s="68">
        <v>39879</v>
      </c>
      <c r="E10" s="68"/>
      <c r="F10">
        <f>C10/$I$14</f>
        <v>143</v>
      </c>
    </row>
    <row r="11" spans="1:12" hidden="1">
      <c r="A11" t="s">
        <v>139</v>
      </c>
      <c r="C11">
        <v>3000</v>
      </c>
      <c r="D11" s="68">
        <v>39879</v>
      </c>
      <c r="E11" s="68"/>
      <c r="F11">
        <f>C11/$I$15</f>
        <v>50</v>
      </c>
    </row>
    <row r="12" spans="1:12" hidden="1">
      <c r="A12" t="s">
        <v>134</v>
      </c>
      <c r="C12" s="67">
        <v>13590</v>
      </c>
      <c r="D12" s="68">
        <v>39886</v>
      </c>
      <c r="E12" s="68"/>
      <c r="F12">
        <f>C12/$I$13</f>
        <v>151</v>
      </c>
      <c r="I12" t="s">
        <v>143</v>
      </c>
      <c r="J12" t="s">
        <v>144</v>
      </c>
      <c r="K12" t="s">
        <v>145</v>
      </c>
      <c r="L12" t="s">
        <v>146</v>
      </c>
    </row>
    <row r="13" spans="1:12" hidden="1">
      <c r="A13" t="s">
        <v>137</v>
      </c>
      <c r="C13" s="67">
        <v>10000</v>
      </c>
      <c r="D13" s="68">
        <v>39886</v>
      </c>
      <c r="E13" s="68"/>
      <c r="F13">
        <f>C13/$I$14</f>
        <v>125</v>
      </c>
      <c r="H13" t="s">
        <v>147</v>
      </c>
      <c r="I13">
        <v>90</v>
      </c>
      <c r="J13">
        <v>6</v>
      </c>
      <c r="K13">
        <v>15</v>
      </c>
      <c r="L13">
        <f>32*I13</f>
        <v>2880</v>
      </c>
    </row>
    <row r="14" spans="1:12" hidden="1">
      <c r="A14" t="s">
        <v>139</v>
      </c>
      <c r="C14">
        <v>3000</v>
      </c>
      <c r="D14" s="68">
        <v>39886</v>
      </c>
      <c r="E14" s="68"/>
      <c r="F14">
        <f>C14/$I$15</f>
        <v>50</v>
      </c>
      <c r="H14" t="s">
        <v>148</v>
      </c>
      <c r="I14">
        <v>80</v>
      </c>
      <c r="J14">
        <v>4</v>
      </c>
      <c r="K14">
        <v>20</v>
      </c>
      <c r="L14">
        <f>32*I14</f>
        <v>2560</v>
      </c>
    </row>
    <row r="15" spans="1:12" hidden="1">
      <c r="A15" t="s">
        <v>134</v>
      </c>
      <c r="C15" s="67">
        <v>10080</v>
      </c>
      <c r="D15" s="68">
        <v>39900</v>
      </c>
      <c r="E15" s="68"/>
      <c r="F15">
        <f>C15/$I$13</f>
        <v>112</v>
      </c>
      <c r="H15" t="s">
        <v>149</v>
      </c>
      <c r="I15">
        <v>60</v>
      </c>
      <c r="J15">
        <v>4</v>
      </c>
      <c r="K15">
        <v>20</v>
      </c>
      <c r="L15">
        <f>32*I15</f>
        <v>1920</v>
      </c>
    </row>
    <row r="16" spans="1:12" hidden="1">
      <c r="A16" t="s">
        <v>137</v>
      </c>
      <c r="C16" s="67">
        <v>10000</v>
      </c>
      <c r="D16" s="68">
        <v>39900</v>
      </c>
      <c r="E16" s="68"/>
      <c r="F16">
        <f>C16/$I$14</f>
        <v>125</v>
      </c>
    </row>
    <row r="18" spans="1:15" hidden="1"/>
    <row r="19" spans="1:15" hidden="1"/>
    <row r="20" spans="1:15" hidden="1"/>
    <row r="21" spans="1:15">
      <c r="A21" s="44" t="s">
        <v>206</v>
      </c>
      <c r="H21" s="147">
        <f>H24/300</f>
        <v>295.2</v>
      </c>
      <c r="I21" s="147"/>
      <c r="J21" s="147"/>
      <c r="K21" s="147"/>
      <c r="L21" s="147"/>
      <c r="M21" s="147"/>
    </row>
    <row r="22" spans="1:15">
      <c r="H22" s="147"/>
      <c r="I22" s="147"/>
      <c r="J22" s="147"/>
      <c r="K22" s="147"/>
      <c r="L22" s="147"/>
      <c r="M22" s="147" t="s">
        <v>150</v>
      </c>
    </row>
    <row r="23" spans="1:15" hidden="1">
      <c r="B23" s="69" t="s">
        <v>151</v>
      </c>
      <c r="C23" s="69" t="s">
        <v>152</v>
      </c>
      <c r="D23" s="69" t="s">
        <v>153</v>
      </c>
      <c r="E23" s="69"/>
      <c r="F23" s="69" t="s">
        <v>152</v>
      </c>
      <c r="G23" s="69" t="s">
        <v>154</v>
      </c>
      <c r="H23" s="148" t="s">
        <v>152</v>
      </c>
      <c r="I23" s="149" t="s">
        <v>155</v>
      </c>
      <c r="J23" s="150" t="s">
        <v>156</v>
      </c>
      <c r="K23" s="149" t="s">
        <v>157</v>
      </c>
      <c r="L23" s="149" t="s">
        <v>158</v>
      </c>
      <c r="M23" s="149" t="s">
        <v>159</v>
      </c>
      <c r="N23" s="69" t="s">
        <v>160</v>
      </c>
    </row>
    <row r="24" spans="1:15" hidden="1">
      <c r="A24" s="32">
        <v>2005</v>
      </c>
      <c r="B24" s="32">
        <v>6432</v>
      </c>
      <c r="C24" s="32">
        <v>578880</v>
      </c>
      <c r="D24" s="32">
        <v>3768</v>
      </c>
      <c r="E24" s="32"/>
      <c r="F24" s="32">
        <v>301440</v>
      </c>
      <c r="G24" s="32">
        <v>1476</v>
      </c>
      <c r="H24" s="151">
        <v>88560</v>
      </c>
      <c r="I24" s="120">
        <v>11676</v>
      </c>
      <c r="J24" s="152">
        <v>968880</v>
      </c>
      <c r="K24" s="153">
        <v>6.9090909090909092</v>
      </c>
      <c r="L24" s="154">
        <v>11.522727272727273</v>
      </c>
      <c r="M24" s="154">
        <v>21084</v>
      </c>
      <c r="N24" s="72">
        <f>J24/M24</f>
        <v>45.953329538986907</v>
      </c>
    </row>
    <row r="25" spans="1:15" hidden="1">
      <c r="A25" s="32">
        <v>2006</v>
      </c>
      <c r="B25" s="32">
        <v>8584.2000000000007</v>
      </c>
      <c r="C25" s="32">
        <v>772578</v>
      </c>
      <c r="D25" s="32">
        <v>6240</v>
      </c>
      <c r="E25" s="32"/>
      <c r="F25" s="32">
        <v>499200</v>
      </c>
      <c r="G25" s="32">
        <v>2292</v>
      </c>
      <c r="H25" s="151">
        <v>137520</v>
      </c>
      <c r="I25" s="120">
        <v>17116.199999999997</v>
      </c>
      <c r="J25" s="152">
        <v>1409298</v>
      </c>
      <c r="K25" s="153">
        <v>7</v>
      </c>
      <c r="L25" s="154">
        <v>15</v>
      </c>
      <c r="M25" s="154">
        <v>30240</v>
      </c>
      <c r="N25" s="72">
        <f>J25/M25</f>
        <v>46.603769841269845</v>
      </c>
    </row>
    <row r="26" spans="1:15" hidden="1">
      <c r="A26" s="32">
        <v>2007</v>
      </c>
      <c r="B26" s="32">
        <v>4320</v>
      </c>
      <c r="C26" s="32">
        <v>388800</v>
      </c>
      <c r="D26" s="32">
        <v>5256</v>
      </c>
      <c r="E26" s="32"/>
      <c r="F26" s="32">
        <v>420480</v>
      </c>
      <c r="G26" s="32">
        <v>3432</v>
      </c>
      <c r="H26" s="151">
        <v>205920</v>
      </c>
      <c r="I26" s="120">
        <v>13008</v>
      </c>
      <c r="J26" s="152">
        <v>1015200</v>
      </c>
      <c r="K26" s="153">
        <v>6.85</v>
      </c>
      <c r="L26" s="154">
        <v>14.512499999999999</v>
      </c>
      <c r="M26" s="154">
        <v>23841</v>
      </c>
      <c r="N26" s="72">
        <f>J26/M26</f>
        <v>42.582106455266135</v>
      </c>
    </row>
    <row r="27" spans="1:15" hidden="1">
      <c r="A27" s="32">
        <v>2008</v>
      </c>
      <c r="B27" s="32">
        <v>6888</v>
      </c>
      <c r="C27" s="32">
        <v>619920</v>
      </c>
      <c r="D27" s="32">
        <v>5136</v>
      </c>
      <c r="E27" s="32"/>
      <c r="F27" s="32">
        <v>410880</v>
      </c>
      <c r="G27" s="32">
        <v>2664</v>
      </c>
      <c r="H27" s="151">
        <v>159840</v>
      </c>
      <c r="I27" s="120">
        <v>14688</v>
      </c>
      <c r="J27" s="152">
        <v>1190640</v>
      </c>
      <c r="K27" s="153">
        <v>6.9473684210526319</v>
      </c>
      <c r="L27" s="154">
        <v>14.842105263157896</v>
      </c>
      <c r="M27" s="154">
        <v>26784</v>
      </c>
      <c r="N27" s="72">
        <f>J27/M27</f>
        <v>44.453405017921149</v>
      </c>
    </row>
    <row r="28" spans="1:15">
      <c r="H28" s="147"/>
      <c r="I28" s="147"/>
      <c r="J28" s="147"/>
      <c r="K28" s="147"/>
      <c r="L28" s="147"/>
      <c r="M28" s="147"/>
    </row>
    <row r="29" spans="1:15" ht="15.75" thickBot="1">
      <c r="G29" s="147" t="s">
        <v>161</v>
      </c>
      <c r="H29" s="147"/>
      <c r="I29" s="147"/>
      <c r="J29" s="147"/>
      <c r="K29" s="147"/>
      <c r="O29" t="s">
        <v>162</v>
      </c>
    </row>
    <row r="30" spans="1:15" ht="15.75" thickBot="1">
      <c r="A30" s="444" t="s">
        <v>163</v>
      </c>
      <c r="B30" s="445"/>
      <c r="G30" s="147"/>
      <c r="H30" s="147">
        <f>(H39/H38-1)</f>
        <v>0.35994483604045358</v>
      </c>
      <c r="I30" s="147">
        <f>(H40/H39-1)</f>
        <v>-2.6281690140845027E-2</v>
      </c>
      <c r="J30" s="147">
        <f>(H41/H40-1)</f>
        <v>4.0616773223016267E-2</v>
      </c>
      <c r="K30" s="147"/>
      <c r="O30" t="s">
        <v>164</v>
      </c>
    </row>
    <row r="31" spans="1:15" ht="15.75" thickBot="1">
      <c r="A31" s="271" t="s">
        <v>165</v>
      </c>
      <c r="B31" s="272" t="s">
        <v>166</v>
      </c>
      <c r="C31" s="158" t="s">
        <v>167</v>
      </c>
      <c r="G31" s="147"/>
      <c r="H31" s="147"/>
      <c r="I31" s="147"/>
      <c r="J31" s="147"/>
      <c r="K31" s="147"/>
    </row>
    <row r="32" spans="1:15">
      <c r="A32" s="75">
        <v>2005</v>
      </c>
      <c r="B32" s="76">
        <v>1044160</v>
      </c>
      <c r="C32" s="159">
        <f>J24</f>
        <v>968880</v>
      </c>
      <c r="G32" s="147"/>
      <c r="H32" s="147"/>
      <c r="I32" s="147"/>
      <c r="J32" s="147"/>
      <c r="K32" s="147"/>
    </row>
    <row r="33" spans="1:18">
      <c r="A33" s="77">
        <v>2006</v>
      </c>
      <c r="B33" s="78">
        <v>1420000</v>
      </c>
      <c r="C33" s="159">
        <f>J25</f>
        <v>1409298</v>
      </c>
      <c r="F33" s="79"/>
      <c r="I33" s="80"/>
      <c r="J33" s="81"/>
      <c r="M33" s="82"/>
      <c r="O33">
        <f>+H46/H41</f>
        <v>1.2202648711973321</v>
      </c>
    </row>
    <row r="34" spans="1:18">
      <c r="A34" s="77">
        <v>2007</v>
      </c>
      <c r="B34" s="78">
        <v>1382680</v>
      </c>
      <c r="C34" s="159">
        <f>J26</f>
        <v>1015200</v>
      </c>
      <c r="F34" s="181" t="s">
        <v>98</v>
      </c>
      <c r="J34" s="81"/>
      <c r="M34" s="82"/>
      <c r="R34">
        <f>+H49/H41</f>
        <v>1.375075595772987</v>
      </c>
    </row>
    <row r="35" spans="1:18" ht="15.75" thickBot="1">
      <c r="A35" s="83">
        <v>2008</v>
      </c>
      <c r="B35" s="84">
        <v>1438840</v>
      </c>
      <c r="C35" s="159">
        <f>J27</f>
        <v>1190640</v>
      </c>
      <c r="F35" s="182">
        <f>C35*B42</f>
        <v>821541.6</v>
      </c>
      <c r="I35" s="80"/>
      <c r="J35" s="81"/>
      <c r="M35" s="82"/>
    </row>
    <row r="36" spans="1:18" ht="15.75" thickBot="1">
      <c r="B36" s="147" t="s">
        <v>168</v>
      </c>
      <c r="C36" s="160">
        <f>AVERAGE(B32:B35)</f>
        <v>1321420</v>
      </c>
      <c r="I36" s="80"/>
      <c r="L36">
        <f>220*3*12</f>
        <v>7920</v>
      </c>
      <c r="M36" s="82" t="s">
        <v>169</v>
      </c>
    </row>
    <row r="37" spans="1:18" ht="15.75" thickBot="1">
      <c r="B37" s="147" t="s">
        <v>170</v>
      </c>
      <c r="C37" s="160">
        <f>STDEV(B32:B35)</f>
        <v>186307.42336257029</v>
      </c>
      <c r="G37" s="273" t="s">
        <v>171</v>
      </c>
      <c r="H37" s="274" t="s">
        <v>131</v>
      </c>
      <c r="I37" s="80"/>
      <c r="L37">
        <f>L36*5</f>
        <v>39600</v>
      </c>
      <c r="M37" t="s">
        <v>172</v>
      </c>
    </row>
    <row r="38" spans="1:18" ht="15.75" thickBot="1">
      <c r="C38" s="159"/>
      <c r="F38" s="266">
        <v>1</v>
      </c>
      <c r="G38" s="279">
        <v>2005</v>
      </c>
      <c r="H38" s="280">
        <f>+B32</f>
        <v>1044160</v>
      </c>
      <c r="L38">
        <f>L37*52</f>
        <v>2059200</v>
      </c>
      <c r="M38" t="s">
        <v>173</v>
      </c>
    </row>
    <row r="39" spans="1:18">
      <c r="A39" s="162" t="s">
        <v>174</v>
      </c>
      <c r="B39" s="163">
        <f>H46</f>
        <v>1755765.9072735694</v>
      </c>
      <c r="C39" s="164">
        <v>2013</v>
      </c>
      <c r="F39" s="267">
        <v>2</v>
      </c>
      <c r="G39" s="281">
        <v>2006</v>
      </c>
      <c r="H39" s="282">
        <f>+B33</f>
        <v>1420000</v>
      </c>
      <c r="M39" s="82"/>
    </row>
    <row r="40" spans="1:18">
      <c r="A40" s="165" t="s">
        <v>175</v>
      </c>
      <c r="B40" s="166">
        <f>H51</f>
        <v>2142499.4586918489</v>
      </c>
      <c r="C40" s="164">
        <v>2018</v>
      </c>
      <c r="D40" s="95"/>
      <c r="E40" s="95"/>
      <c r="F40" s="267">
        <v>3</v>
      </c>
      <c r="G40" s="281">
        <v>2007</v>
      </c>
      <c r="H40" s="282">
        <f>+B34</f>
        <v>1382680</v>
      </c>
      <c r="M40" s="79"/>
    </row>
    <row r="41" spans="1:18">
      <c r="A41" s="165" t="s">
        <v>176</v>
      </c>
      <c r="B41" s="166">
        <f>[1]Hoja3!C29</f>
        <v>146840</v>
      </c>
      <c r="C41" s="167"/>
      <c r="D41" s="95"/>
      <c r="E41" s="95"/>
      <c r="F41" s="267">
        <v>4</v>
      </c>
      <c r="G41" s="281">
        <v>2008</v>
      </c>
      <c r="H41" s="282">
        <f>+B35</f>
        <v>1438840</v>
      </c>
    </row>
    <row r="42" spans="1:18">
      <c r="A42" s="165" t="s">
        <v>177</v>
      </c>
      <c r="B42" s="168">
        <v>0.69</v>
      </c>
      <c r="C42" s="164"/>
      <c r="F42" s="267">
        <v>5</v>
      </c>
      <c r="G42" s="98">
        <v>2009</v>
      </c>
      <c r="H42" s="143">
        <f t="shared" ref="H42:H51" si="1">+H41*(1+$J$30)</f>
        <v>1497281.0379842047</v>
      </c>
    </row>
    <row r="43" spans="1:18">
      <c r="A43" s="165" t="s">
        <v>178</v>
      </c>
      <c r="B43" s="168">
        <f>B41/B40</f>
        <v>6.8536773442013588E-2</v>
      </c>
      <c r="C43" s="164"/>
      <c r="F43" s="267">
        <v>6</v>
      </c>
      <c r="G43" s="98">
        <v>2010</v>
      </c>
      <c r="H43" s="143">
        <f t="shared" si="1"/>
        <v>1558095.7623551316</v>
      </c>
      <c r="M43" s="82"/>
    </row>
    <row r="44" spans="1:18">
      <c r="A44" s="165" t="s">
        <v>179</v>
      </c>
      <c r="B44" s="166">
        <f>+B43*B39</f>
        <v>120334.53020402006</v>
      </c>
      <c r="C44" s="169"/>
      <c r="F44" s="267">
        <v>7</v>
      </c>
      <c r="G44" s="100">
        <v>2011</v>
      </c>
      <c r="H44" s="143">
        <f t="shared" si="1"/>
        <v>1621380.5845944525</v>
      </c>
      <c r="M44" s="79"/>
    </row>
    <row r="45" spans="1:18" ht="15.75" thickBot="1">
      <c r="A45" s="170" t="s">
        <v>180</v>
      </c>
      <c r="B45" s="171">
        <f>+B41-B44</f>
        <v>26505.469795979938</v>
      </c>
      <c r="C45" s="169"/>
      <c r="F45" s="267">
        <v>8</v>
      </c>
      <c r="G45" s="98">
        <v>2012</v>
      </c>
      <c r="H45" s="143">
        <f t="shared" si="1"/>
        <v>1687235.8321071269</v>
      </c>
    </row>
    <row r="46" spans="1:18">
      <c r="A46" s="169"/>
      <c r="B46" s="169"/>
      <c r="C46" s="169"/>
      <c r="F46" s="267">
        <v>9</v>
      </c>
      <c r="G46" s="275">
        <v>2013</v>
      </c>
      <c r="H46" s="276">
        <f t="shared" si="1"/>
        <v>1755765.9072735694</v>
      </c>
    </row>
    <row r="47" spans="1:18">
      <c r="A47" s="442" t="s">
        <v>181</v>
      </c>
      <c r="B47" s="442"/>
      <c r="C47" s="442"/>
      <c r="D47" s="96"/>
      <c r="F47" s="267">
        <v>10</v>
      </c>
      <c r="G47" s="98">
        <v>2014</v>
      </c>
      <c r="H47" s="143">
        <f t="shared" si="1"/>
        <v>1827079.4529620034</v>
      </c>
    </row>
    <row r="48" spans="1:18">
      <c r="A48" s="270" t="s">
        <v>182</v>
      </c>
      <c r="B48" s="270" t="s">
        <v>183</v>
      </c>
      <c r="C48" s="270" t="s">
        <v>184</v>
      </c>
      <c r="D48" s="96"/>
      <c r="F48" s="267">
        <v>11</v>
      </c>
      <c r="G48" s="98">
        <v>2015</v>
      </c>
      <c r="H48" s="143">
        <f t="shared" si="1"/>
        <v>1901289.5247633937</v>
      </c>
    </row>
    <row r="49" spans="1:8">
      <c r="A49" s="161" t="s">
        <v>185</v>
      </c>
      <c r="B49" s="161" t="s">
        <v>186</v>
      </c>
      <c r="C49" s="175">
        <f>(B40-B39)*B42</f>
        <v>266846.15047861286</v>
      </c>
      <c r="E49" s="67"/>
      <c r="F49" s="267">
        <v>12</v>
      </c>
      <c r="G49" s="98">
        <v>2016</v>
      </c>
      <c r="H49" s="145">
        <f t="shared" si="1"/>
        <v>1978513.7702220047</v>
      </c>
    </row>
    <row r="50" spans="1:8">
      <c r="A50" s="161" t="s">
        <v>187</v>
      </c>
      <c r="B50" s="161" t="s">
        <v>188</v>
      </c>
      <c r="C50" s="175">
        <f>B45</f>
        <v>26505.469795979938</v>
      </c>
      <c r="E50" s="67"/>
      <c r="F50" s="267">
        <v>13</v>
      </c>
      <c r="G50" s="98">
        <v>2017</v>
      </c>
      <c r="H50" s="143">
        <f t="shared" si="1"/>
        <v>2058874.6153457267</v>
      </c>
    </row>
    <row r="51" spans="1:8" ht="15.75" thickBot="1">
      <c r="A51" s="161" t="s">
        <v>189</v>
      </c>
      <c r="B51" s="161" t="s">
        <v>190</v>
      </c>
      <c r="C51" s="176">
        <f>+(C49/(C49+C50))</f>
        <v>0.90964607670764053</v>
      </c>
      <c r="F51" s="268">
        <v>14</v>
      </c>
      <c r="G51" s="277">
        <v>2018</v>
      </c>
      <c r="H51" s="278">
        <f t="shared" si="1"/>
        <v>2142499.4586918489</v>
      </c>
    </row>
    <row r="52" spans="1:8">
      <c r="A52" s="161" t="s">
        <v>191</v>
      </c>
      <c r="B52" s="161"/>
      <c r="C52" s="177">
        <v>1.34</v>
      </c>
    </row>
    <row r="53" spans="1:8">
      <c r="A53" s="161" t="s">
        <v>192</v>
      </c>
      <c r="B53" s="161" t="s">
        <v>193</v>
      </c>
      <c r="C53" s="161" t="str">
        <f>+IF(C52&gt;=C51,"Extensión","Original")</f>
        <v>Extensión</v>
      </c>
      <c r="D53">
        <f>+IF(C53="Extensión",1,2)</f>
        <v>1</v>
      </c>
    </row>
    <row r="54" spans="1:8">
      <c r="A54" s="178"/>
      <c r="B54" s="178"/>
      <c r="C54" s="178"/>
    </row>
    <row r="55" spans="1:8">
      <c r="A55" s="443" t="s">
        <v>194</v>
      </c>
      <c r="B55" s="443"/>
      <c r="C55" s="443"/>
      <c r="E55" s="96"/>
    </row>
    <row r="56" spans="1:8">
      <c r="A56" s="270" t="s">
        <v>195</v>
      </c>
      <c r="B56" s="161" t="s">
        <v>196</v>
      </c>
      <c r="C56" s="269">
        <f>IF(D53=1,(+B39+(C52*C37)),0)</f>
        <v>2005417.8545794135</v>
      </c>
      <c r="E56" s="96"/>
    </row>
    <row r="57" spans="1:8">
      <c r="A57" s="178"/>
      <c r="B57" s="178"/>
      <c r="C57" s="178"/>
    </row>
    <row r="58" spans="1:8">
      <c r="A58" s="443" t="s">
        <v>197</v>
      </c>
      <c r="B58" s="443"/>
      <c r="C58" s="443"/>
    </row>
    <row r="59" spans="1:8" s="67" customFormat="1">
      <c r="A59" s="270" t="s">
        <v>195</v>
      </c>
      <c r="B59" s="161" t="s">
        <v>198</v>
      </c>
      <c r="C59" s="270">
        <f>+IF(D53=2,B39,0)</f>
        <v>0</v>
      </c>
      <c r="D59"/>
      <c r="E59"/>
    </row>
    <row r="60" spans="1:8" s="67" customFormat="1">
      <c r="E60"/>
    </row>
    <row r="61" spans="1:8" s="67" customFormat="1">
      <c r="E61"/>
    </row>
    <row r="62" spans="1:8" s="67" customFormat="1">
      <c r="E62"/>
    </row>
    <row r="63" spans="1:8" s="67" customFormat="1">
      <c r="E63"/>
    </row>
    <row r="64" spans="1:8" s="67" customFormat="1">
      <c r="E64"/>
    </row>
    <row r="65" spans="1:16" s="67" customFormat="1">
      <c r="C65" s="270"/>
      <c r="E65"/>
    </row>
    <row r="66" spans="1:16" s="67" customFormat="1">
      <c r="E66"/>
    </row>
    <row r="67" spans="1:16" s="67" customFormat="1">
      <c r="E67"/>
    </row>
    <row r="68" spans="1:16" s="67" customFormat="1"/>
    <row r="69" spans="1:16" s="67" customFormat="1">
      <c r="G69" s="115"/>
      <c r="H69" s="80"/>
      <c r="I69" s="115"/>
    </row>
    <row r="70" spans="1:16" s="67" customFormat="1">
      <c r="G70" s="115"/>
      <c r="H70" s="80"/>
      <c r="I70" s="115"/>
    </row>
    <row r="71" spans="1:16" ht="15.75" hidden="1" thickBot="1">
      <c r="A71" s="44" t="s">
        <v>199</v>
      </c>
    </row>
    <row r="72" spans="1:16" ht="15.75" hidden="1" thickBot="1">
      <c r="A72" s="446" t="s">
        <v>163</v>
      </c>
      <c r="B72" s="447"/>
    </row>
    <row r="73" spans="1:16" ht="15.75" hidden="1" thickBot="1">
      <c r="A73" s="116" t="s">
        <v>165</v>
      </c>
      <c r="B73" s="117" t="s">
        <v>131</v>
      </c>
      <c r="C73" s="69" t="s">
        <v>157</v>
      </c>
      <c r="D73" s="69" t="s">
        <v>158</v>
      </c>
      <c r="E73" s="69"/>
      <c r="F73" s="69" t="s">
        <v>159</v>
      </c>
      <c r="G73" s="69" t="s">
        <v>160</v>
      </c>
      <c r="I73" s="70" t="s">
        <v>200</v>
      </c>
    </row>
    <row r="74" spans="1:16" hidden="1">
      <c r="A74" s="75">
        <v>2005</v>
      </c>
      <c r="B74" s="76">
        <v>50152.7</v>
      </c>
      <c r="C74" s="32">
        <v>2</v>
      </c>
      <c r="D74" s="32">
        <v>12</v>
      </c>
      <c r="E74" s="32"/>
      <c r="F74" s="32">
        <v>7072</v>
      </c>
      <c r="G74" s="32">
        <f>B74/F74</f>
        <v>7.0917279411764698</v>
      </c>
      <c r="I74" s="32">
        <v>483704</v>
      </c>
      <c r="K74">
        <v>50152.7</v>
      </c>
      <c r="L74">
        <f>K74/36/52/5</f>
        <v>5.358194444444444</v>
      </c>
    </row>
    <row r="75" spans="1:16" hidden="1">
      <c r="A75" s="77">
        <v>2006</v>
      </c>
      <c r="B75" s="78">
        <v>52571.479999999989</v>
      </c>
      <c r="C75" s="32">
        <v>2</v>
      </c>
      <c r="D75" s="32">
        <v>12</v>
      </c>
      <c r="E75" s="32"/>
      <c r="F75" s="32">
        <v>7072</v>
      </c>
      <c r="G75" s="32">
        <f>B75/F75</f>
        <v>7.4337499999999981</v>
      </c>
      <c r="I75" s="32">
        <v>398476</v>
      </c>
      <c r="K75">
        <v>52571.479999999989</v>
      </c>
      <c r="L75">
        <f>K75/36/52/5</f>
        <v>5.6166111111111103</v>
      </c>
    </row>
    <row r="76" spans="1:16" hidden="1">
      <c r="A76" s="77">
        <v>2007</v>
      </c>
      <c r="B76" s="78">
        <v>53998.62</v>
      </c>
      <c r="C76" s="32">
        <v>2</v>
      </c>
      <c r="D76" s="32">
        <v>12</v>
      </c>
      <c r="E76" s="32"/>
      <c r="F76" s="32">
        <v>7072</v>
      </c>
      <c r="G76" s="32">
        <f>B76/F76</f>
        <v>7.6355514705882355</v>
      </c>
      <c r="I76" s="32">
        <v>431860</v>
      </c>
      <c r="K76">
        <v>53998.62</v>
      </c>
      <c r="L76">
        <f>K76/36/52/5</f>
        <v>5.7690833333333336</v>
      </c>
    </row>
    <row r="77" spans="1:16" ht="15.75" hidden="1" thickBot="1">
      <c r="A77" s="83">
        <v>2008</v>
      </c>
      <c r="B77" s="84">
        <v>57623.020000000004</v>
      </c>
      <c r="C77" s="32">
        <v>2</v>
      </c>
      <c r="D77" s="32">
        <v>12</v>
      </c>
      <c r="E77" s="32"/>
      <c r="F77" s="32">
        <v>7072</v>
      </c>
      <c r="G77" s="32">
        <f>B77/F77</f>
        <v>8.1480514705882356</v>
      </c>
      <c r="I77" s="32">
        <v>473304</v>
      </c>
      <c r="K77">
        <v>57623.020000000004</v>
      </c>
      <c r="L77">
        <f>K77/36/52/5</f>
        <v>6.1563055555555559</v>
      </c>
    </row>
    <row r="78" spans="1:16" hidden="1"/>
    <row r="79" spans="1:16" hidden="1">
      <c r="P79" s="118"/>
    </row>
    <row r="80" spans="1:16" ht="15.75" hidden="1" thickBot="1">
      <c r="H80" t="s">
        <v>161</v>
      </c>
    </row>
    <row r="81" spans="1:13" ht="15.75" hidden="1" thickBot="1">
      <c r="A81" s="446" t="s">
        <v>163</v>
      </c>
      <c r="B81" s="447"/>
    </row>
    <row r="82" spans="1:13" ht="15.75" hidden="1" thickBot="1">
      <c r="A82" s="116" t="s">
        <v>165</v>
      </c>
      <c r="B82" s="117" t="s">
        <v>201</v>
      </c>
      <c r="C82" s="119" t="s">
        <v>167</v>
      </c>
      <c r="F82" t="s">
        <v>98</v>
      </c>
      <c r="G82" s="80"/>
    </row>
    <row r="83" spans="1:13" hidden="1">
      <c r="A83" s="75">
        <v>2005</v>
      </c>
      <c r="B83" s="76">
        <v>50152.7</v>
      </c>
      <c r="C83" s="120">
        <v>50152.7</v>
      </c>
      <c r="D83" t="s">
        <v>202</v>
      </c>
      <c r="F83" s="29">
        <f>C86*B93</f>
        <v>144057.55000000002</v>
      </c>
      <c r="G83" s="121"/>
    </row>
    <row r="84" spans="1:13" hidden="1">
      <c r="A84" s="77">
        <v>2006</v>
      </c>
      <c r="B84" s="78">
        <v>52571.479999999989</v>
      </c>
      <c r="C84" s="120">
        <v>52571.479999999989</v>
      </c>
      <c r="G84" s="122"/>
      <c r="H84" s="122"/>
      <c r="I84" s="80">
        <f>(H90/H89)-1</f>
        <v>4.8228310739002911E-2</v>
      </c>
      <c r="J84" s="80">
        <f>(H91/H90)-1</f>
        <v>2.7146658226095521E-2</v>
      </c>
      <c r="K84" s="80">
        <f>(H92/H91)-1</f>
        <v>6.7120233813382724E-2</v>
      </c>
    </row>
    <row r="85" spans="1:13" hidden="1">
      <c r="A85" s="77">
        <v>2007</v>
      </c>
      <c r="B85" s="78">
        <v>53998.62</v>
      </c>
      <c r="C85" s="120">
        <v>53998.62</v>
      </c>
      <c r="G85" s="122"/>
      <c r="H85" s="122"/>
      <c r="I85" s="80"/>
      <c r="J85" s="81"/>
      <c r="K85" s="24"/>
    </row>
    <row r="86" spans="1:13" ht="15.75" hidden="1" thickBot="1">
      <c r="A86" s="83">
        <v>2008</v>
      </c>
      <c r="B86" s="84">
        <v>57623.020000000004</v>
      </c>
      <c r="C86" s="120">
        <v>57623.020000000004</v>
      </c>
      <c r="G86" s="122"/>
      <c r="H86" s="122"/>
      <c r="I86" s="80"/>
      <c r="J86" s="81"/>
    </row>
    <row r="87" spans="1:13" ht="15.75" hidden="1" thickBot="1">
      <c r="B87" t="s">
        <v>168</v>
      </c>
      <c r="C87" s="82">
        <f>AVERAGE(B83:B86)</f>
        <v>53586.455000000002</v>
      </c>
      <c r="G87" s="122"/>
      <c r="H87" s="122"/>
      <c r="I87" s="80"/>
      <c r="J87" s="81"/>
    </row>
    <row r="88" spans="1:13" ht="15.75" hidden="1" thickBot="1">
      <c r="B88" t="s">
        <v>170</v>
      </c>
      <c r="C88" s="82">
        <f>STDEV(B83:B86)</f>
        <v>3124.3444452182453</v>
      </c>
      <c r="G88" s="85" t="s">
        <v>171</v>
      </c>
      <c r="H88" s="86" t="s">
        <v>131</v>
      </c>
      <c r="I88" s="80"/>
      <c r="J88" s="81"/>
    </row>
    <row r="89" spans="1:13" ht="15.75" hidden="1" thickBot="1">
      <c r="F89" s="87">
        <v>1</v>
      </c>
      <c r="G89" s="88">
        <v>2005</v>
      </c>
      <c r="H89" s="123">
        <f>B83</f>
        <v>50152.7</v>
      </c>
      <c r="K89" s="24"/>
    </row>
    <row r="90" spans="1:13" hidden="1">
      <c r="A90" s="89" t="s">
        <v>174</v>
      </c>
      <c r="B90" s="90">
        <f>H96</f>
        <v>74722.162917471767</v>
      </c>
      <c r="D90" s="96"/>
      <c r="E90" s="96"/>
      <c r="F90" s="91">
        <v>2</v>
      </c>
      <c r="G90" s="92">
        <v>2006</v>
      </c>
      <c r="H90" s="124">
        <f>B84</f>
        <v>52571.479999999989</v>
      </c>
      <c r="K90" s="24"/>
      <c r="L90" s="125">
        <v>0.08</v>
      </c>
      <c r="M90" s="125">
        <v>0.2</v>
      </c>
    </row>
    <row r="91" spans="1:13" hidden="1">
      <c r="A91" s="93" t="s">
        <v>175</v>
      </c>
      <c r="B91" s="94">
        <f>H102</f>
        <v>110339.13188922813</v>
      </c>
      <c r="F91" s="91">
        <v>3</v>
      </c>
      <c r="G91" s="92">
        <v>2007</v>
      </c>
      <c r="H91" s="124">
        <f>B85</f>
        <v>53998.62</v>
      </c>
      <c r="K91" s="24"/>
      <c r="L91">
        <v>1</v>
      </c>
      <c r="M91">
        <f>L91*M90/L90</f>
        <v>2.5</v>
      </c>
    </row>
    <row r="92" spans="1:13" hidden="1">
      <c r="A92" s="93" t="s">
        <v>176</v>
      </c>
      <c r="B92" s="94">
        <f>[1]Hoja3!L29</f>
        <v>140000</v>
      </c>
      <c r="F92" s="91">
        <v>4</v>
      </c>
      <c r="G92" s="92">
        <v>2008</v>
      </c>
      <c r="H92" s="124">
        <f>B86</f>
        <v>57623.020000000004</v>
      </c>
      <c r="K92" s="24"/>
    </row>
    <row r="93" spans="1:13" hidden="1">
      <c r="A93" s="93" t="s">
        <v>177</v>
      </c>
      <c r="B93" s="97">
        <v>2.5</v>
      </c>
      <c r="F93" s="91">
        <v>5</v>
      </c>
      <c r="G93" s="98">
        <v>2009</v>
      </c>
      <c r="H93" s="126">
        <f t="shared" ref="H93:H102" si="2">+H92*(1+$K$84)</f>
        <v>61490.690575433233</v>
      </c>
      <c r="K93" s="24"/>
    </row>
    <row r="94" spans="1:13" hidden="1">
      <c r="A94" s="93" t="s">
        <v>178</v>
      </c>
      <c r="B94" s="97">
        <f>B92/B91</f>
        <v>1.2688154927714046</v>
      </c>
      <c r="F94" s="91">
        <v>6</v>
      </c>
      <c r="G94" s="98">
        <v>2010</v>
      </c>
      <c r="H94" s="126">
        <f t="shared" si="2"/>
        <v>65617.960104202677</v>
      </c>
      <c r="K94" s="24"/>
    </row>
    <row r="95" spans="1:13" hidden="1">
      <c r="A95" s="93" t="s">
        <v>179</v>
      </c>
      <c r="B95" s="94">
        <f>+B94*B90</f>
        <v>94808.637963077112</v>
      </c>
      <c r="F95" s="91">
        <v>7</v>
      </c>
      <c r="G95" s="100">
        <v>2011</v>
      </c>
      <c r="H95" s="126">
        <f t="shared" si="2"/>
        <v>70022.25292875398</v>
      </c>
    </row>
    <row r="96" spans="1:13" ht="15.75" hidden="1" thickBot="1">
      <c r="A96" s="101" t="s">
        <v>180</v>
      </c>
      <c r="B96" s="102">
        <f>+B92-B95</f>
        <v>45191.362036922888</v>
      </c>
      <c r="F96" s="91">
        <v>8</v>
      </c>
      <c r="G96" s="98">
        <v>2012</v>
      </c>
      <c r="H96" s="126">
        <f t="shared" si="2"/>
        <v>74722.162917471767</v>
      </c>
    </row>
    <row r="97" spans="2:10" hidden="1">
      <c r="F97" s="91">
        <v>9</v>
      </c>
      <c r="G97" s="103">
        <v>2013</v>
      </c>
      <c r="H97" s="127">
        <f t="shared" si="2"/>
        <v>79737.531963534144</v>
      </c>
    </row>
    <row r="98" spans="2:10" hidden="1">
      <c r="F98" s="91">
        <v>10</v>
      </c>
      <c r="G98" s="98">
        <v>2014</v>
      </c>
      <c r="H98" s="126">
        <f t="shared" si="2"/>
        <v>85089.533752628631</v>
      </c>
    </row>
    <row r="99" spans="2:10" hidden="1">
      <c r="B99" s="82"/>
      <c r="F99" s="91">
        <v>11</v>
      </c>
      <c r="G99" s="98">
        <v>2015</v>
      </c>
      <c r="H99" s="126">
        <f t="shared" si="2"/>
        <v>90800.763153176784</v>
      </c>
    </row>
    <row r="100" spans="2:10" hidden="1">
      <c r="F100" s="91">
        <v>12</v>
      </c>
      <c r="G100" s="98">
        <v>2016</v>
      </c>
      <c r="H100" s="128">
        <f t="shared" si="2"/>
        <v>96895.331606451597</v>
      </c>
    </row>
    <row r="101" spans="2:10" hidden="1">
      <c r="F101" s="91">
        <v>13</v>
      </c>
      <c r="G101" s="98">
        <v>2017</v>
      </c>
      <c r="H101" s="126">
        <f t="shared" si="2"/>
        <v>103398.96891930189</v>
      </c>
    </row>
    <row r="102" spans="2:10" ht="15.75" hidden="1" thickBot="1">
      <c r="F102" s="106">
        <v>14</v>
      </c>
      <c r="G102" s="107">
        <v>2018</v>
      </c>
      <c r="H102" s="129">
        <f t="shared" si="2"/>
        <v>110339.13188922813</v>
      </c>
    </row>
    <row r="103" spans="2:10" hidden="1"/>
    <row r="104" spans="2:10" hidden="1"/>
    <row r="105" spans="2:10" hidden="1"/>
    <row r="106" spans="2:10" hidden="1"/>
    <row r="107" spans="2:10" hidden="1">
      <c r="G107" s="441" t="s">
        <v>181</v>
      </c>
      <c r="H107" s="441"/>
      <c r="I107" s="441"/>
      <c r="J107" s="130"/>
    </row>
    <row r="108" spans="2:10" hidden="1">
      <c r="G108" s="109" t="s">
        <v>182</v>
      </c>
      <c r="H108" s="109" t="s">
        <v>183</v>
      </c>
      <c r="I108" s="109" t="s">
        <v>184</v>
      </c>
      <c r="J108" s="130"/>
    </row>
    <row r="109" spans="2:10" hidden="1">
      <c r="G109" s="110" t="s">
        <v>185</v>
      </c>
      <c r="H109" s="110" t="s">
        <v>186</v>
      </c>
      <c r="I109" s="111">
        <f>(B91-B90)*B93</f>
        <v>89042.422429390892</v>
      </c>
      <c r="J109" s="80"/>
    </row>
    <row r="110" spans="2:10" hidden="1">
      <c r="G110" s="110" t="s">
        <v>187</v>
      </c>
      <c r="H110" s="110" t="s">
        <v>188</v>
      </c>
      <c r="I110" s="111">
        <f>B96</f>
        <v>45191.362036922888</v>
      </c>
      <c r="J110" s="24"/>
    </row>
    <row r="111" spans="2:10" hidden="1">
      <c r="G111" s="110" t="s">
        <v>189</v>
      </c>
      <c r="H111" s="110" t="s">
        <v>190</v>
      </c>
      <c r="I111" s="112">
        <f>+(I109/(I109+I110))</f>
        <v>0.66333838968636283</v>
      </c>
      <c r="J111" s="24"/>
    </row>
    <row r="112" spans="2:10" hidden="1">
      <c r="G112" s="110" t="s">
        <v>191</v>
      </c>
      <c r="H112" s="110"/>
      <c r="I112" s="113">
        <v>0.42</v>
      </c>
      <c r="J112" s="24"/>
    </row>
    <row r="113" spans="1:11" hidden="1">
      <c r="G113" s="110" t="s">
        <v>192</v>
      </c>
      <c r="H113" s="110" t="s">
        <v>193</v>
      </c>
      <c r="I113" s="110" t="str">
        <f>+IF(I112&gt;=I111,"Extensión","Original")</f>
        <v>Original</v>
      </c>
      <c r="J113">
        <f>+IF(I113="Extensión",1,2)</f>
        <v>2</v>
      </c>
    </row>
    <row r="114" spans="1:11" hidden="1"/>
    <row r="115" spans="1:11" hidden="1">
      <c r="G115" s="438" t="s">
        <v>194</v>
      </c>
      <c r="H115" s="438"/>
      <c r="I115" s="438"/>
    </row>
    <row r="116" spans="1:11" hidden="1">
      <c r="G116" s="109" t="s">
        <v>195</v>
      </c>
      <c r="H116" s="32" t="s">
        <v>196</v>
      </c>
      <c r="I116" s="114">
        <f>IF(J113=1,(+B90+(I112*C88)),0)</f>
        <v>0</v>
      </c>
    </row>
    <row r="117" spans="1:11" hidden="1"/>
    <row r="118" spans="1:11" hidden="1">
      <c r="G118" s="438" t="s">
        <v>197</v>
      </c>
      <c r="H118" s="438"/>
      <c r="I118" s="438"/>
    </row>
    <row r="119" spans="1:11" hidden="1">
      <c r="G119" s="109" t="s">
        <v>195</v>
      </c>
      <c r="H119" s="32" t="s">
        <v>198</v>
      </c>
      <c r="I119" s="109">
        <f>+IF(J113=2,B90,0)</f>
        <v>74722.162917471767</v>
      </c>
    </row>
    <row r="120" spans="1:11" hidden="1"/>
    <row r="121" spans="1:11" hidden="1"/>
    <row r="122" spans="1:11" hidden="1">
      <c r="A122" s="44" t="s">
        <v>203</v>
      </c>
    </row>
    <row r="123" spans="1:11" hidden="1">
      <c r="I123" s="24"/>
    </row>
    <row r="124" spans="1:11" hidden="1">
      <c r="B124" s="71" t="s">
        <v>156</v>
      </c>
      <c r="C124" s="69" t="s">
        <v>157</v>
      </c>
      <c r="D124" s="69" t="s">
        <v>158</v>
      </c>
      <c r="E124" s="69"/>
      <c r="F124" s="69" t="s">
        <v>159</v>
      </c>
      <c r="G124" s="69" t="s">
        <v>160</v>
      </c>
      <c r="I124" s="131"/>
    </row>
    <row r="125" spans="1:11" hidden="1">
      <c r="A125" s="32">
        <v>2005</v>
      </c>
      <c r="B125" s="32">
        <v>10140</v>
      </c>
      <c r="C125" s="32">
        <v>2</v>
      </c>
      <c r="D125" s="32">
        <v>12</v>
      </c>
      <c r="E125" s="32"/>
      <c r="F125" s="32">
        <v>7072</v>
      </c>
      <c r="G125" s="32">
        <f>B125/F125</f>
        <v>1.4338235294117647</v>
      </c>
      <c r="I125" s="24">
        <v>2184</v>
      </c>
      <c r="K125">
        <f>39*52*5</f>
        <v>10140</v>
      </c>
    </row>
    <row r="126" spans="1:11" hidden="1">
      <c r="A126" s="32">
        <v>2006</v>
      </c>
      <c r="B126" s="32">
        <v>11440</v>
      </c>
      <c r="C126" s="32">
        <v>2</v>
      </c>
      <c r="D126" s="32">
        <v>12</v>
      </c>
      <c r="E126" s="32"/>
      <c r="F126" s="32">
        <v>7072</v>
      </c>
      <c r="G126" s="32">
        <f>B126/F126</f>
        <v>1.6176470588235294</v>
      </c>
      <c r="I126" s="24">
        <v>2496</v>
      </c>
      <c r="K126">
        <f>44*52*5</f>
        <v>11440</v>
      </c>
    </row>
    <row r="127" spans="1:11" hidden="1">
      <c r="A127" s="32">
        <v>2007</v>
      </c>
      <c r="B127" s="32">
        <v>12480</v>
      </c>
      <c r="C127" s="32">
        <v>2</v>
      </c>
      <c r="D127" s="32">
        <v>12</v>
      </c>
      <c r="E127" s="32"/>
      <c r="F127" s="32">
        <v>7072</v>
      </c>
      <c r="G127" s="32">
        <f>B127/F127</f>
        <v>1.7647058823529411</v>
      </c>
      <c r="I127" s="24">
        <v>2620</v>
      </c>
      <c r="K127">
        <f>48*52*5</f>
        <v>12480</v>
      </c>
    </row>
    <row r="128" spans="1:11" hidden="1">
      <c r="A128" s="32">
        <v>2008</v>
      </c>
      <c r="B128" s="32">
        <v>13000</v>
      </c>
      <c r="C128" s="32">
        <v>2</v>
      </c>
      <c r="D128" s="32">
        <v>12</v>
      </c>
      <c r="E128" s="32"/>
      <c r="F128" s="32">
        <v>7072</v>
      </c>
      <c r="G128" s="32">
        <f>B128/F128</f>
        <v>1.838235294117647</v>
      </c>
      <c r="I128" s="80">
        <v>2740</v>
      </c>
      <c r="K128">
        <f>50*52*5</f>
        <v>13000</v>
      </c>
    </row>
    <row r="129" spans="1:11" hidden="1"/>
    <row r="130" spans="1:11" hidden="1"/>
    <row r="131" spans="1:11" ht="15.75" hidden="1" thickBot="1"/>
    <row r="132" spans="1:11" ht="15.75" hidden="1" thickBot="1">
      <c r="A132" s="439" t="s">
        <v>163</v>
      </c>
      <c r="B132" s="440"/>
    </row>
    <row r="133" spans="1:11" ht="15.75" hidden="1" thickBot="1">
      <c r="A133" s="73" t="s">
        <v>165</v>
      </c>
      <c r="B133" s="74" t="s">
        <v>166</v>
      </c>
      <c r="C133" s="119" t="s">
        <v>167</v>
      </c>
      <c r="H133" t="s">
        <v>161</v>
      </c>
    </row>
    <row r="134" spans="1:11" hidden="1">
      <c r="A134" s="75">
        <v>2005</v>
      </c>
      <c r="B134" s="76">
        <v>10140</v>
      </c>
      <c r="C134" s="120">
        <v>10140</v>
      </c>
      <c r="G134" s="79"/>
    </row>
    <row r="135" spans="1:11" hidden="1">
      <c r="A135" s="77">
        <v>2006</v>
      </c>
      <c r="B135" s="78">
        <v>11440</v>
      </c>
      <c r="C135" s="120">
        <v>11440</v>
      </c>
      <c r="D135" s="67"/>
      <c r="E135" s="67"/>
      <c r="F135" s="67"/>
      <c r="G135" s="79"/>
    </row>
    <row r="136" spans="1:11" hidden="1">
      <c r="A136" s="77">
        <v>2007</v>
      </c>
      <c r="B136" s="78">
        <v>12480</v>
      </c>
      <c r="C136" s="120">
        <v>12480</v>
      </c>
      <c r="D136" s="67"/>
      <c r="E136" s="67"/>
      <c r="F136" s="67" t="s">
        <v>98</v>
      </c>
      <c r="G136" s="79"/>
    </row>
    <row r="137" spans="1:11" ht="15.75" hidden="1" thickBot="1">
      <c r="A137" s="83">
        <v>2008</v>
      </c>
      <c r="B137" s="84">
        <v>13000</v>
      </c>
      <c r="C137" s="120">
        <v>13000</v>
      </c>
      <c r="F137" s="29">
        <f>C137*B144</f>
        <v>114400.00000000001</v>
      </c>
      <c r="H137" s="122"/>
      <c r="I137" s="80">
        <f>(H142/H141)-1</f>
        <v>0.12820512820512819</v>
      </c>
      <c r="J137" s="80">
        <f>(H143/H142)-1</f>
        <v>9.0909090909090828E-2</v>
      </c>
      <c r="K137" s="80">
        <f>(H144/H143)-1</f>
        <v>4.1666666666666741E-2</v>
      </c>
    </row>
    <row r="138" spans="1:11" hidden="1">
      <c r="B138" t="s">
        <v>168</v>
      </c>
      <c r="C138" s="82">
        <f>AVERAGE(B134:B137)</f>
        <v>11765</v>
      </c>
    </row>
    <row r="139" spans="1:11" ht="15.75" hidden="1" thickBot="1">
      <c r="B139" t="s">
        <v>170</v>
      </c>
      <c r="C139" s="82">
        <f>STDEV(B134:B137)</f>
        <v>1262.6295313089004</v>
      </c>
    </row>
    <row r="140" spans="1:11" ht="15.75" hidden="1" thickBot="1">
      <c r="G140" s="85" t="s">
        <v>171</v>
      </c>
      <c r="H140" s="86" t="s">
        <v>131</v>
      </c>
    </row>
    <row r="141" spans="1:11" hidden="1">
      <c r="A141" s="89" t="s">
        <v>174</v>
      </c>
      <c r="B141" s="90">
        <f>H148</f>
        <v>15305.884090470683</v>
      </c>
      <c r="F141" s="87">
        <v>1</v>
      </c>
      <c r="G141" s="88">
        <v>2005</v>
      </c>
      <c r="H141" s="132">
        <f>B134</f>
        <v>10140</v>
      </c>
    </row>
    <row r="142" spans="1:11" hidden="1">
      <c r="A142" s="93" t="s">
        <v>175</v>
      </c>
      <c r="B142" s="94">
        <f>H154</f>
        <v>19553.793385326822</v>
      </c>
      <c r="F142" s="91">
        <v>2</v>
      </c>
      <c r="G142" s="92">
        <v>2006</v>
      </c>
      <c r="H142" s="133">
        <f>B135</f>
        <v>11440</v>
      </c>
    </row>
    <row r="143" spans="1:11" hidden="1">
      <c r="A143" s="93" t="s">
        <v>176</v>
      </c>
      <c r="B143" s="94">
        <f>[1]Hoja3!R29</f>
        <v>59085</v>
      </c>
      <c r="F143" s="91">
        <v>3</v>
      </c>
      <c r="G143" s="92">
        <v>2007</v>
      </c>
      <c r="H143" s="133">
        <f>B136</f>
        <v>12480</v>
      </c>
    </row>
    <row r="144" spans="1:11" hidden="1">
      <c r="A144" s="93" t="s">
        <v>177</v>
      </c>
      <c r="B144" s="97">
        <v>8.8000000000000007</v>
      </c>
      <c r="F144" s="91">
        <v>4</v>
      </c>
      <c r="G144" s="92">
        <v>2008</v>
      </c>
      <c r="H144" s="133">
        <f>B137</f>
        <v>13000</v>
      </c>
    </row>
    <row r="145" spans="1:8" hidden="1">
      <c r="A145" s="93" t="s">
        <v>178</v>
      </c>
      <c r="B145" s="97">
        <f>B143/B142</f>
        <v>3.0216643305813702</v>
      </c>
      <c r="F145" s="91">
        <v>5</v>
      </c>
      <c r="G145" s="98">
        <v>2009</v>
      </c>
      <c r="H145" s="99">
        <f t="shared" ref="H145:H154" si="3">+H144*(1+$K$137)</f>
        <v>13541.666666666668</v>
      </c>
    </row>
    <row r="146" spans="1:8" hidden="1">
      <c r="A146" s="93" t="s">
        <v>179</v>
      </c>
      <c r="B146" s="94">
        <f>+B145*B141</f>
        <v>46249.244004188142</v>
      </c>
      <c r="F146" s="91">
        <v>6</v>
      </c>
      <c r="G146" s="98">
        <v>2010</v>
      </c>
      <c r="H146" s="99">
        <f t="shared" si="3"/>
        <v>14105.902777777779</v>
      </c>
    </row>
    <row r="147" spans="1:8" ht="15.75" hidden="1" thickBot="1">
      <c r="A147" s="101" t="s">
        <v>180</v>
      </c>
      <c r="B147" s="102">
        <f>+B143-B146</f>
        <v>12835.755995811858</v>
      </c>
      <c r="F147" s="91">
        <v>7</v>
      </c>
      <c r="G147" s="100">
        <v>2011</v>
      </c>
      <c r="H147" s="99">
        <f t="shared" si="3"/>
        <v>14693.648726851854</v>
      </c>
    </row>
    <row r="148" spans="1:8" hidden="1">
      <c r="F148" s="91">
        <v>8</v>
      </c>
      <c r="G148" s="98">
        <v>2012</v>
      </c>
      <c r="H148" s="99">
        <f t="shared" si="3"/>
        <v>15305.884090470683</v>
      </c>
    </row>
    <row r="149" spans="1:8" hidden="1">
      <c r="F149" s="91">
        <v>9</v>
      </c>
      <c r="G149" s="103">
        <v>2013</v>
      </c>
      <c r="H149" s="104">
        <f t="shared" si="3"/>
        <v>15943.629260906962</v>
      </c>
    </row>
    <row r="150" spans="1:8" hidden="1">
      <c r="F150" s="91">
        <v>10</v>
      </c>
      <c r="G150" s="98">
        <v>2014</v>
      </c>
      <c r="H150" s="99">
        <f t="shared" si="3"/>
        <v>16607.947146778086</v>
      </c>
    </row>
    <row r="151" spans="1:8" hidden="1">
      <c r="F151" s="91">
        <v>11</v>
      </c>
      <c r="G151" s="98">
        <v>2015</v>
      </c>
      <c r="H151" s="99">
        <f t="shared" si="3"/>
        <v>17299.944944560506</v>
      </c>
    </row>
    <row r="152" spans="1:8" hidden="1">
      <c r="F152" s="91">
        <v>12</v>
      </c>
      <c r="G152" s="98">
        <v>2016</v>
      </c>
      <c r="H152" s="105">
        <f t="shared" si="3"/>
        <v>18020.775983917196</v>
      </c>
    </row>
    <row r="153" spans="1:8" hidden="1">
      <c r="F153" s="91">
        <v>13</v>
      </c>
      <c r="G153" s="98">
        <v>2017</v>
      </c>
      <c r="H153" s="99">
        <f t="shared" si="3"/>
        <v>18771.641649913749</v>
      </c>
    </row>
    <row r="154" spans="1:8" ht="15.75" hidden="1" thickBot="1">
      <c r="F154" s="106">
        <v>14</v>
      </c>
      <c r="G154" s="107">
        <v>2018</v>
      </c>
      <c r="H154" s="108">
        <f t="shared" si="3"/>
        <v>19553.793385326822</v>
      </c>
    </row>
    <row r="155" spans="1:8" hidden="1"/>
    <row r="156" spans="1:8" hidden="1"/>
    <row r="157" spans="1:8" hidden="1"/>
    <row r="158" spans="1:8" hidden="1"/>
    <row r="159" spans="1:8" hidden="1"/>
    <row r="160" spans="1:8" hidden="1">
      <c r="B160" s="109" t="s">
        <v>97</v>
      </c>
      <c r="C160" s="109" t="s">
        <v>204</v>
      </c>
    </row>
    <row r="161" spans="2:10" hidden="1">
      <c r="B161" s="134" t="s">
        <v>205</v>
      </c>
      <c r="C161" s="135">
        <v>146840</v>
      </c>
    </row>
    <row r="162" spans="2:10" hidden="1">
      <c r="B162" s="136" t="s">
        <v>101</v>
      </c>
      <c r="C162" s="137">
        <v>140000</v>
      </c>
      <c r="G162" s="441" t="s">
        <v>181</v>
      </c>
      <c r="H162" s="441"/>
      <c r="I162" s="441"/>
      <c r="J162" s="130"/>
    </row>
    <row r="163" spans="2:10" ht="15.75" hidden="1" thickBot="1">
      <c r="B163" s="138" t="s">
        <v>103</v>
      </c>
      <c r="C163" s="139">
        <v>59085</v>
      </c>
      <c r="G163" s="109" t="s">
        <v>182</v>
      </c>
      <c r="H163" s="109" t="s">
        <v>183</v>
      </c>
      <c r="I163" s="109" t="s">
        <v>184</v>
      </c>
      <c r="J163" s="130"/>
    </row>
    <row r="164" spans="2:10" hidden="1">
      <c r="G164" s="110" t="s">
        <v>185</v>
      </c>
      <c r="H164" s="110" t="s">
        <v>186</v>
      </c>
      <c r="I164" s="111">
        <f>(B142-B141)*B144</f>
        <v>37381.60179473403</v>
      </c>
      <c r="J164" s="80"/>
    </row>
    <row r="165" spans="2:10" hidden="1">
      <c r="G165" s="110" t="s">
        <v>187</v>
      </c>
      <c r="H165" s="110" t="s">
        <v>188</v>
      </c>
      <c r="I165" s="111">
        <f>B147</f>
        <v>12835.755995811858</v>
      </c>
      <c r="J165" s="24"/>
    </row>
    <row r="166" spans="2:10" hidden="1">
      <c r="G166" s="110" t="s">
        <v>189</v>
      </c>
      <c r="H166" s="110" t="s">
        <v>190</v>
      </c>
      <c r="I166" s="112">
        <f>+(I164/(I164+I165))</f>
        <v>0.74439603036565238</v>
      </c>
      <c r="J166" s="24"/>
    </row>
    <row r="167" spans="2:10" hidden="1">
      <c r="G167" s="110" t="s">
        <v>191</v>
      </c>
      <c r="H167" s="110"/>
      <c r="I167" s="113">
        <v>0.65</v>
      </c>
      <c r="J167" s="24"/>
    </row>
    <row r="168" spans="2:10" hidden="1">
      <c r="G168" s="110" t="s">
        <v>192</v>
      </c>
      <c r="H168" s="110" t="s">
        <v>193</v>
      </c>
      <c r="I168" s="110" t="str">
        <f>+IF(I167&gt;=I166,"Extensión","Original")</f>
        <v>Original</v>
      </c>
      <c r="J168">
        <f>+IF(I168="Extensión",1,2)</f>
        <v>2</v>
      </c>
    </row>
    <row r="169" spans="2:10" hidden="1"/>
    <row r="170" spans="2:10" hidden="1">
      <c r="G170" s="438" t="s">
        <v>194</v>
      </c>
      <c r="H170" s="438"/>
      <c r="I170" s="438"/>
    </row>
    <row r="171" spans="2:10" hidden="1">
      <c r="G171" s="109" t="s">
        <v>195</v>
      </c>
      <c r="H171" s="32" t="s">
        <v>196</v>
      </c>
      <c r="I171" s="114">
        <f>IF(J168=1,(+B141+(I167*C139)),0)</f>
        <v>0</v>
      </c>
    </row>
    <row r="172" spans="2:10" hidden="1"/>
    <row r="173" spans="2:10" hidden="1">
      <c r="G173" s="438" t="s">
        <v>197</v>
      </c>
      <c r="H173" s="438"/>
      <c r="I173" s="438"/>
    </row>
    <row r="174" spans="2:10" hidden="1">
      <c r="G174" s="109" t="s">
        <v>195</v>
      </c>
      <c r="H174" s="32" t="s">
        <v>198</v>
      </c>
      <c r="I174" s="140">
        <f>+IF(J168=2,B141,0)</f>
        <v>15305.884090470683</v>
      </c>
    </row>
    <row r="175" spans="2:10" hidden="1"/>
    <row r="176" spans="2:10" hidden="1"/>
  </sheetData>
  <mergeCells count="13">
    <mergeCell ref="A30:B30"/>
    <mergeCell ref="A55:C55"/>
    <mergeCell ref="A72:B72"/>
    <mergeCell ref="A81:B81"/>
    <mergeCell ref="G107:I107"/>
    <mergeCell ref="G115:I115"/>
    <mergeCell ref="G118:I118"/>
    <mergeCell ref="A132:B132"/>
    <mergeCell ref="G162:I162"/>
    <mergeCell ref="G170:I170"/>
    <mergeCell ref="G173:I173"/>
    <mergeCell ref="A47:C47"/>
    <mergeCell ref="A58:C58"/>
  </mergeCells>
  <pageMargins left="1.5748031496062993" right="0.39370078740157483" top="0.98425196850393704" bottom="0.98425196850393704" header="0.78740157480314965" footer="0.31496062992125984"/>
  <pageSetup paperSize="9" scale="90" orientation="portrait" verticalDpi="1200" r:id="rId1"/>
  <headerFooter>
    <oddHeader>&amp;C&amp;"Arial,Normal"&amp;12Anexo 3.1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R174"/>
  <sheetViews>
    <sheetView view="pageBreakPreview" topLeftCell="A17" zoomScale="80" zoomScaleSheetLayoutView="80" workbookViewId="0">
      <selection activeCell="C110" sqref="C110"/>
    </sheetView>
  </sheetViews>
  <sheetFormatPr baseColWidth="10" defaultColWidth="9.140625" defaultRowHeight="15"/>
  <cols>
    <col min="1" max="1" width="17.85546875" customWidth="1"/>
    <col min="2" max="2" width="17.7109375" customWidth="1"/>
    <col min="3" max="3" width="11.7109375" customWidth="1"/>
    <col min="4" max="4" width="9.28515625" bestFit="1" customWidth="1"/>
    <col min="5" max="5" width="0" hidden="1" customWidth="1"/>
    <col min="6" max="6" width="6.85546875" customWidth="1"/>
    <col min="7" max="7" width="9.28515625" bestFit="1" customWidth="1"/>
    <col min="8" max="8" width="12.5703125" customWidth="1"/>
    <col min="9" max="9" width="9.28515625" bestFit="1" customWidth="1"/>
    <col min="10" max="10" width="9.85546875" bestFit="1" customWidth="1"/>
    <col min="11" max="11" width="9.28515625" bestFit="1" customWidth="1"/>
    <col min="12" max="12" width="9.85546875" bestFit="1" customWidth="1"/>
    <col min="13" max="13" width="11.5703125" bestFit="1" customWidth="1"/>
    <col min="14" max="15" width="9.28515625" bestFit="1" customWidth="1"/>
  </cols>
  <sheetData>
    <row r="1" spans="1:12" hidden="1">
      <c r="A1" s="44" t="s">
        <v>130</v>
      </c>
    </row>
    <row r="2" spans="1:12" hidden="1">
      <c r="A2" s="44" t="s">
        <v>131</v>
      </c>
      <c r="C2" t="s">
        <v>132</v>
      </c>
      <c r="F2" t="s">
        <v>133</v>
      </c>
    </row>
    <row r="3" spans="1:12" hidden="1">
      <c r="A3" t="s">
        <v>134</v>
      </c>
      <c r="C3" s="67">
        <v>10080</v>
      </c>
      <c r="D3" s="68">
        <v>39858</v>
      </c>
      <c r="E3" s="68"/>
      <c r="F3">
        <f>C3/$I$13</f>
        <v>112</v>
      </c>
      <c r="G3" s="62" t="s">
        <v>135</v>
      </c>
      <c r="I3">
        <f>F3</f>
        <v>112</v>
      </c>
      <c r="J3">
        <f>C3</f>
        <v>10080</v>
      </c>
      <c r="K3">
        <f t="shared" ref="K3:K8" si="0">J3*52</f>
        <v>524160</v>
      </c>
    </row>
    <row r="4" spans="1:12" hidden="1">
      <c r="A4" t="s">
        <v>134</v>
      </c>
      <c r="C4" s="67">
        <v>10800</v>
      </c>
      <c r="D4" s="68">
        <v>39865</v>
      </c>
      <c r="E4" s="68"/>
      <c r="F4">
        <f>C4/$I$13</f>
        <v>120</v>
      </c>
      <c r="G4" s="62" t="s">
        <v>136</v>
      </c>
      <c r="H4">
        <v>2005</v>
      </c>
      <c r="I4">
        <f>SUM(F4:F6)</f>
        <v>310</v>
      </c>
      <c r="J4">
        <f>SUM(C4:C6)</f>
        <v>25000</v>
      </c>
      <c r="K4">
        <f t="shared" si="0"/>
        <v>1300000</v>
      </c>
      <c r="L4">
        <f>I4*52</f>
        <v>16120</v>
      </c>
    </row>
    <row r="5" spans="1:12" hidden="1">
      <c r="A5" t="s">
        <v>137</v>
      </c>
      <c r="C5" s="67">
        <v>11200</v>
      </c>
      <c r="D5" s="68">
        <v>39865</v>
      </c>
      <c r="E5" s="68"/>
      <c r="F5">
        <f>C5/$I$14</f>
        <v>140</v>
      </c>
      <c r="G5" s="62" t="s">
        <v>138</v>
      </c>
      <c r="H5">
        <v>2006</v>
      </c>
      <c r="I5">
        <f>SUM(F7:F8)</f>
        <v>291</v>
      </c>
      <c r="J5">
        <f>SUM(C7:C8)</f>
        <v>24750</v>
      </c>
      <c r="K5">
        <f t="shared" si="0"/>
        <v>1287000</v>
      </c>
      <c r="L5">
        <f>I5*52</f>
        <v>15132</v>
      </c>
    </row>
    <row r="6" spans="1:12" hidden="1">
      <c r="A6" t="s">
        <v>139</v>
      </c>
      <c r="C6">
        <v>3000</v>
      </c>
      <c r="D6" s="68">
        <v>39865</v>
      </c>
      <c r="E6" s="68"/>
      <c r="F6">
        <f>C6/$I$15</f>
        <v>50</v>
      </c>
      <c r="G6" s="62" t="s">
        <v>140</v>
      </c>
      <c r="H6">
        <v>2007</v>
      </c>
      <c r="I6">
        <f>SUM(F9:F11)</f>
        <v>340</v>
      </c>
      <c r="J6">
        <f>SUM(C9:C11)</f>
        <v>27670</v>
      </c>
      <c r="K6">
        <f t="shared" si="0"/>
        <v>1438840</v>
      </c>
      <c r="L6">
        <f>I6*52</f>
        <v>17680</v>
      </c>
    </row>
    <row r="7" spans="1:12" hidden="1">
      <c r="A7" t="s">
        <v>134</v>
      </c>
      <c r="C7" s="67">
        <v>13230</v>
      </c>
      <c r="D7" s="68">
        <v>39872</v>
      </c>
      <c r="E7" s="68"/>
      <c r="F7">
        <f>C7/$I$13</f>
        <v>147</v>
      </c>
      <c r="G7" s="62" t="s">
        <v>141</v>
      </c>
      <c r="H7">
        <v>2008</v>
      </c>
      <c r="I7">
        <f>SUM(F12:F14)</f>
        <v>326</v>
      </c>
      <c r="J7">
        <f>SUM(C12:C14)</f>
        <v>26590</v>
      </c>
      <c r="K7">
        <f t="shared" si="0"/>
        <v>1382680</v>
      </c>
      <c r="L7">
        <f>I7*52</f>
        <v>16952</v>
      </c>
    </row>
    <row r="8" spans="1:12" hidden="1">
      <c r="A8" t="s">
        <v>137</v>
      </c>
      <c r="C8" s="67">
        <v>11520</v>
      </c>
      <c r="D8" s="68">
        <v>39872</v>
      </c>
      <c r="E8" s="68"/>
      <c r="F8">
        <f>C8/$I$14</f>
        <v>144</v>
      </c>
      <c r="G8" s="62" t="s">
        <v>142</v>
      </c>
      <c r="I8">
        <f>SUM(F15:F16)</f>
        <v>237</v>
      </c>
      <c r="J8">
        <f>SUM(C15:C16)</f>
        <v>20080</v>
      </c>
      <c r="K8">
        <f t="shared" si="0"/>
        <v>1044160</v>
      </c>
    </row>
    <row r="9" spans="1:12" hidden="1">
      <c r="A9" t="s">
        <v>134</v>
      </c>
      <c r="C9" s="67">
        <v>13230</v>
      </c>
      <c r="D9" s="68">
        <v>39879</v>
      </c>
      <c r="E9" s="68"/>
      <c r="F9">
        <f>C9/$I$13</f>
        <v>147</v>
      </c>
    </row>
    <row r="10" spans="1:12" hidden="1">
      <c r="A10" t="s">
        <v>137</v>
      </c>
      <c r="C10" s="67">
        <v>11440</v>
      </c>
      <c r="D10" s="68">
        <v>39879</v>
      </c>
      <c r="E10" s="68"/>
      <c r="F10">
        <f>C10/$I$14</f>
        <v>143</v>
      </c>
    </row>
    <row r="11" spans="1:12" hidden="1">
      <c r="A11" t="s">
        <v>139</v>
      </c>
      <c r="C11">
        <v>3000</v>
      </c>
      <c r="D11" s="68">
        <v>39879</v>
      </c>
      <c r="E11" s="68"/>
      <c r="F11">
        <f>C11/$I$15</f>
        <v>50</v>
      </c>
    </row>
    <row r="12" spans="1:12" hidden="1">
      <c r="A12" t="s">
        <v>134</v>
      </c>
      <c r="C12" s="67">
        <v>13590</v>
      </c>
      <c r="D12" s="68">
        <v>39886</v>
      </c>
      <c r="E12" s="68"/>
      <c r="F12">
        <f>C12/$I$13</f>
        <v>151</v>
      </c>
      <c r="I12" t="s">
        <v>143</v>
      </c>
      <c r="J12" t="s">
        <v>144</v>
      </c>
      <c r="K12" t="s">
        <v>145</v>
      </c>
      <c r="L12" t="s">
        <v>146</v>
      </c>
    </row>
    <row r="13" spans="1:12" hidden="1">
      <c r="A13" t="s">
        <v>137</v>
      </c>
      <c r="C13" s="67">
        <v>10000</v>
      </c>
      <c r="D13" s="68">
        <v>39886</v>
      </c>
      <c r="E13" s="68"/>
      <c r="F13">
        <f>C13/$I$14</f>
        <v>125</v>
      </c>
      <c r="H13" t="s">
        <v>147</v>
      </c>
      <c r="I13">
        <v>90</v>
      </c>
      <c r="J13">
        <v>6</v>
      </c>
      <c r="K13">
        <v>15</v>
      </c>
      <c r="L13">
        <f>32*I13</f>
        <v>2880</v>
      </c>
    </row>
    <row r="14" spans="1:12" hidden="1">
      <c r="A14" t="s">
        <v>139</v>
      </c>
      <c r="C14">
        <v>3000</v>
      </c>
      <c r="D14" s="68">
        <v>39886</v>
      </c>
      <c r="E14" s="68"/>
      <c r="F14">
        <f>C14/$I$15</f>
        <v>50</v>
      </c>
      <c r="H14" t="s">
        <v>148</v>
      </c>
      <c r="I14">
        <v>80</v>
      </c>
      <c r="J14">
        <v>4</v>
      </c>
      <c r="K14">
        <v>20</v>
      </c>
      <c r="L14">
        <f>32*I14</f>
        <v>2560</v>
      </c>
    </row>
    <row r="15" spans="1:12" hidden="1">
      <c r="A15" t="s">
        <v>134</v>
      </c>
      <c r="C15" s="67">
        <v>10080</v>
      </c>
      <c r="D15" s="68">
        <v>39900</v>
      </c>
      <c r="E15" s="68"/>
      <c r="F15">
        <f>C15/$I$13</f>
        <v>112</v>
      </c>
      <c r="H15" t="s">
        <v>149</v>
      </c>
      <c r="I15">
        <v>60</v>
      </c>
      <c r="J15">
        <v>4</v>
      </c>
      <c r="K15">
        <v>20</v>
      </c>
      <c r="L15">
        <f>32*I15</f>
        <v>1920</v>
      </c>
    </row>
    <row r="16" spans="1:12" hidden="1">
      <c r="A16" t="s">
        <v>137</v>
      </c>
      <c r="C16" s="67">
        <v>10000</v>
      </c>
      <c r="D16" s="68">
        <v>39900</v>
      </c>
      <c r="E16" s="68"/>
      <c r="F16">
        <f>C16/$I$14</f>
        <v>125</v>
      </c>
    </row>
    <row r="18" spans="1:15" hidden="1"/>
    <row r="19" spans="1:15" hidden="1"/>
    <row r="20" spans="1:15" hidden="1"/>
    <row r="21" spans="1:15" hidden="1">
      <c r="A21" s="44" t="s">
        <v>206</v>
      </c>
      <c r="H21" s="147">
        <f>H24/300</f>
        <v>295.2</v>
      </c>
      <c r="I21" s="147"/>
      <c r="J21" s="147"/>
      <c r="K21" s="147"/>
      <c r="L21" s="147"/>
      <c r="M21" s="147"/>
    </row>
    <row r="22" spans="1:15" hidden="1">
      <c r="H22" s="147"/>
      <c r="I22" s="147"/>
      <c r="J22" s="147"/>
      <c r="K22" s="147"/>
      <c r="L22" s="147"/>
      <c r="M22" s="147" t="s">
        <v>150</v>
      </c>
    </row>
    <row r="23" spans="1:15" hidden="1">
      <c r="B23" s="69" t="s">
        <v>151</v>
      </c>
      <c r="C23" s="69" t="s">
        <v>152</v>
      </c>
      <c r="D23" s="69" t="s">
        <v>153</v>
      </c>
      <c r="E23" s="69"/>
      <c r="F23" s="69" t="s">
        <v>152</v>
      </c>
      <c r="G23" s="69" t="s">
        <v>154</v>
      </c>
      <c r="H23" s="148" t="s">
        <v>152</v>
      </c>
      <c r="I23" s="149" t="s">
        <v>155</v>
      </c>
      <c r="J23" s="150" t="s">
        <v>156</v>
      </c>
      <c r="K23" s="149" t="s">
        <v>157</v>
      </c>
      <c r="L23" s="149" t="s">
        <v>158</v>
      </c>
      <c r="M23" s="149" t="s">
        <v>159</v>
      </c>
      <c r="N23" s="69" t="s">
        <v>160</v>
      </c>
    </row>
    <row r="24" spans="1:15" hidden="1">
      <c r="A24" s="32">
        <v>2005</v>
      </c>
      <c r="B24" s="32">
        <v>6432</v>
      </c>
      <c r="C24" s="32">
        <v>578880</v>
      </c>
      <c r="D24" s="32">
        <v>3768</v>
      </c>
      <c r="E24" s="32"/>
      <c r="F24" s="32">
        <v>301440</v>
      </c>
      <c r="G24" s="32">
        <v>1476</v>
      </c>
      <c r="H24" s="151">
        <v>88560</v>
      </c>
      <c r="I24" s="120">
        <v>11676</v>
      </c>
      <c r="J24" s="152">
        <v>968880</v>
      </c>
      <c r="K24" s="153">
        <v>6.9090909090909092</v>
      </c>
      <c r="L24" s="154">
        <v>11.522727272727273</v>
      </c>
      <c r="M24" s="154">
        <v>21084</v>
      </c>
      <c r="N24" s="72">
        <f>J24/M24</f>
        <v>45.953329538986907</v>
      </c>
    </row>
    <row r="25" spans="1:15" hidden="1">
      <c r="A25" s="32">
        <v>2006</v>
      </c>
      <c r="B25" s="32">
        <v>8584.2000000000007</v>
      </c>
      <c r="C25" s="32">
        <v>772578</v>
      </c>
      <c r="D25" s="32">
        <v>6240</v>
      </c>
      <c r="E25" s="32"/>
      <c r="F25" s="32">
        <v>499200</v>
      </c>
      <c r="G25" s="32">
        <v>2292</v>
      </c>
      <c r="H25" s="151">
        <v>137520</v>
      </c>
      <c r="I25" s="120">
        <v>17116.199999999997</v>
      </c>
      <c r="J25" s="152">
        <v>1409298</v>
      </c>
      <c r="K25" s="153">
        <v>7</v>
      </c>
      <c r="L25" s="154">
        <v>15</v>
      </c>
      <c r="M25" s="154">
        <v>30240</v>
      </c>
      <c r="N25" s="72">
        <f>J25/M25</f>
        <v>46.603769841269845</v>
      </c>
    </row>
    <row r="26" spans="1:15" hidden="1">
      <c r="A26" s="32">
        <v>2007</v>
      </c>
      <c r="B26" s="32">
        <v>4320</v>
      </c>
      <c r="C26" s="32">
        <v>388800</v>
      </c>
      <c r="D26" s="32">
        <v>5256</v>
      </c>
      <c r="E26" s="32"/>
      <c r="F26" s="32">
        <v>420480</v>
      </c>
      <c r="G26" s="32">
        <v>3432</v>
      </c>
      <c r="H26" s="151">
        <v>205920</v>
      </c>
      <c r="I26" s="120">
        <v>13008</v>
      </c>
      <c r="J26" s="152">
        <v>1015200</v>
      </c>
      <c r="K26" s="153">
        <v>6.85</v>
      </c>
      <c r="L26" s="154">
        <v>14.512499999999999</v>
      </c>
      <c r="M26" s="154">
        <v>23841</v>
      </c>
      <c r="N26" s="72">
        <f>J26/M26</f>
        <v>42.582106455266135</v>
      </c>
    </row>
    <row r="27" spans="1:15" hidden="1">
      <c r="A27" s="32">
        <v>2008</v>
      </c>
      <c r="B27" s="32">
        <v>6888</v>
      </c>
      <c r="C27" s="32">
        <v>619920</v>
      </c>
      <c r="D27" s="32">
        <v>5136</v>
      </c>
      <c r="E27" s="32"/>
      <c r="F27" s="32">
        <v>410880</v>
      </c>
      <c r="G27" s="32">
        <v>2664</v>
      </c>
      <c r="H27" s="151">
        <v>159840</v>
      </c>
      <c r="I27" s="120">
        <v>14688</v>
      </c>
      <c r="J27" s="152">
        <v>1190640</v>
      </c>
      <c r="K27" s="153">
        <v>6.9473684210526319</v>
      </c>
      <c r="L27" s="154">
        <v>14.842105263157896</v>
      </c>
      <c r="M27" s="154">
        <v>26784</v>
      </c>
      <c r="N27" s="72">
        <f>J27/M27</f>
        <v>44.453405017921149</v>
      </c>
    </row>
    <row r="28" spans="1:15" hidden="1">
      <c r="H28" s="147"/>
      <c r="I28" s="147"/>
      <c r="J28" s="147"/>
      <c r="K28" s="147"/>
      <c r="L28" s="147"/>
      <c r="M28" s="147"/>
    </row>
    <row r="29" spans="1:15" ht="15.75" hidden="1" thickBot="1">
      <c r="G29" s="147" t="s">
        <v>161</v>
      </c>
      <c r="H29" s="147"/>
      <c r="I29" s="147"/>
      <c r="J29" s="147"/>
      <c r="K29" s="147"/>
      <c r="O29" t="s">
        <v>162</v>
      </c>
    </row>
    <row r="30" spans="1:15" ht="15.75" hidden="1" thickBot="1">
      <c r="A30" s="439" t="s">
        <v>163</v>
      </c>
      <c r="B30" s="440"/>
      <c r="G30" s="147"/>
      <c r="H30" s="147">
        <f>(H39/H38-1)</f>
        <v>0.35994483604045358</v>
      </c>
      <c r="I30" s="147">
        <f>(H40/H39-1)</f>
        <v>-2.6281690140845027E-2</v>
      </c>
      <c r="J30" s="147">
        <f>(H41/H40-1)</f>
        <v>4.0616773223016267E-2</v>
      </c>
      <c r="K30" s="147"/>
      <c r="O30" t="s">
        <v>164</v>
      </c>
    </row>
    <row r="31" spans="1:15" ht="15.75" hidden="1" thickBot="1">
      <c r="A31" s="73" t="s">
        <v>165</v>
      </c>
      <c r="B31" s="74" t="s">
        <v>166</v>
      </c>
      <c r="C31" s="158" t="s">
        <v>167</v>
      </c>
      <c r="G31" s="147"/>
      <c r="H31" s="147"/>
      <c r="I31" s="147"/>
      <c r="J31" s="147"/>
      <c r="K31" s="147"/>
    </row>
    <row r="32" spans="1:15" hidden="1">
      <c r="A32" s="75">
        <v>2005</v>
      </c>
      <c r="B32" s="76">
        <v>1044160</v>
      </c>
      <c r="C32" s="159">
        <f>J24</f>
        <v>968880</v>
      </c>
      <c r="G32" s="147"/>
      <c r="H32" s="147"/>
      <c r="I32" s="147"/>
      <c r="J32" s="147"/>
      <c r="K32" s="147"/>
    </row>
    <row r="33" spans="1:18" hidden="1">
      <c r="A33" s="77">
        <v>2006</v>
      </c>
      <c r="B33" s="78">
        <v>1420000</v>
      </c>
      <c r="C33" s="159">
        <f>J25</f>
        <v>1409298</v>
      </c>
      <c r="F33" s="79"/>
      <c r="I33" s="80"/>
      <c r="J33" s="81"/>
      <c r="M33" s="82"/>
      <c r="O33">
        <f>+H46/H41</f>
        <v>1.2202648711973321</v>
      </c>
    </row>
    <row r="34" spans="1:18" hidden="1">
      <c r="A34" s="77">
        <v>2007</v>
      </c>
      <c r="B34" s="78">
        <v>1382680</v>
      </c>
      <c r="C34" s="159">
        <f>J26</f>
        <v>1015200</v>
      </c>
      <c r="F34" s="181" t="s">
        <v>98</v>
      </c>
      <c r="J34" s="81"/>
      <c r="M34" s="82"/>
      <c r="R34">
        <f>+H49/H41</f>
        <v>1.375075595772987</v>
      </c>
    </row>
    <row r="35" spans="1:18" ht="15.75" hidden="1" thickBot="1">
      <c r="A35" s="83">
        <v>2008</v>
      </c>
      <c r="B35" s="84">
        <v>1438840</v>
      </c>
      <c r="C35" s="159">
        <f>J27</f>
        <v>1190640</v>
      </c>
      <c r="F35" s="182">
        <f>C35*B42</f>
        <v>821541.6</v>
      </c>
      <c r="I35" s="80"/>
      <c r="J35" s="81"/>
      <c r="M35" s="82"/>
    </row>
    <row r="36" spans="1:18" ht="15.75" hidden="1" thickBot="1">
      <c r="B36" t="s">
        <v>168</v>
      </c>
      <c r="C36" s="160">
        <f>AVERAGE(B32:B35)</f>
        <v>1321420</v>
      </c>
      <c r="I36" s="80"/>
      <c r="L36">
        <f>220*3*12</f>
        <v>7920</v>
      </c>
      <c r="M36" s="82" t="s">
        <v>169</v>
      </c>
    </row>
    <row r="37" spans="1:18" ht="15.75" hidden="1" thickBot="1">
      <c r="B37" t="s">
        <v>170</v>
      </c>
      <c r="C37" s="160">
        <f>STDEV(B32:B35)</f>
        <v>186307.42336257029</v>
      </c>
      <c r="G37" s="85" t="s">
        <v>171</v>
      </c>
      <c r="H37" s="86" t="s">
        <v>131</v>
      </c>
      <c r="I37" s="80"/>
      <c r="L37">
        <f>L36*5</f>
        <v>39600</v>
      </c>
      <c r="M37" t="s">
        <v>172</v>
      </c>
    </row>
    <row r="38" spans="1:18" ht="15.75" hidden="1" thickBot="1">
      <c r="C38" s="159"/>
      <c r="F38" s="87">
        <v>1</v>
      </c>
      <c r="G38" s="88">
        <v>2005</v>
      </c>
      <c r="H38" s="141">
        <f>+B32</f>
        <v>1044160</v>
      </c>
      <c r="L38">
        <f>L37*52</f>
        <v>2059200</v>
      </c>
      <c r="M38" t="s">
        <v>173</v>
      </c>
    </row>
    <row r="39" spans="1:18" hidden="1">
      <c r="A39" s="162" t="s">
        <v>174</v>
      </c>
      <c r="B39" s="163">
        <f>H46</f>
        <v>1755765.9072735694</v>
      </c>
      <c r="C39" s="164">
        <v>2013</v>
      </c>
      <c r="F39" s="91">
        <v>2</v>
      </c>
      <c r="G39" s="92">
        <v>2006</v>
      </c>
      <c r="H39" s="142">
        <f>+B33</f>
        <v>1420000</v>
      </c>
      <c r="M39" s="82"/>
    </row>
    <row r="40" spans="1:18" hidden="1">
      <c r="A40" s="165" t="s">
        <v>175</v>
      </c>
      <c r="B40" s="166">
        <f>H51</f>
        <v>2142499.4586918489</v>
      </c>
      <c r="C40" s="164">
        <v>2018</v>
      </c>
      <c r="D40" s="95"/>
      <c r="E40" s="95"/>
      <c r="F40" s="91">
        <v>3</v>
      </c>
      <c r="G40" s="92">
        <v>2007</v>
      </c>
      <c r="H40" s="142">
        <f>+B34</f>
        <v>1382680</v>
      </c>
      <c r="M40" s="79"/>
    </row>
    <row r="41" spans="1:18" hidden="1">
      <c r="A41" s="165" t="s">
        <v>176</v>
      </c>
      <c r="B41" s="166">
        <f>[1]Hoja3!C29</f>
        <v>146840</v>
      </c>
      <c r="C41" s="167"/>
      <c r="D41" s="95"/>
      <c r="E41" s="95"/>
      <c r="F41" s="91">
        <v>4</v>
      </c>
      <c r="G41" s="92">
        <v>2008</v>
      </c>
      <c r="H41" s="142">
        <f>+B35</f>
        <v>1438840</v>
      </c>
    </row>
    <row r="42" spans="1:18" hidden="1">
      <c r="A42" s="165" t="s">
        <v>177</v>
      </c>
      <c r="B42" s="168">
        <v>0.69</v>
      </c>
      <c r="C42" s="164"/>
      <c r="F42" s="91">
        <v>5</v>
      </c>
      <c r="G42" s="98">
        <v>2009</v>
      </c>
      <c r="H42" s="143">
        <f t="shared" ref="H42:H51" si="1">+H41*(1+$J$30)</f>
        <v>1497281.0379842047</v>
      </c>
    </row>
    <row r="43" spans="1:18" hidden="1">
      <c r="A43" s="165" t="s">
        <v>178</v>
      </c>
      <c r="B43" s="168">
        <f>B41/B40</f>
        <v>6.8536773442013588E-2</v>
      </c>
      <c r="C43" s="164"/>
      <c r="F43" s="91">
        <v>6</v>
      </c>
      <c r="G43" s="98">
        <v>2010</v>
      </c>
      <c r="H43" s="143">
        <f t="shared" si="1"/>
        <v>1558095.7623551316</v>
      </c>
      <c r="M43" s="82"/>
    </row>
    <row r="44" spans="1:18" hidden="1">
      <c r="A44" s="165" t="s">
        <v>179</v>
      </c>
      <c r="B44" s="166">
        <f>+B43*B39</f>
        <v>120334.53020402006</v>
      </c>
      <c r="C44" s="169"/>
      <c r="F44" s="91">
        <v>7</v>
      </c>
      <c r="G44" s="100">
        <v>2011</v>
      </c>
      <c r="H44" s="143">
        <f t="shared" si="1"/>
        <v>1621380.5845944525</v>
      </c>
      <c r="M44" s="79"/>
    </row>
    <row r="45" spans="1:18" ht="15.75" hidden="1" thickBot="1">
      <c r="A45" s="170" t="s">
        <v>180</v>
      </c>
      <c r="B45" s="171">
        <f>+B41-B44</f>
        <v>26505.469795979938</v>
      </c>
      <c r="C45" s="169"/>
      <c r="F45" s="91">
        <v>8</v>
      </c>
      <c r="G45" s="98">
        <v>2012</v>
      </c>
      <c r="H45" s="143">
        <f t="shared" si="1"/>
        <v>1687235.8321071269</v>
      </c>
    </row>
    <row r="46" spans="1:18" hidden="1">
      <c r="A46" s="169"/>
      <c r="B46" s="169"/>
      <c r="C46" s="169"/>
      <c r="F46" s="91">
        <v>9</v>
      </c>
      <c r="G46" s="103">
        <v>2013</v>
      </c>
      <c r="H46" s="144">
        <f t="shared" si="1"/>
        <v>1755765.9072735694</v>
      </c>
    </row>
    <row r="47" spans="1:18" hidden="1">
      <c r="A47" s="172" t="s">
        <v>181</v>
      </c>
      <c r="B47" s="173"/>
      <c r="C47" s="173"/>
      <c r="D47" s="96"/>
      <c r="F47" s="91">
        <v>10</v>
      </c>
      <c r="G47" s="98">
        <v>2014</v>
      </c>
      <c r="H47" s="143">
        <f t="shared" si="1"/>
        <v>1827079.4529620034</v>
      </c>
    </row>
    <row r="48" spans="1:18" hidden="1">
      <c r="A48" s="174" t="s">
        <v>182</v>
      </c>
      <c r="B48" s="174" t="s">
        <v>183</v>
      </c>
      <c r="C48" s="174" t="s">
        <v>184</v>
      </c>
      <c r="D48" s="96"/>
      <c r="F48" s="91">
        <v>11</v>
      </c>
      <c r="G48" s="98">
        <v>2015</v>
      </c>
      <c r="H48" s="143">
        <f t="shared" si="1"/>
        <v>1901289.5247633937</v>
      </c>
    </row>
    <row r="49" spans="1:8" hidden="1">
      <c r="A49" s="161" t="s">
        <v>185</v>
      </c>
      <c r="B49" s="161" t="s">
        <v>186</v>
      </c>
      <c r="C49" s="175">
        <f>(B40-B39)*B42</f>
        <v>266846.15047861286</v>
      </c>
      <c r="E49" s="67"/>
      <c r="F49" s="91">
        <v>12</v>
      </c>
      <c r="G49" s="98">
        <v>2016</v>
      </c>
      <c r="H49" s="145">
        <f t="shared" si="1"/>
        <v>1978513.7702220047</v>
      </c>
    </row>
    <row r="50" spans="1:8" hidden="1">
      <c r="A50" s="161" t="s">
        <v>187</v>
      </c>
      <c r="B50" s="161" t="s">
        <v>188</v>
      </c>
      <c r="C50" s="175">
        <f>B45</f>
        <v>26505.469795979938</v>
      </c>
      <c r="E50" s="67"/>
      <c r="F50" s="91">
        <v>13</v>
      </c>
      <c r="G50" s="98">
        <v>2017</v>
      </c>
      <c r="H50" s="143">
        <f t="shared" si="1"/>
        <v>2058874.6153457267</v>
      </c>
    </row>
    <row r="51" spans="1:8" ht="15.75" hidden="1" thickBot="1">
      <c r="A51" s="161" t="s">
        <v>189</v>
      </c>
      <c r="B51" s="161" t="s">
        <v>190</v>
      </c>
      <c r="C51" s="176">
        <f>+(C49/(C49+C50))</f>
        <v>0.90964607670764053</v>
      </c>
      <c r="F51" s="106">
        <v>14</v>
      </c>
      <c r="G51" s="107">
        <v>2018</v>
      </c>
      <c r="H51" s="146">
        <f t="shared" si="1"/>
        <v>2142499.4586918489</v>
      </c>
    </row>
    <row r="52" spans="1:8" hidden="1">
      <c r="A52" s="161" t="s">
        <v>191</v>
      </c>
      <c r="B52" s="161"/>
      <c r="C52" s="177">
        <v>1.34</v>
      </c>
    </row>
    <row r="53" spans="1:8" hidden="1">
      <c r="A53" s="161" t="s">
        <v>192</v>
      </c>
      <c r="B53" s="161" t="s">
        <v>193</v>
      </c>
      <c r="C53" s="161" t="str">
        <f>+IF(C52&gt;=C51,"Extensión","Original")</f>
        <v>Extensión</v>
      </c>
      <c r="D53">
        <f>+IF(C53="Extensión",1,2)</f>
        <v>1</v>
      </c>
    </row>
    <row r="54" spans="1:8" hidden="1">
      <c r="A54" s="178"/>
      <c r="B54" s="178"/>
      <c r="C54" s="178"/>
    </row>
    <row r="55" spans="1:8" hidden="1">
      <c r="A55" s="179" t="s">
        <v>194</v>
      </c>
      <c r="B55" s="179"/>
      <c r="C55" s="179"/>
      <c r="E55" s="96"/>
    </row>
    <row r="56" spans="1:8" hidden="1">
      <c r="A56" s="174" t="s">
        <v>195</v>
      </c>
      <c r="B56" s="161" t="s">
        <v>196</v>
      </c>
      <c r="C56" s="180">
        <f>IF(D53=1,(+B39+(C52*C37)),0)</f>
        <v>2005417.8545794135</v>
      </c>
      <c r="E56" s="96"/>
    </row>
    <row r="57" spans="1:8" hidden="1">
      <c r="A57" s="178"/>
      <c r="B57" s="178"/>
      <c r="C57" s="178"/>
    </row>
    <row r="58" spans="1:8" hidden="1">
      <c r="A58" s="179" t="s">
        <v>197</v>
      </c>
      <c r="B58" s="179"/>
      <c r="C58" s="179"/>
    </row>
    <row r="59" spans="1:8" s="67" customFormat="1" hidden="1">
      <c r="A59" s="174" t="s">
        <v>195</v>
      </c>
      <c r="B59" s="161" t="s">
        <v>198</v>
      </c>
      <c r="C59" s="174">
        <f>+IF(D53=2,B39,0)</f>
        <v>0</v>
      </c>
      <c r="D59"/>
      <c r="E59"/>
    </row>
    <row r="60" spans="1:8" s="67" customFormat="1" hidden="1">
      <c r="E60"/>
    </row>
    <row r="61" spans="1:8" s="67" customFormat="1" hidden="1">
      <c r="E61"/>
    </row>
    <row r="62" spans="1:8" s="67" customFormat="1" hidden="1">
      <c r="E62"/>
    </row>
    <row r="63" spans="1:8" s="67" customFormat="1" hidden="1">
      <c r="E63"/>
    </row>
    <row r="64" spans="1:8" s="67" customFormat="1" hidden="1">
      <c r="E64"/>
    </row>
    <row r="65" spans="1:16" s="67" customFormat="1" hidden="1">
      <c r="E65"/>
    </row>
    <row r="66" spans="1:16" s="67" customFormat="1" hidden="1">
      <c r="E66"/>
    </row>
    <row r="67" spans="1:16" s="67" customFormat="1" hidden="1">
      <c r="E67"/>
    </row>
    <row r="68" spans="1:16" s="67" customFormat="1" hidden="1"/>
    <row r="69" spans="1:16" s="67" customFormat="1" hidden="1">
      <c r="G69" s="115"/>
      <c r="H69" s="80"/>
      <c r="I69" s="115"/>
    </row>
    <row r="70" spans="1:16" s="67" customFormat="1" hidden="1">
      <c r="G70" s="115"/>
      <c r="H70" s="80"/>
      <c r="I70" s="115"/>
    </row>
    <row r="71" spans="1:16">
      <c r="A71" s="44" t="s">
        <v>207</v>
      </c>
    </row>
    <row r="72" spans="1:16" ht="15.75" hidden="1" thickBot="1">
      <c r="A72" s="446" t="s">
        <v>163</v>
      </c>
      <c r="B72" s="448"/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</row>
    <row r="73" spans="1:16" ht="15.75" hidden="1" thickBot="1">
      <c r="A73" s="116" t="s">
        <v>165</v>
      </c>
      <c r="B73" s="187" t="s">
        <v>131</v>
      </c>
      <c r="C73" s="188" t="s">
        <v>157</v>
      </c>
      <c r="D73" s="188" t="s">
        <v>158</v>
      </c>
      <c r="E73" s="188"/>
      <c r="F73" s="188" t="s">
        <v>159</v>
      </c>
      <c r="G73" s="188" t="s">
        <v>160</v>
      </c>
      <c r="H73" s="159"/>
      <c r="I73" s="189" t="s">
        <v>200</v>
      </c>
      <c r="J73" s="159"/>
      <c r="K73" s="159"/>
      <c r="L73" s="159"/>
      <c r="M73" s="159"/>
    </row>
    <row r="74" spans="1:16" hidden="1">
      <c r="A74" s="75">
        <v>2005</v>
      </c>
      <c r="B74" s="155">
        <v>50152.7</v>
      </c>
      <c r="C74" s="159">
        <v>2</v>
      </c>
      <c r="D74" s="159">
        <v>12</v>
      </c>
      <c r="E74" s="159"/>
      <c r="F74" s="159">
        <v>7072</v>
      </c>
      <c r="G74" s="159">
        <f>B74/F74</f>
        <v>7.0917279411764698</v>
      </c>
      <c r="H74" s="159"/>
      <c r="I74" s="159">
        <v>483704</v>
      </c>
      <c r="J74" s="159"/>
      <c r="K74" s="159">
        <v>50152.7</v>
      </c>
      <c r="L74" s="159">
        <f>K74/36/52/5</f>
        <v>5.358194444444444</v>
      </c>
      <c r="M74" s="159"/>
    </row>
    <row r="75" spans="1:16" hidden="1">
      <c r="A75" s="77">
        <v>2006</v>
      </c>
      <c r="B75" s="156">
        <v>52571.479999999989</v>
      </c>
      <c r="C75" s="159">
        <v>2</v>
      </c>
      <c r="D75" s="159">
        <v>12</v>
      </c>
      <c r="E75" s="159"/>
      <c r="F75" s="159">
        <v>7072</v>
      </c>
      <c r="G75" s="159">
        <f>B75/F75</f>
        <v>7.4337499999999981</v>
      </c>
      <c r="H75" s="159"/>
      <c r="I75" s="159">
        <v>398476</v>
      </c>
      <c r="J75" s="159"/>
      <c r="K75" s="159">
        <v>52571.479999999989</v>
      </c>
      <c r="L75" s="159">
        <f>K75/36/52/5</f>
        <v>5.6166111111111103</v>
      </c>
      <c r="M75" s="159"/>
    </row>
    <row r="76" spans="1:16" hidden="1">
      <c r="A76" s="77">
        <v>2007</v>
      </c>
      <c r="B76" s="156">
        <v>53998.62</v>
      </c>
      <c r="C76" s="159">
        <v>2</v>
      </c>
      <c r="D76" s="159">
        <v>12</v>
      </c>
      <c r="E76" s="159"/>
      <c r="F76" s="159">
        <v>7072</v>
      </c>
      <c r="G76" s="159">
        <f>B76/F76</f>
        <v>7.6355514705882355</v>
      </c>
      <c r="H76" s="159"/>
      <c r="I76" s="159">
        <v>431860</v>
      </c>
      <c r="J76" s="159"/>
      <c r="K76" s="159">
        <v>53998.62</v>
      </c>
      <c r="L76" s="159">
        <f>K76/36/52/5</f>
        <v>5.7690833333333336</v>
      </c>
      <c r="M76" s="159"/>
    </row>
    <row r="77" spans="1:16" ht="15.75" hidden="1" thickBot="1">
      <c r="A77" s="83">
        <v>2008</v>
      </c>
      <c r="B77" s="157">
        <v>57623.020000000004</v>
      </c>
      <c r="C77" s="159">
        <v>2</v>
      </c>
      <c r="D77" s="159">
        <v>12</v>
      </c>
      <c r="E77" s="159"/>
      <c r="F77" s="159">
        <v>7072</v>
      </c>
      <c r="G77" s="159">
        <f>B77/F77</f>
        <v>8.1480514705882356</v>
      </c>
      <c r="H77" s="159"/>
      <c r="I77" s="159">
        <v>473304</v>
      </c>
      <c r="J77" s="159"/>
      <c r="K77" s="159">
        <v>57623.020000000004</v>
      </c>
      <c r="L77" s="159">
        <f>K77/36/52/5</f>
        <v>6.1563055555555559</v>
      </c>
      <c r="M77" s="159"/>
    </row>
    <row r="78" spans="1:16" hidden="1"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</row>
    <row r="79" spans="1:16">
      <c r="C79" s="159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P79" s="118"/>
    </row>
    <row r="80" spans="1:16" ht="15.75" thickBot="1">
      <c r="C80" s="159"/>
      <c r="D80" s="159"/>
      <c r="E80" s="159"/>
      <c r="F80" s="159"/>
      <c r="G80" s="159"/>
      <c r="H80" s="159" t="s">
        <v>161</v>
      </c>
      <c r="I80" s="159"/>
      <c r="J80" s="159"/>
      <c r="K80" s="159"/>
      <c r="L80" s="159"/>
      <c r="M80" s="159"/>
    </row>
    <row r="81" spans="1:13" ht="15.75" thickBot="1">
      <c r="A81" s="444" t="s">
        <v>163</v>
      </c>
      <c r="B81" s="445"/>
      <c r="C81" s="159"/>
      <c r="D81" s="159"/>
      <c r="E81" s="159"/>
      <c r="F81" s="159"/>
      <c r="G81" s="159"/>
      <c r="H81" s="159"/>
      <c r="I81" s="159"/>
      <c r="J81" s="159"/>
      <c r="K81" s="159"/>
      <c r="L81" s="159"/>
      <c r="M81" s="159"/>
    </row>
    <row r="82" spans="1:13" ht="15.75" thickBot="1">
      <c r="A82" s="271" t="s">
        <v>165</v>
      </c>
      <c r="B82" s="272" t="s">
        <v>201</v>
      </c>
      <c r="C82" s="158" t="s">
        <v>167</v>
      </c>
      <c r="D82" s="159"/>
      <c r="E82" s="159"/>
      <c r="F82" s="159" t="s">
        <v>98</v>
      </c>
      <c r="G82" s="183"/>
      <c r="H82" s="159"/>
      <c r="I82" s="159"/>
      <c r="J82" s="159"/>
      <c r="K82" s="159"/>
      <c r="L82" s="159"/>
      <c r="M82" s="159"/>
    </row>
    <row r="83" spans="1:13">
      <c r="A83" s="75">
        <v>2005</v>
      </c>
      <c r="B83" s="76">
        <v>50152.7</v>
      </c>
      <c r="C83" s="159">
        <v>50152.7</v>
      </c>
      <c r="D83" s="159" t="s">
        <v>202</v>
      </c>
      <c r="E83" s="159"/>
      <c r="F83" s="183">
        <f>C86*B93</f>
        <v>144057.55000000002</v>
      </c>
      <c r="G83" s="184"/>
      <c r="H83" s="159"/>
      <c r="I83" s="159"/>
      <c r="J83" s="159"/>
      <c r="K83" s="159"/>
      <c r="L83" s="159"/>
      <c r="M83" s="159"/>
    </row>
    <row r="84" spans="1:13">
      <c r="A84" s="77">
        <v>2006</v>
      </c>
      <c r="B84" s="78">
        <v>52571.479999999989</v>
      </c>
      <c r="C84" s="159">
        <v>52571.479999999989</v>
      </c>
      <c r="D84" s="159"/>
      <c r="E84" s="159"/>
      <c r="F84" s="159"/>
      <c r="G84" s="185"/>
      <c r="H84" s="185"/>
      <c r="I84" s="183">
        <f>(H90/H89)-1</f>
        <v>4.8228310739002911E-2</v>
      </c>
      <c r="J84" s="183">
        <f>(H91/H90)-1</f>
        <v>2.7146658226095521E-2</v>
      </c>
      <c r="K84" s="183">
        <f>(H92/H91)-1</f>
        <v>6.7120233813382724E-2</v>
      </c>
      <c r="L84" s="159"/>
      <c r="M84" s="159"/>
    </row>
    <row r="85" spans="1:13">
      <c r="A85" s="77">
        <v>2007</v>
      </c>
      <c r="B85" s="78">
        <v>53998.62</v>
      </c>
      <c r="C85" s="159">
        <v>53998.62</v>
      </c>
      <c r="D85" s="159"/>
      <c r="E85" s="159"/>
      <c r="F85" s="159"/>
      <c r="G85" s="185"/>
      <c r="H85" s="185"/>
      <c r="I85" s="183"/>
      <c r="J85" s="186"/>
      <c r="K85" s="159"/>
      <c r="L85" s="159"/>
      <c r="M85" s="159"/>
    </row>
    <row r="86" spans="1:13" ht="15.75" thickBot="1">
      <c r="A86" s="83">
        <v>2008</v>
      </c>
      <c r="B86" s="84">
        <v>57623.020000000004</v>
      </c>
      <c r="C86" s="159">
        <v>57623.020000000004</v>
      </c>
      <c r="D86" s="159"/>
      <c r="E86" s="159"/>
      <c r="F86" s="159"/>
      <c r="G86" s="185"/>
      <c r="H86" s="185"/>
      <c r="I86" s="183"/>
      <c r="J86" s="186"/>
      <c r="K86" s="159"/>
      <c r="L86" s="159"/>
      <c r="M86" s="159"/>
    </row>
    <row r="87" spans="1:13" ht="15.75" thickBot="1">
      <c r="B87" s="190" t="s">
        <v>168</v>
      </c>
      <c r="C87" s="191">
        <f>AVERAGE(B83:B86)</f>
        <v>53586.455000000002</v>
      </c>
      <c r="G87" s="122"/>
      <c r="H87" s="122"/>
      <c r="I87" s="80"/>
      <c r="J87" s="81"/>
    </row>
    <row r="88" spans="1:13" ht="15.75" thickBot="1">
      <c r="B88" s="190" t="s">
        <v>170</v>
      </c>
      <c r="C88" s="191">
        <f>STDEV(B83:B86)</f>
        <v>3124.3444452182453</v>
      </c>
      <c r="G88" s="273" t="s">
        <v>171</v>
      </c>
      <c r="H88" s="274" t="s">
        <v>131</v>
      </c>
      <c r="I88" s="80"/>
      <c r="J88" s="81"/>
    </row>
    <row r="89" spans="1:13" ht="15.75" thickBot="1">
      <c r="F89" s="266">
        <v>1</v>
      </c>
      <c r="G89" s="279">
        <v>2005</v>
      </c>
      <c r="H89" s="280">
        <f>B83</f>
        <v>50152.7</v>
      </c>
      <c r="K89" s="24"/>
    </row>
    <row r="90" spans="1:13">
      <c r="A90" s="162" t="s">
        <v>174</v>
      </c>
      <c r="B90" s="163">
        <f>H96</f>
        <v>74722.162917471767</v>
      </c>
      <c r="D90" s="96"/>
      <c r="E90" s="96"/>
      <c r="F90" s="267">
        <v>2</v>
      </c>
      <c r="G90" s="281">
        <v>2006</v>
      </c>
      <c r="H90" s="282">
        <f>B84</f>
        <v>52571.479999999989</v>
      </c>
      <c r="K90" s="24"/>
      <c r="L90" s="125">
        <v>0.08</v>
      </c>
      <c r="M90" s="125">
        <v>0.2</v>
      </c>
    </row>
    <row r="91" spans="1:13">
      <c r="A91" s="165" t="s">
        <v>175</v>
      </c>
      <c r="B91" s="166">
        <f>H102</f>
        <v>110339.13188922813</v>
      </c>
      <c r="F91" s="267">
        <v>3</v>
      </c>
      <c r="G91" s="281">
        <v>2007</v>
      </c>
      <c r="H91" s="282">
        <f>B85</f>
        <v>53998.62</v>
      </c>
      <c r="K91" s="24"/>
      <c r="L91">
        <v>1</v>
      </c>
      <c r="M91">
        <f>L91*M90/L90</f>
        <v>2.5</v>
      </c>
    </row>
    <row r="92" spans="1:13">
      <c r="A92" s="165" t="s">
        <v>176</v>
      </c>
      <c r="B92" s="166">
        <f>[1]Hoja3!L29</f>
        <v>140000</v>
      </c>
      <c r="F92" s="267">
        <v>4</v>
      </c>
      <c r="G92" s="281">
        <v>2008</v>
      </c>
      <c r="H92" s="282">
        <f>B86</f>
        <v>57623.020000000004</v>
      </c>
      <c r="K92" s="24"/>
    </row>
    <row r="93" spans="1:13">
      <c r="A93" s="165" t="s">
        <v>177</v>
      </c>
      <c r="B93" s="168">
        <v>2.5</v>
      </c>
      <c r="F93" s="267">
        <v>5</v>
      </c>
      <c r="G93" s="98">
        <v>2009</v>
      </c>
      <c r="H93" s="143">
        <f t="shared" ref="H93:H102" si="2">+H92*(1+$K$84)</f>
        <v>61490.690575433233</v>
      </c>
      <c r="K93" s="24"/>
    </row>
    <row r="94" spans="1:13">
      <c r="A94" s="165" t="s">
        <v>178</v>
      </c>
      <c r="B94" s="168">
        <f>B92/B91</f>
        <v>1.2688154927714046</v>
      </c>
      <c r="F94" s="267">
        <v>6</v>
      </c>
      <c r="G94" s="98">
        <v>2010</v>
      </c>
      <c r="H94" s="143">
        <f t="shared" si="2"/>
        <v>65617.960104202677</v>
      </c>
      <c r="K94" s="24"/>
    </row>
    <row r="95" spans="1:13">
      <c r="A95" s="165" t="s">
        <v>179</v>
      </c>
      <c r="B95" s="166">
        <f>+B94*B90</f>
        <v>94808.637963077112</v>
      </c>
      <c r="F95" s="267">
        <v>7</v>
      </c>
      <c r="G95" s="100">
        <v>2011</v>
      </c>
      <c r="H95" s="143">
        <f t="shared" si="2"/>
        <v>70022.25292875398</v>
      </c>
    </row>
    <row r="96" spans="1:13" ht="15.75" thickBot="1">
      <c r="A96" s="170" t="s">
        <v>180</v>
      </c>
      <c r="B96" s="171">
        <f>+B92-B95</f>
        <v>45191.362036922888</v>
      </c>
      <c r="F96" s="267">
        <v>8</v>
      </c>
      <c r="G96" s="98">
        <v>2012</v>
      </c>
      <c r="H96" s="143">
        <f t="shared" si="2"/>
        <v>74722.162917471767</v>
      </c>
    </row>
    <row r="97" spans="1:8">
      <c r="F97" s="267">
        <v>9</v>
      </c>
      <c r="G97" s="275">
        <v>2013</v>
      </c>
      <c r="H97" s="276">
        <f t="shared" si="2"/>
        <v>79737.531963534144</v>
      </c>
    </row>
    <row r="98" spans="1:8">
      <c r="A98" s="442" t="s">
        <v>181</v>
      </c>
      <c r="B98" s="442"/>
      <c r="C98" s="442"/>
      <c r="D98" s="130"/>
      <c r="F98" s="267">
        <v>10</v>
      </c>
      <c r="G98" s="98">
        <v>2014</v>
      </c>
      <c r="H98" s="143">
        <f t="shared" si="2"/>
        <v>85089.533752628631</v>
      </c>
    </row>
    <row r="99" spans="1:8">
      <c r="A99" s="270" t="s">
        <v>182</v>
      </c>
      <c r="B99" s="270" t="s">
        <v>183</v>
      </c>
      <c r="C99" s="270" t="s">
        <v>184</v>
      </c>
      <c r="D99" s="130"/>
      <c r="F99" s="267">
        <v>11</v>
      </c>
      <c r="G99" s="98">
        <v>2015</v>
      </c>
      <c r="H99" s="143">
        <f t="shared" si="2"/>
        <v>90800.763153176784</v>
      </c>
    </row>
    <row r="100" spans="1:8">
      <c r="A100" s="161" t="s">
        <v>185</v>
      </c>
      <c r="B100" s="161" t="s">
        <v>186</v>
      </c>
      <c r="C100" s="175">
        <f>(B91-B90)*B93</f>
        <v>89042.422429390892</v>
      </c>
      <c r="D100" s="80"/>
      <c r="F100" s="267">
        <v>12</v>
      </c>
      <c r="G100" s="98">
        <v>2016</v>
      </c>
      <c r="H100" s="145">
        <f t="shared" si="2"/>
        <v>96895.331606451597</v>
      </c>
    </row>
    <row r="101" spans="1:8">
      <c r="A101" s="161" t="s">
        <v>187</v>
      </c>
      <c r="B101" s="161" t="s">
        <v>188</v>
      </c>
      <c r="C101" s="175">
        <f>B96</f>
        <v>45191.362036922888</v>
      </c>
      <c r="D101" s="24"/>
      <c r="F101" s="267">
        <v>13</v>
      </c>
      <c r="G101" s="98">
        <v>2017</v>
      </c>
      <c r="H101" s="143">
        <f t="shared" si="2"/>
        <v>103398.96891930189</v>
      </c>
    </row>
    <row r="102" spans="1:8" ht="15.75" thickBot="1">
      <c r="A102" s="161" t="s">
        <v>189</v>
      </c>
      <c r="B102" s="161" t="s">
        <v>190</v>
      </c>
      <c r="C102" s="176">
        <f>+(C100/(C100+C101))</f>
        <v>0.66333838968636283</v>
      </c>
      <c r="D102" s="24"/>
      <c r="F102" s="268">
        <v>14</v>
      </c>
      <c r="G102" s="277">
        <v>2018</v>
      </c>
      <c r="H102" s="278">
        <f t="shared" si="2"/>
        <v>110339.13188922813</v>
      </c>
    </row>
    <row r="103" spans="1:8">
      <c r="A103" s="161" t="s">
        <v>191</v>
      </c>
      <c r="B103" s="161"/>
      <c r="C103" s="177">
        <v>0.42</v>
      </c>
      <c r="D103" s="24"/>
    </row>
    <row r="104" spans="1:8">
      <c r="A104" s="161" t="s">
        <v>192</v>
      </c>
      <c r="B104" s="161" t="s">
        <v>193</v>
      </c>
      <c r="C104" s="161" t="str">
        <f>+IF(C103&gt;=C102,"Extensión","Original")</f>
        <v>Original</v>
      </c>
      <c r="D104">
        <f>+IF(C104="Extensión",1,2)</f>
        <v>2</v>
      </c>
    </row>
    <row r="105" spans="1:8">
      <c r="A105" s="178"/>
      <c r="B105" s="178"/>
      <c r="C105" s="178"/>
    </row>
    <row r="106" spans="1:8">
      <c r="A106" s="443" t="s">
        <v>194</v>
      </c>
      <c r="B106" s="443"/>
      <c r="C106" s="443"/>
    </row>
    <row r="107" spans="1:8">
      <c r="A107" s="270" t="s">
        <v>195</v>
      </c>
      <c r="B107" s="161" t="s">
        <v>196</v>
      </c>
      <c r="C107" s="283">
        <f>IF(D104=1,(+B90+(C103*C88)),0)</f>
        <v>0</v>
      </c>
    </row>
    <row r="108" spans="1:8">
      <c r="A108" s="178"/>
      <c r="B108" s="178"/>
      <c r="C108" s="178"/>
    </row>
    <row r="109" spans="1:8">
      <c r="A109" s="443" t="s">
        <v>197</v>
      </c>
      <c r="B109" s="443"/>
      <c r="C109" s="443"/>
    </row>
    <row r="110" spans="1:8">
      <c r="A110" s="270" t="s">
        <v>195</v>
      </c>
      <c r="B110" s="161" t="s">
        <v>198</v>
      </c>
      <c r="C110" s="270">
        <f>+IF(D104=2,B90,0)</f>
        <v>74722.162917471767</v>
      </c>
    </row>
    <row r="122" spans="1:11">
      <c r="A122" s="44" t="s">
        <v>203</v>
      </c>
    </row>
    <row r="123" spans="1:11">
      <c r="I123" s="24"/>
    </row>
    <row r="124" spans="1:11">
      <c r="B124" s="71" t="s">
        <v>156</v>
      </c>
      <c r="C124" s="69" t="s">
        <v>157</v>
      </c>
      <c r="D124" s="69" t="s">
        <v>158</v>
      </c>
      <c r="E124" s="69"/>
      <c r="F124" s="69" t="s">
        <v>159</v>
      </c>
      <c r="G124" s="69" t="s">
        <v>160</v>
      </c>
      <c r="I124" s="131"/>
    </row>
    <row r="125" spans="1:11">
      <c r="A125" s="32">
        <v>2005</v>
      </c>
      <c r="B125" s="32">
        <v>10140</v>
      </c>
      <c r="C125" s="32">
        <v>2</v>
      </c>
      <c r="D125" s="32">
        <v>12</v>
      </c>
      <c r="E125" s="32"/>
      <c r="F125" s="32">
        <v>7072</v>
      </c>
      <c r="G125" s="32">
        <f>B125/F125</f>
        <v>1.4338235294117647</v>
      </c>
      <c r="I125" s="24">
        <v>2184</v>
      </c>
      <c r="K125">
        <f>39*52*5</f>
        <v>10140</v>
      </c>
    </row>
    <row r="126" spans="1:11">
      <c r="A126" s="32">
        <v>2006</v>
      </c>
      <c r="B126" s="32">
        <v>11440</v>
      </c>
      <c r="C126" s="32">
        <v>2</v>
      </c>
      <c r="D126" s="32">
        <v>12</v>
      </c>
      <c r="E126" s="32"/>
      <c r="F126" s="32">
        <v>7072</v>
      </c>
      <c r="G126" s="32">
        <f>B126/F126</f>
        <v>1.6176470588235294</v>
      </c>
      <c r="I126" s="24">
        <v>2496</v>
      </c>
      <c r="K126">
        <f>44*52*5</f>
        <v>11440</v>
      </c>
    </row>
    <row r="127" spans="1:11">
      <c r="A127" s="32">
        <v>2007</v>
      </c>
      <c r="B127" s="32">
        <v>12480</v>
      </c>
      <c r="C127" s="32">
        <v>2</v>
      </c>
      <c r="D127" s="32">
        <v>12</v>
      </c>
      <c r="E127" s="32"/>
      <c r="F127" s="32">
        <v>7072</v>
      </c>
      <c r="G127" s="32">
        <f>B127/F127</f>
        <v>1.7647058823529411</v>
      </c>
      <c r="I127" s="24">
        <v>2620</v>
      </c>
      <c r="K127">
        <f>48*52*5</f>
        <v>12480</v>
      </c>
    </row>
    <row r="128" spans="1:11">
      <c r="A128" s="32">
        <v>2008</v>
      </c>
      <c r="B128" s="32">
        <v>13000</v>
      </c>
      <c r="C128" s="32">
        <v>2</v>
      </c>
      <c r="D128" s="32">
        <v>12</v>
      </c>
      <c r="E128" s="32"/>
      <c r="F128" s="32">
        <v>7072</v>
      </c>
      <c r="G128" s="32">
        <f>B128/F128</f>
        <v>1.838235294117647</v>
      </c>
      <c r="I128" s="80">
        <v>2740</v>
      </c>
      <c r="K128">
        <f>50*52*5</f>
        <v>13000</v>
      </c>
    </row>
    <row r="131" spans="1:11" ht="15.75" thickBot="1"/>
    <row r="132" spans="1:11" ht="15.75" thickBot="1">
      <c r="A132" s="439" t="s">
        <v>163</v>
      </c>
      <c r="B132" s="440"/>
    </row>
    <row r="133" spans="1:11" ht="15.75" thickBot="1">
      <c r="A133" s="73" t="s">
        <v>165</v>
      </c>
      <c r="B133" s="74" t="s">
        <v>166</v>
      </c>
      <c r="C133" s="119" t="s">
        <v>167</v>
      </c>
      <c r="H133" t="s">
        <v>161</v>
      </c>
    </row>
    <row r="134" spans="1:11">
      <c r="A134" s="75">
        <v>2005</v>
      </c>
      <c r="B134" s="76">
        <v>10140</v>
      </c>
      <c r="C134" s="120">
        <v>10140</v>
      </c>
      <c r="G134" s="79"/>
    </row>
    <row r="135" spans="1:11">
      <c r="A135" s="77">
        <v>2006</v>
      </c>
      <c r="B135" s="78">
        <v>11440</v>
      </c>
      <c r="C135" s="120">
        <v>11440</v>
      </c>
      <c r="D135" s="67"/>
      <c r="E135" s="67"/>
      <c r="F135" s="67"/>
      <c r="G135" s="79"/>
    </row>
    <row r="136" spans="1:11">
      <c r="A136" s="77">
        <v>2007</v>
      </c>
      <c r="B136" s="78">
        <v>12480</v>
      </c>
      <c r="C136" s="120">
        <v>12480</v>
      </c>
      <c r="D136" s="67"/>
      <c r="E136" s="67"/>
      <c r="F136" s="67" t="s">
        <v>98</v>
      </c>
      <c r="G136" s="79"/>
    </row>
    <row r="137" spans="1:11" ht="15.75" thickBot="1">
      <c r="A137" s="83">
        <v>2008</v>
      </c>
      <c r="B137" s="84">
        <v>13000</v>
      </c>
      <c r="C137" s="120">
        <v>13000</v>
      </c>
      <c r="F137" s="29">
        <f>C137*B144</f>
        <v>114400.00000000001</v>
      </c>
      <c r="H137" s="122"/>
      <c r="I137" s="80">
        <f>(H142/H141)-1</f>
        <v>0.12820512820512819</v>
      </c>
      <c r="J137" s="80">
        <f>(H143/H142)-1</f>
        <v>9.0909090909090828E-2</v>
      </c>
      <c r="K137" s="80">
        <f>(H144/H143)-1</f>
        <v>4.1666666666666741E-2</v>
      </c>
    </row>
    <row r="138" spans="1:11">
      <c r="B138" t="s">
        <v>168</v>
      </c>
      <c r="C138" s="82">
        <f>AVERAGE(B134:B137)</f>
        <v>11765</v>
      </c>
    </row>
    <row r="139" spans="1:11" ht="15.75" thickBot="1">
      <c r="B139" t="s">
        <v>170</v>
      </c>
      <c r="C139" s="82">
        <f>STDEV(B134:B137)</f>
        <v>1262.6295313089004</v>
      </c>
    </row>
    <row r="140" spans="1:11" ht="15.75" thickBot="1">
      <c r="G140" s="85" t="s">
        <v>171</v>
      </c>
      <c r="H140" s="86" t="s">
        <v>131</v>
      </c>
    </row>
    <row r="141" spans="1:11">
      <c r="A141" s="89" t="s">
        <v>174</v>
      </c>
      <c r="B141" s="90">
        <f>H148</f>
        <v>15305.884090470683</v>
      </c>
      <c r="F141" s="87">
        <v>1</v>
      </c>
      <c r="G141" s="88">
        <v>2005</v>
      </c>
      <c r="H141" s="132">
        <f>B134</f>
        <v>10140</v>
      </c>
    </row>
    <row r="142" spans="1:11">
      <c r="A142" s="93" t="s">
        <v>175</v>
      </c>
      <c r="B142" s="94">
        <f>H154</f>
        <v>19553.793385326822</v>
      </c>
      <c r="F142" s="91">
        <v>2</v>
      </c>
      <c r="G142" s="92">
        <v>2006</v>
      </c>
      <c r="H142" s="133">
        <f>B135</f>
        <v>11440</v>
      </c>
    </row>
    <row r="143" spans="1:11">
      <c r="A143" s="93" t="s">
        <v>176</v>
      </c>
      <c r="B143" s="94">
        <f>[1]Hoja3!R29</f>
        <v>59085</v>
      </c>
      <c r="F143" s="91">
        <v>3</v>
      </c>
      <c r="G143" s="92">
        <v>2007</v>
      </c>
      <c r="H143" s="133">
        <f>B136</f>
        <v>12480</v>
      </c>
    </row>
    <row r="144" spans="1:11">
      <c r="A144" s="93" t="s">
        <v>177</v>
      </c>
      <c r="B144" s="97">
        <v>8.8000000000000007</v>
      </c>
      <c r="F144" s="91">
        <v>4</v>
      </c>
      <c r="G144" s="92">
        <v>2008</v>
      </c>
      <c r="H144" s="133">
        <f>B137</f>
        <v>13000</v>
      </c>
    </row>
    <row r="145" spans="1:8">
      <c r="A145" s="93" t="s">
        <v>178</v>
      </c>
      <c r="B145" s="97">
        <f>B143/B142</f>
        <v>3.0216643305813702</v>
      </c>
      <c r="F145" s="91">
        <v>5</v>
      </c>
      <c r="G145" s="98">
        <v>2009</v>
      </c>
      <c r="H145" s="99">
        <f t="shared" ref="H145:H154" si="3">+H144*(1+$K$137)</f>
        <v>13541.666666666668</v>
      </c>
    </row>
    <row r="146" spans="1:8">
      <c r="A146" s="93" t="s">
        <v>179</v>
      </c>
      <c r="B146" s="94">
        <f>+B145*B141</f>
        <v>46249.244004188142</v>
      </c>
      <c r="F146" s="91">
        <v>6</v>
      </c>
      <c r="G146" s="98">
        <v>2010</v>
      </c>
      <c r="H146" s="99">
        <f t="shared" si="3"/>
        <v>14105.902777777779</v>
      </c>
    </row>
    <row r="147" spans="1:8" ht="15.75" thickBot="1">
      <c r="A147" s="101" t="s">
        <v>180</v>
      </c>
      <c r="B147" s="102">
        <f>+B143-B146</f>
        <v>12835.755995811858</v>
      </c>
      <c r="F147" s="91">
        <v>7</v>
      </c>
      <c r="G147" s="100">
        <v>2011</v>
      </c>
      <c r="H147" s="99">
        <f t="shared" si="3"/>
        <v>14693.648726851854</v>
      </c>
    </row>
    <row r="148" spans="1:8">
      <c r="F148" s="91">
        <v>8</v>
      </c>
      <c r="G148" s="98">
        <v>2012</v>
      </c>
      <c r="H148" s="99">
        <f t="shared" si="3"/>
        <v>15305.884090470683</v>
      </c>
    </row>
    <row r="149" spans="1:8">
      <c r="F149" s="91">
        <v>9</v>
      </c>
      <c r="G149" s="103">
        <v>2013</v>
      </c>
      <c r="H149" s="104">
        <f t="shared" si="3"/>
        <v>15943.629260906962</v>
      </c>
    </row>
    <row r="150" spans="1:8">
      <c r="F150" s="91">
        <v>10</v>
      </c>
      <c r="G150" s="98">
        <v>2014</v>
      </c>
      <c r="H150" s="99">
        <f t="shared" si="3"/>
        <v>16607.947146778086</v>
      </c>
    </row>
    <row r="151" spans="1:8">
      <c r="F151" s="91">
        <v>11</v>
      </c>
      <c r="G151" s="98">
        <v>2015</v>
      </c>
      <c r="H151" s="99">
        <f t="shared" si="3"/>
        <v>17299.944944560506</v>
      </c>
    </row>
    <row r="152" spans="1:8">
      <c r="F152" s="91">
        <v>12</v>
      </c>
      <c r="G152" s="98">
        <v>2016</v>
      </c>
      <c r="H152" s="105">
        <f t="shared" si="3"/>
        <v>18020.775983917196</v>
      </c>
    </row>
    <row r="153" spans="1:8">
      <c r="F153" s="91">
        <v>13</v>
      </c>
      <c r="G153" s="98">
        <v>2017</v>
      </c>
      <c r="H153" s="99">
        <f t="shared" si="3"/>
        <v>18771.641649913749</v>
      </c>
    </row>
    <row r="154" spans="1:8" ht="15.75" thickBot="1">
      <c r="F154" s="106">
        <v>14</v>
      </c>
      <c r="G154" s="107">
        <v>2018</v>
      </c>
      <c r="H154" s="108">
        <f t="shared" si="3"/>
        <v>19553.793385326822</v>
      </c>
    </row>
    <row r="160" spans="1:8">
      <c r="B160" s="109" t="s">
        <v>97</v>
      </c>
      <c r="C160" s="109" t="s">
        <v>204</v>
      </c>
    </row>
    <row r="161" spans="2:10">
      <c r="B161" s="134" t="s">
        <v>205</v>
      </c>
      <c r="C161" s="135">
        <v>146840</v>
      </c>
    </row>
    <row r="162" spans="2:10">
      <c r="B162" s="136" t="s">
        <v>101</v>
      </c>
      <c r="C162" s="137">
        <v>140000</v>
      </c>
      <c r="G162" s="441" t="s">
        <v>181</v>
      </c>
      <c r="H162" s="441"/>
      <c r="I162" s="441"/>
      <c r="J162" s="130"/>
    </row>
    <row r="163" spans="2:10" ht="15.75" thickBot="1">
      <c r="B163" s="138" t="s">
        <v>103</v>
      </c>
      <c r="C163" s="139">
        <v>59085</v>
      </c>
      <c r="G163" s="109" t="s">
        <v>182</v>
      </c>
      <c r="H163" s="109" t="s">
        <v>183</v>
      </c>
      <c r="I163" s="109" t="s">
        <v>184</v>
      </c>
      <c r="J163" s="130"/>
    </row>
    <row r="164" spans="2:10">
      <c r="G164" s="110" t="s">
        <v>185</v>
      </c>
      <c r="H164" s="110" t="s">
        <v>186</v>
      </c>
      <c r="I164" s="111">
        <f>(B142-B141)*B144</f>
        <v>37381.60179473403</v>
      </c>
      <c r="J164" s="80"/>
    </row>
    <row r="165" spans="2:10">
      <c r="G165" s="110" t="s">
        <v>187</v>
      </c>
      <c r="H165" s="110" t="s">
        <v>188</v>
      </c>
      <c r="I165" s="111">
        <f>B147</f>
        <v>12835.755995811858</v>
      </c>
      <c r="J165" s="24"/>
    </row>
    <row r="166" spans="2:10">
      <c r="G166" s="110" t="s">
        <v>189</v>
      </c>
      <c r="H166" s="110" t="s">
        <v>190</v>
      </c>
      <c r="I166" s="112">
        <f>+(I164/(I164+I165))</f>
        <v>0.74439603036565238</v>
      </c>
      <c r="J166" s="24"/>
    </row>
    <row r="167" spans="2:10">
      <c r="G167" s="110" t="s">
        <v>191</v>
      </c>
      <c r="H167" s="110"/>
      <c r="I167" s="113">
        <v>0.65</v>
      </c>
      <c r="J167" s="24"/>
    </row>
    <row r="168" spans="2:10">
      <c r="G168" s="110" t="s">
        <v>192</v>
      </c>
      <c r="H168" s="110" t="s">
        <v>193</v>
      </c>
      <c r="I168" s="110" t="str">
        <f>+IF(I167&gt;=I166,"Extensión","Original")</f>
        <v>Original</v>
      </c>
      <c r="J168">
        <f>+IF(I168="Extensión",1,2)</f>
        <v>2</v>
      </c>
    </row>
    <row r="170" spans="2:10">
      <c r="G170" s="438" t="s">
        <v>194</v>
      </c>
      <c r="H170" s="438"/>
      <c r="I170" s="438"/>
    </row>
    <row r="171" spans="2:10">
      <c r="G171" s="109" t="s">
        <v>195</v>
      </c>
      <c r="H171" s="32" t="s">
        <v>196</v>
      </c>
      <c r="I171" s="114">
        <f>IF(J168=1,(+B141+(I167*C139)),0)</f>
        <v>0</v>
      </c>
    </row>
    <row r="173" spans="2:10">
      <c r="G173" s="438" t="s">
        <v>197</v>
      </c>
      <c r="H173" s="438"/>
      <c r="I173" s="438"/>
    </row>
    <row r="174" spans="2:10">
      <c r="G174" s="109" t="s">
        <v>195</v>
      </c>
      <c r="H174" s="32" t="s">
        <v>198</v>
      </c>
      <c r="I174" s="140">
        <f>+IF(J168=2,B141,0)</f>
        <v>15305.884090470683</v>
      </c>
    </row>
  </sheetData>
  <mergeCells count="10">
    <mergeCell ref="G170:I170"/>
    <mergeCell ref="G173:I173"/>
    <mergeCell ref="A98:C98"/>
    <mergeCell ref="A106:C106"/>
    <mergeCell ref="A30:B30"/>
    <mergeCell ref="A72:B72"/>
    <mergeCell ref="A81:B81"/>
    <mergeCell ref="A109:C109"/>
    <mergeCell ref="A132:B132"/>
    <mergeCell ref="G162:I162"/>
  </mergeCells>
  <pageMargins left="1.5748031496062993" right="0.39370078740157483" top="0.98425196850393704" bottom="0.98425196850393704" header="0.78740157480314965" footer="0.31496062992125984"/>
  <pageSetup paperSize="9" scale="90" orientation="portrait" verticalDpi="1200" r:id="rId1"/>
  <headerFooter>
    <oddHeader>&amp;C&amp;"Arial,Normal"&amp;12Anexo 3.2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R161"/>
  <sheetViews>
    <sheetView view="pageBreakPreview" topLeftCell="A17" zoomScale="80" zoomScaleSheetLayoutView="80" workbookViewId="0">
      <selection activeCell="D124" sqref="D124"/>
    </sheetView>
  </sheetViews>
  <sheetFormatPr baseColWidth="10" defaultColWidth="9.140625" defaultRowHeight="15"/>
  <cols>
    <col min="1" max="1" width="17.85546875" customWidth="1"/>
    <col min="2" max="2" width="17.7109375" customWidth="1"/>
    <col min="3" max="3" width="11.7109375" customWidth="1"/>
    <col min="4" max="4" width="9.28515625" bestFit="1" customWidth="1"/>
    <col min="5" max="5" width="0" hidden="1" customWidth="1"/>
    <col min="6" max="6" width="6.85546875" customWidth="1"/>
    <col min="7" max="7" width="9.28515625" bestFit="1" customWidth="1"/>
    <col min="8" max="8" width="12.5703125" customWidth="1"/>
    <col min="9" max="9" width="9.28515625" bestFit="1" customWidth="1"/>
    <col min="10" max="10" width="9.85546875" bestFit="1" customWidth="1"/>
    <col min="11" max="11" width="9.28515625" bestFit="1" customWidth="1"/>
    <col min="12" max="12" width="9.85546875" bestFit="1" customWidth="1"/>
    <col min="13" max="13" width="11.5703125" bestFit="1" customWidth="1"/>
    <col min="14" max="15" width="9.28515625" bestFit="1" customWidth="1"/>
  </cols>
  <sheetData>
    <row r="1" spans="1:12" hidden="1">
      <c r="A1" s="44" t="s">
        <v>130</v>
      </c>
    </row>
    <row r="2" spans="1:12" hidden="1">
      <c r="A2" s="44" t="s">
        <v>131</v>
      </c>
      <c r="C2" t="s">
        <v>132</v>
      </c>
      <c r="F2" t="s">
        <v>133</v>
      </c>
    </row>
    <row r="3" spans="1:12" hidden="1">
      <c r="A3" t="s">
        <v>134</v>
      </c>
      <c r="C3" s="67">
        <v>10080</v>
      </c>
      <c r="D3" s="68">
        <v>39858</v>
      </c>
      <c r="E3" s="68"/>
      <c r="F3">
        <f>C3/$I$13</f>
        <v>112</v>
      </c>
      <c r="G3" s="62" t="s">
        <v>135</v>
      </c>
      <c r="I3">
        <f>F3</f>
        <v>112</v>
      </c>
      <c r="J3">
        <f>C3</f>
        <v>10080</v>
      </c>
      <c r="K3">
        <f t="shared" ref="K3:K8" si="0">J3*52</f>
        <v>524160</v>
      </c>
    </row>
    <row r="4" spans="1:12" hidden="1">
      <c r="A4" t="s">
        <v>134</v>
      </c>
      <c r="C4" s="67">
        <v>10800</v>
      </c>
      <c r="D4" s="68">
        <v>39865</v>
      </c>
      <c r="E4" s="68"/>
      <c r="F4">
        <f>C4/$I$13</f>
        <v>120</v>
      </c>
      <c r="G4" s="62" t="s">
        <v>136</v>
      </c>
      <c r="H4">
        <v>2005</v>
      </c>
      <c r="I4">
        <f>SUM(F4:F6)</f>
        <v>310</v>
      </c>
      <c r="J4">
        <f>SUM(C4:C6)</f>
        <v>25000</v>
      </c>
      <c r="K4">
        <f t="shared" si="0"/>
        <v>1300000</v>
      </c>
      <c r="L4">
        <f>I4*52</f>
        <v>16120</v>
      </c>
    </row>
    <row r="5" spans="1:12" hidden="1">
      <c r="A5" t="s">
        <v>137</v>
      </c>
      <c r="C5" s="67">
        <v>11200</v>
      </c>
      <c r="D5" s="68">
        <v>39865</v>
      </c>
      <c r="E5" s="68"/>
      <c r="F5">
        <f>C5/$I$14</f>
        <v>140</v>
      </c>
      <c r="G5" s="62" t="s">
        <v>138</v>
      </c>
      <c r="H5">
        <v>2006</v>
      </c>
      <c r="I5">
        <f>SUM(F7:F8)</f>
        <v>291</v>
      </c>
      <c r="J5">
        <f>SUM(C7:C8)</f>
        <v>24750</v>
      </c>
      <c r="K5">
        <f t="shared" si="0"/>
        <v>1287000</v>
      </c>
      <c r="L5">
        <f>I5*52</f>
        <v>15132</v>
      </c>
    </row>
    <row r="6" spans="1:12" hidden="1">
      <c r="A6" t="s">
        <v>139</v>
      </c>
      <c r="C6">
        <v>3000</v>
      </c>
      <c r="D6" s="68">
        <v>39865</v>
      </c>
      <c r="E6" s="68"/>
      <c r="F6">
        <f>C6/$I$15</f>
        <v>50</v>
      </c>
      <c r="G6" s="62" t="s">
        <v>140</v>
      </c>
      <c r="H6">
        <v>2007</v>
      </c>
      <c r="I6">
        <f>SUM(F9:F11)</f>
        <v>340</v>
      </c>
      <c r="J6">
        <f>SUM(C9:C11)</f>
        <v>27670</v>
      </c>
      <c r="K6">
        <f t="shared" si="0"/>
        <v>1438840</v>
      </c>
      <c r="L6">
        <f>I6*52</f>
        <v>17680</v>
      </c>
    </row>
    <row r="7" spans="1:12" hidden="1">
      <c r="A7" t="s">
        <v>134</v>
      </c>
      <c r="C7" s="67">
        <v>13230</v>
      </c>
      <c r="D7" s="68">
        <v>39872</v>
      </c>
      <c r="E7" s="68"/>
      <c r="F7">
        <f>C7/$I$13</f>
        <v>147</v>
      </c>
      <c r="G7" s="62" t="s">
        <v>141</v>
      </c>
      <c r="H7">
        <v>2008</v>
      </c>
      <c r="I7">
        <f>SUM(F12:F14)</f>
        <v>326</v>
      </c>
      <c r="J7">
        <f>SUM(C12:C14)</f>
        <v>26590</v>
      </c>
      <c r="K7">
        <f t="shared" si="0"/>
        <v>1382680</v>
      </c>
      <c r="L7">
        <f>I7*52</f>
        <v>16952</v>
      </c>
    </row>
    <row r="8" spans="1:12" hidden="1">
      <c r="A8" t="s">
        <v>137</v>
      </c>
      <c r="C8" s="67">
        <v>11520</v>
      </c>
      <c r="D8" s="68">
        <v>39872</v>
      </c>
      <c r="E8" s="68"/>
      <c r="F8">
        <f>C8/$I$14</f>
        <v>144</v>
      </c>
      <c r="G8" s="62" t="s">
        <v>142</v>
      </c>
      <c r="I8">
        <f>SUM(F15:F16)</f>
        <v>237</v>
      </c>
      <c r="J8">
        <f>SUM(C15:C16)</f>
        <v>20080</v>
      </c>
      <c r="K8">
        <f t="shared" si="0"/>
        <v>1044160</v>
      </c>
    </row>
    <row r="9" spans="1:12" hidden="1">
      <c r="A9" t="s">
        <v>134</v>
      </c>
      <c r="C9" s="67">
        <v>13230</v>
      </c>
      <c r="D9" s="68">
        <v>39879</v>
      </c>
      <c r="E9" s="68"/>
      <c r="F9">
        <f>C9/$I$13</f>
        <v>147</v>
      </c>
    </row>
    <row r="10" spans="1:12" hidden="1">
      <c r="A10" t="s">
        <v>137</v>
      </c>
      <c r="C10" s="67">
        <v>11440</v>
      </c>
      <c r="D10" s="68">
        <v>39879</v>
      </c>
      <c r="E10" s="68"/>
      <c r="F10">
        <f>C10/$I$14</f>
        <v>143</v>
      </c>
    </row>
    <row r="11" spans="1:12" hidden="1">
      <c r="A11" t="s">
        <v>139</v>
      </c>
      <c r="C11">
        <v>3000</v>
      </c>
      <c r="D11" s="68">
        <v>39879</v>
      </c>
      <c r="E11" s="68"/>
      <c r="F11">
        <f>C11/$I$15</f>
        <v>50</v>
      </c>
    </row>
    <row r="12" spans="1:12" hidden="1">
      <c r="A12" t="s">
        <v>134</v>
      </c>
      <c r="C12" s="67">
        <v>13590</v>
      </c>
      <c r="D12" s="68">
        <v>39886</v>
      </c>
      <c r="E12" s="68"/>
      <c r="F12">
        <f>C12/$I$13</f>
        <v>151</v>
      </c>
      <c r="I12" t="s">
        <v>143</v>
      </c>
      <c r="J12" t="s">
        <v>144</v>
      </c>
      <c r="K12" t="s">
        <v>145</v>
      </c>
      <c r="L12" t="s">
        <v>146</v>
      </c>
    </row>
    <row r="13" spans="1:12" hidden="1">
      <c r="A13" t="s">
        <v>137</v>
      </c>
      <c r="C13" s="67">
        <v>10000</v>
      </c>
      <c r="D13" s="68">
        <v>39886</v>
      </c>
      <c r="E13" s="68"/>
      <c r="F13">
        <f>C13/$I$14</f>
        <v>125</v>
      </c>
      <c r="H13" t="s">
        <v>147</v>
      </c>
      <c r="I13">
        <v>90</v>
      </c>
      <c r="J13">
        <v>6</v>
      </c>
      <c r="K13">
        <v>15</v>
      </c>
      <c r="L13">
        <f>32*I13</f>
        <v>2880</v>
      </c>
    </row>
    <row r="14" spans="1:12" hidden="1">
      <c r="A14" t="s">
        <v>139</v>
      </c>
      <c r="C14">
        <v>3000</v>
      </c>
      <c r="D14" s="68">
        <v>39886</v>
      </c>
      <c r="E14" s="68"/>
      <c r="F14">
        <f>C14/$I$15</f>
        <v>50</v>
      </c>
      <c r="H14" t="s">
        <v>148</v>
      </c>
      <c r="I14">
        <v>80</v>
      </c>
      <c r="J14">
        <v>4</v>
      </c>
      <c r="K14">
        <v>20</v>
      </c>
      <c r="L14">
        <f>32*I14</f>
        <v>2560</v>
      </c>
    </row>
    <row r="15" spans="1:12" hidden="1">
      <c r="A15" t="s">
        <v>134</v>
      </c>
      <c r="C15" s="67">
        <v>10080</v>
      </c>
      <c r="D15" s="68">
        <v>39900</v>
      </c>
      <c r="E15" s="68"/>
      <c r="F15">
        <f>C15/$I$13</f>
        <v>112</v>
      </c>
      <c r="H15" t="s">
        <v>149</v>
      </c>
      <c r="I15">
        <v>60</v>
      </c>
      <c r="J15">
        <v>4</v>
      </c>
      <c r="K15">
        <v>20</v>
      </c>
      <c r="L15">
        <f>32*I15</f>
        <v>1920</v>
      </c>
    </row>
    <row r="16" spans="1:12" hidden="1">
      <c r="A16" t="s">
        <v>137</v>
      </c>
      <c r="C16" s="67">
        <v>10000</v>
      </c>
      <c r="D16" s="68">
        <v>39900</v>
      </c>
      <c r="E16" s="68"/>
      <c r="F16">
        <f>C16/$I$14</f>
        <v>125</v>
      </c>
    </row>
    <row r="18" spans="1:15" hidden="1"/>
    <row r="19" spans="1:15" hidden="1"/>
    <row r="20" spans="1:15" hidden="1"/>
    <row r="21" spans="1:15" hidden="1">
      <c r="A21" s="44" t="s">
        <v>206</v>
      </c>
      <c r="H21" s="147">
        <f>H24/300</f>
        <v>295.2</v>
      </c>
      <c r="I21" s="147"/>
      <c r="J21" s="147"/>
      <c r="K21" s="147"/>
      <c r="L21" s="147"/>
      <c r="M21" s="147"/>
    </row>
    <row r="22" spans="1:15" hidden="1">
      <c r="H22" s="147"/>
      <c r="I22" s="147"/>
      <c r="J22" s="147"/>
      <c r="K22" s="147"/>
      <c r="L22" s="147"/>
      <c r="M22" s="147" t="s">
        <v>150</v>
      </c>
    </row>
    <row r="23" spans="1:15" hidden="1">
      <c r="B23" s="69" t="s">
        <v>151</v>
      </c>
      <c r="C23" s="69" t="s">
        <v>152</v>
      </c>
      <c r="D23" s="69" t="s">
        <v>153</v>
      </c>
      <c r="E23" s="69"/>
      <c r="F23" s="69" t="s">
        <v>152</v>
      </c>
      <c r="G23" s="69" t="s">
        <v>154</v>
      </c>
      <c r="H23" s="148" t="s">
        <v>152</v>
      </c>
      <c r="I23" s="149" t="s">
        <v>155</v>
      </c>
      <c r="J23" s="150" t="s">
        <v>156</v>
      </c>
      <c r="K23" s="149" t="s">
        <v>157</v>
      </c>
      <c r="L23" s="149" t="s">
        <v>158</v>
      </c>
      <c r="M23" s="149" t="s">
        <v>159</v>
      </c>
      <c r="N23" s="69" t="s">
        <v>160</v>
      </c>
    </row>
    <row r="24" spans="1:15" hidden="1">
      <c r="A24" s="32">
        <v>2005</v>
      </c>
      <c r="B24" s="32">
        <v>6432</v>
      </c>
      <c r="C24" s="32">
        <v>578880</v>
      </c>
      <c r="D24" s="32">
        <v>3768</v>
      </c>
      <c r="E24" s="32"/>
      <c r="F24" s="32">
        <v>301440</v>
      </c>
      <c r="G24" s="32">
        <v>1476</v>
      </c>
      <c r="H24" s="151">
        <v>88560</v>
      </c>
      <c r="I24" s="120">
        <v>11676</v>
      </c>
      <c r="J24" s="152">
        <v>968880</v>
      </c>
      <c r="K24" s="153">
        <v>6.9090909090909092</v>
      </c>
      <c r="L24" s="154">
        <v>11.522727272727273</v>
      </c>
      <c r="M24" s="154">
        <v>21084</v>
      </c>
      <c r="N24" s="72">
        <f>J24/M24</f>
        <v>45.953329538986907</v>
      </c>
    </row>
    <row r="25" spans="1:15" hidden="1">
      <c r="A25" s="32">
        <v>2006</v>
      </c>
      <c r="B25" s="32">
        <v>8584.2000000000007</v>
      </c>
      <c r="C25" s="32">
        <v>772578</v>
      </c>
      <c r="D25" s="32">
        <v>6240</v>
      </c>
      <c r="E25" s="32"/>
      <c r="F25" s="32">
        <v>499200</v>
      </c>
      <c r="G25" s="32">
        <v>2292</v>
      </c>
      <c r="H25" s="151">
        <v>137520</v>
      </c>
      <c r="I25" s="120">
        <v>17116.199999999997</v>
      </c>
      <c r="J25" s="152">
        <v>1409298</v>
      </c>
      <c r="K25" s="153">
        <v>7</v>
      </c>
      <c r="L25" s="154">
        <v>15</v>
      </c>
      <c r="M25" s="154">
        <v>30240</v>
      </c>
      <c r="N25" s="72">
        <f>J25/M25</f>
        <v>46.603769841269845</v>
      </c>
    </row>
    <row r="26" spans="1:15" hidden="1">
      <c r="A26" s="32">
        <v>2007</v>
      </c>
      <c r="B26" s="32">
        <v>4320</v>
      </c>
      <c r="C26" s="32">
        <v>388800</v>
      </c>
      <c r="D26" s="32">
        <v>5256</v>
      </c>
      <c r="E26" s="32"/>
      <c r="F26" s="32">
        <v>420480</v>
      </c>
      <c r="G26" s="32">
        <v>3432</v>
      </c>
      <c r="H26" s="151">
        <v>205920</v>
      </c>
      <c r="I26" s="120">
        <v>13008</v>
      </c>
      <c r="J26" s="152">
        <v>1015200</v>
      </c>
      <c r="K26" s="153">
        <v>6.85</v>
      </c>
      <c r="L26" s="154">
        <v>14.512499999999999</v>
      </c>
      <c r="M26" s="154">
        <v>23841</v>
      </c>
      <c r="N26" s="72">
        <f>J26/M26</f>
        <v>42.582106455266135</v>
      </c>
    </row>
    <row r="27" spans="1:15" hidden="1">
      <c r="A27" s="32">
        <v>2008</v>
      </c>
      <c r="B27" s="32">
        <v>6888</v>
      </c>
      <c r="C27" s="32">
        <v>619920</v>
      </c>
      <c r="D27" s="32">
        <v>5136</v>
      </c>
      <c r="E27" s="32"/>
      <c r="F27" s="32">
        <v>410880</v>
      </c>
      <c r="G27" s="32">
        <v>2664</v>
      </c>
      <c r="H27" s="151">
        <v>159840</v>
      </c>
      <c r="I27" s="120">
        <v>14688</v>
      </c>
      <c r="J27" s="152">
        <v>1190640</v>
      </c>
      <c r="K27" s="153">
        <v>6.9473684210526319</v>
      </c>
      <c r="L27" s="154">
        <v>14.842105263157896</v>
      </c>
      <c r="M27" s="154">
        <v>26784</v>
      </c>
      <c r="N27" s="72">
        <f>J27/M27</f>
        <v>44.453405017921149</v>
      </c>
    </row>
    <row r="28" spans="1:15" hidden="1">
      <c r="H28" s="147"/>
      <c r="I28" s="147"/>
      <c r="J28" s="147"/>
      <c r="K28" s="147"/>
      <c r="L28" s="147"/>
      <c r="M28" s="147"/>
    </row>
    <row r="29" spans="1:15" hidden="1">
      <c r="G29" s="147" t="s">
        <v>161</v>
      </c>
      <c r="H29" s="147"/>
      <c r="I29" s="147"/>
      <c r="J29" s="147"/>
      <c r="K29" s="147"/>
      <c r="O29" t="s">
        <v>162</v>
      </c>
    </row>
    <row r="30" spans="1:15" ht="15.75" hidden="1" thickBot="1">
      <c r="A30" s="439" t="s">
        <v>163</v>
      </c>
      <c r="B30" s="440"/>
      <c r="G30" s="147"/>
      <c r="H30" s="147">
        <f>(H39/H38-1)</f>
        <v>0.35994483604045358</v>
      </c>
      <c r="I30" s="147">
        <f>(H40/H39-1)</f>
        <v>-2.6281690140845027E-2</v>
      </c>
      <c r="J30" s="147">
        <f>(H41/H40-1)</f>
        <v>4.0616773223016267E-2</v>
      </c>
      <c r="K30" s="147"/>
      <c r="O30" t="s">
        <v>164</v>
      </c>
    </row>
    <row r="31" spans="1:15" ht="15.75" hidden="1" thickBot="1">
      <c r="A31" s="73" t="s">
        <v>165</v>
      </c>
      <c r="B31" s="74" t="s">
        <v>166</v>
      </c>
      <c r="C31" s="158" t="s">
        <v>167</v>
      </c>
      <c r="G31" s="147"/>
      <c r="H31" s="147"/>
      <c r="I31" s="147"/>
      <c r="J31" s="147"/>
      <c r="K31" s="147"/>
    </row>
    <row r="32" spans="1:15" hidden="1">
      <c r="A32" s="75">
        <v>2005</v>
      </c>
      <c r="B32" s="76">
        <v>1044160</v>
      </c>
      <c r="C32" s="159">
        <f>J24</f>
        <v>968880</v>
      </c>
      <c r="G32" s="147"/>
      <c r="H32" s="147"/>
      <c r="I32" s="147"/>
      <c r="J32" s="147"/>
      <c r="K32" s="147"/>
    </row>
    <row r="33" spans="1:18" hidden="1">
      <c r="A33" s="77">
        <v>2006</v>
      </c>
      <c r="B33" s="78">
        <v>1420000</v>
      </c>
      <c r="C33" s="159">
        <f>J25</f>
        <v>1409298</v>
      </c>
      <c r="F33" s="79"/>
      <c r="I33" s="80"/>
      <c r="J33" s="81"/>
      <c r="M33" s="82"/>
      <c r="O33">
        <f>+H46/H41</f>
        <v>1.2202648711973321</v>
      </c>
    </row>
    <row r="34" spans="1:18" hidden="1">
      <c r="A34" s="77">
        <v>2007</v>
      </c>
      <c r="B34" s="78">
        <v>1382680</v>
      </c>
      <c r="C34" s="159">
        <f>J26</f>
        <v>1015200</v>
      </c>
      <c r="F34" s="181" t="s">
        <v>98</v>
      </c>
      <c r="J34" s="81"/>
      <c r="M34" s="82"/>
      <c r="R34">
        <f>+H49/H41</f>
        <v>1.375075595772987</v>
      </c>
    </row>
    <row r="35" spans="1:18" ht="15.75" hidden="1" thickBot="1">
      <c r="A35" s="83">
        <v>2008</v>
      </c>
      <c r="B35" s="84">
        <v>1438840</v>
      </c>
      <c r="C35" s="159">
        <f>J27</f>
        <v>1190640</v>
      </c>
      <c r="F35" s="182">
        <f>C35*B42</f>
        <v>821541.6</v>
      </c>
      <c r="I35" s="80"/>
      <c r="J35" s="81"/>
      <c r="M35" s="82"/>
    </row>
    <row r="36" spans="1:18" hidden="1">
      <c r="B36" t="s">
        <v>168</v>
      </c>
      <c r="C36" s="160">
        <f>AVERAGE(B32:B35)</f>
        <v>1321420</v>
      </c>
      <c r="I36" s="80"/>
      <c r="L36">
        <f>220*3*12</f>
        <v>7920</v>
      </c>
      <c r="M36" s="82" t="s">
        <v>169</v>
      </c>
    </row>
    <row r="37" spans="1:18" hidden="1">
      <c r="B37" t="s">
        <v>170</v>
      </c>
      <c r="C37" s="160">
        <f>STDEV(B32:B35)</f>
        <v>186307.42336257029</v>
      </c>
      <c r="G37" s="85" t="s">
        <v>171</v>
      </c>
      <c r="H37" s="86" t="s">
        <v>131</v>
      </c>
      <c r="I37" s="80"/>
      <c r="L37">
        <f>L36*5</f>
        <v>39600</v>
      </c>
      <c r="M37" t="s">
        <v>172</v>
      </c>
    </row>
    <row r="38" spans="1:18" hidden="1">
      <c r="C38" s="159"/>
      <c r="F38" s="87">
        <v>1</v>
      </c>
      <c r="G38" s="88">
        <v>2005</v>
      </c>
      <c r="H38" s="141">
        <f>+B32</f>
        <v>1044160</v>
      </c>
      <c r="L38">
        <f>L37*52</f>
        <v>2059200</v>
      </c>
      <c r="M38" t="s">
        <v>173</v>
      </c>
    </row>
    <row r="39" spans="1:18" hidden="1">
      <c r="A39" s="162" t="s">
        <v>174</v>
      </c>
      <c r="B39" s="163">
        <f>H46</f>
        <v>1755765.9072735694</v>
      </c>
      <c r="C39" s="164">
        <v>2013</v>
      </c>
      <c r="F39" s="91">
        <v>2</v>
      </c>
      <c r="G39" s="92">
        <v>2006</v>
      </c>
      <c r="H39" s="142">
        <f>+B33</f>
        <v>1420000</v>
      </c>
      <c r="M39" s="82"/>
    </row>
    <row r="40" spans="1:18" hidden="1">
      <c r="A40" s="165" t="s">
        <v>175</v>
      </c>
      <c r="B40" s="166">
        <f>H51</f>
        <v>2142499.4586918489</v>
      </c>
      <c r="C40" s="164">
        <v>2018</v>
      </c>
      <c r="D40" s="95"/>
      <c r="E40" s="95"/>
      <c r="F40" s="91">
        <v>3</v>
      </c>
      <c r="G40" s="92">
        <v>2007</v>
      </c>
      <c r="H40" s="142">
        <f>+B34</f>
        <v>1382680</v>
      </c>
      <c r="M40" s="79"/>
    </row>
    <row r="41" spans="1:18" hidden="1">
      <c r="A41" s="165" t="s">
        <v>176</v>
      </c>
      <c r="B41" s="166">
        <f>[1]Hoja3!C29</f>
        <v>146840</v>
      </c>
      <c r="C41" s="167"/>
      <c r="D41" s="95"/>
      <c r="E41" s="95"/>
      <c r="F41" s="91">
        <v>4</v>
      </c>
      <c r="G41" s="92">
        <v>2008</v>
      </c>
      <c r="H41" s="142">
        <f>+B35</f>
        <v>1438840</v>
      </c>
    </row>
    <row r="42" spans="1:18" hidden="1">
      <c r="A42" s="165" t="s">
        <v>177</v>
      </c>
      <c r="B42" s="168">
        <v>0.69</v>
      </c>
      <c r="C42" s="164"/>
      <c r="F42" s="91">
        <v>5</v>
      </c>
      <c r="G42" s="98">
        <v>2009</v>
      </c>
      <c r="H42" s="143">
        <f t="shared" ref="H42:H51" si="1">+H41*(1+$J$30)</f>
        <v>1497281.0379842047</v>
      </c>
    </row>
    <row r="43" spans="1:18" hidden="1">
      <c r="A43" s="165" t="s">
        <v>178</v>
      </c>
      <c r="B43" s="168">
        <f>B41/B40</f>
        <v>6.8536773442013588E-2</v>
      </c>
      <c r="C43" s="164"/>
      <c r="F43" s="91">
        <v>6</v>
      </c>
      <c r="G43" s="98">
        <v>2010</v>
      </c>
      <c r="H43" s="143">
        <f t="shared" si="1"/>
        <v>1558095.7623551316</v>
      </c>
      <c r="M43" s="82"/>
    </row>
    <row r="44" spans="1:18" hidden="1">
      <c r="A44" s="165" t="s">
        <v>179</v>
      </c>
      <c r="B44" s="166">
        <f>+B43*B39</f>
        <v>120334.53020402006</v>
      </c>
      <c r="C44" s="169"/>
      <c r="F44" s="91">
        <v>7</v>
      </c>
      <c r="G44" s="100">
        <v>2011</v>
      </c>
      <c r="H44" s="143">
        <f t="shared" si="1"/>
        <v>1621380.5845944525</v>
      </c>
      <c r="M44" s="79"/>
    </row>
    <row r="45" spans="1:18" ht="15.75" hidden="1" thickBot="1">
      <c r="A45" s="170" t="s">
        <v>180</v>
      </c>
      <c r="B45" s="171">
        <f>+B41-B44</f>
        <v>26505.469795979938</v>
      </c>
      <c r="C45" s="169"/>
      <c r="F45" s="91">
        <v>8</v>
      </c>
      <c r="G45" s="98">
        <v>2012</v>
      </c>
      <c r="H45" s="143">
        <f t="shared" si="1"/>
        <v>1687235.8321071269</v>
      </c>
    </row>
    <row r="46" spans="1:18" hidden="1">
      <c r="A46" s="169"/>
      <c r="B46" s="169"/>
      <c r="C46" s="169"/>
      <c r="F46" s="91">
        <v>9</v>
      </c>
      <c r="G46" s="103">
        <v>2013</v>
      </c>
      <c r="H46" s="144">
        <f t="shared" si="1"/>
        <v>1755765.9072735694</v>
      </c>
    </row>
    <row r="47" spans="1:18" hidden="1">
      <c r="A47" s="172" t="s">
        <v>181</v>
      </c>
      <c r="B47" s="173"/>
      <c r="C47" s="173"/>
      <c r="D47" s="96"/>
      <c r="F47" s="91">
        <v>10</v>
      </c>
      <c r="G47" s="98">
        <v>2014</v>
      </c>
      <c r="H47" s="143">
        <f t="shared" si="1"/>
        <v>1827079.4529620034</v>
      </c>
    </row>
    <row r="48" spans="1:18" hidden="1">
      <c r="A48" s="174" t="s">
        <v>182</v>
      </c>
      <c r="B48" s="174" t="s">
        <v>183</v>
      </c>
      <c r="C48" s="174" t="s">
        <v>184</v>
      </c>
      <c r="D48" s="96"/>
      <c r="F48" s="91">
        <v>11</v>
      </c>
      <c r="G48" s="98">
        <v>2015</v>
      </c>
      <c r="H48" s="143">
        <f t="shared" si="1"/>
        <v>1901289.5247633937</v>
      </c>
    </row>
    <row r="49" spans="1:8" hidden="1">
      <c r="A49" s="161" t="s">
        <v>185</v>
      </c>
      <c r="B49" s="161" t="s">
        <v>186</v>
      </c>
      <c r="C49" s="175">
        <f>(B40-B39)*B42</f>
        <v>266846.15047861286</v>
      </c>
      <c r="E49" s="67"/>
      <c r="F49" s="91">
        <v>12</v>
      </c>
      <c r="G49" s="98">
        <v>2016</v>
      </c>
      <c r="H49" s="145">
        <f t="shared" si="1"/>
        <v>1978513.7702220047</v>
      </c>
    </row>
    <row r="50" spans="1:8" hidden="1">
      <c r="A50" s="161" t="s">
        <v>187</v>
      </c>
      <c r="B50" s="161" t="s">
        <v>188</v>
      </c>
      <c r="C50" s="175">
        <f>B45</f>
        <v>26505.469795979938</v>
      </c>
      <c r="E50" s="67"/>
      <c r="F50" s="91">
        <v>13</v>
      </c>
      <c r="G50" s="98">
        <v>2017</v>
      </c>
      <c r="H50" s="143">
        <f t="shared" si="1"/>
        <v>2058874.6153457267</v>
      </c>
    </row>
    <row r="51" spans="1:8" ht="15.75" hidden="1" thickBot="1">
      <c r="A51" s="161" t="s">
        <v>189</v>
      </c>
      <c r="B51" s="161" t="s">
        <v>190</v>
      </c>
      <c r="C51" s="176">
        <f>+(C49/(C49+C50))</f>
        <v>0.90964607670764053</v>
      </c>
      <c r="F51" s="106">
        <v>14</v>
      </c>
      <c r="G51" s="107">
        <v>2018</v>
      </c>
      <c r="H51" s="146">
        <f t="shared" si="1"/>
        <v>2142499.4586918489</v>
      </c>
    </row>
    <row r="52" spans="1:8" hidden="1">
      <c r="A52" s="161" t="s">
        <v>191</v>
      </c>
      <c r="B52" s="161"/>
      <c r="C52" s="177">
        <v>1.34</v>
      </c>
    </row>
    <row r="53" spans="1:8" hidden="1">
      <c r="A53" s="161" t="s">
        <v>192</v>
      </c>
      <c r="B53" s="161" t="s">
        <v>193</v>
      </c>
      <c r="C53" s="161" t="str">
        <f>+IF(C52&gt;=C51,"Extensión","Original")</f>
        <v>Extensión</v>
      </c>
      <c r="D53">
        <f>+IF(C53="Extensión",1,2)</f>
        <v>1</v>
      </c>
    </row>
    <row r="54" spans="1:8" hidden="1">
      <c r="A54" s="178"/>
      <c r="B54" s="178"/>
      <c r="C54" s="178"/>
    </row>
    <row r="55" spans="1:8" hidden="1">
      <c r="A55" s="179" t="s">
        <v>194</v>
      </c>
      <c r="B55" s="179"/>
      <c r="C55" s="179"/>
      <c r="E55" s="96"/>
    </row>
    <row r="56" spans="1:8" hidden="1">
      <c r="A56" s="174" t="s">
        <v>195</v>
      </c>
      <c r="B56" s="161" t="s">
        <v>196</v>
      </c>
      <c r="C56" s="180">
        <f>IF(D53=1,(+B39+(C52*C37)),0)</f>
        <v>2005417.8545794135</v>
      </c>
      <c r="E56" s="96"/>
    </row>
    <row r="57" spans="1:8" hidden="1">
      <c r="A57" s="178"/>
      <c r="B57" s="178"/>
      <c r="C57" s="178"/>
    </row>
    <row r="58" spans="1:8" hidden="1">
      <c r="A58" s="179" t="s">
        <v>197</v>
      </c>
      <c r="B58" s="179"/>
      <c r="C58" s="179"/>
    </row>
    <row r="59" spans="1:8" s="67" customFormat="1" hidden="1">
      <c r="A59" s="174" t="s">
        <v>195</v>
      </c>
      <c r="B59" s="161" t="s">
        <v>198</v>
      </c>
      <c r="C59" s="174">
        <f>+IF(D53=2,B39,0)</f>
        <v>0</v>
      </c>
      <c r="D59"/>
      <c r="E59"/>
    </row>
    <row r="60" spans="1:8" s="67" customFormat="1" hidden="1">
      <c r="E60"/>
    </row>
    <row r="61" spans="1:8" s="67" customFormat="1" hidden="1">
      <c r="E61"/>
    </row>
    <row r="62" spans="1:8" s="67" customFormat="1" hidden="1">
      <c r="E62"/>
    </row>
    <row r="63" spans="1:8" s="67" customFormat="1" hidden="1">
      <c r="E63"/>
    </row>
    <row r="64" spans="1:8" s="67" customFormat="1" hidden="1">
      <c r="E64"/>
    </row>
    <row r="65" spans="1:16" s="67" customFormat="1" hidden="1">
      <c r="E65"/>
    </row>
    <row r="66" spans="1:16" s="67" customFormat="1" hidden="1">
      <c r="E66"/>
    </row>
    <row r="67" spans="1:16" s="67" customFormat="1" hidden="1">
      <c r="E67"/>
    </row>
    <row r="68" spans="1:16" s="67" customFormat="1" hidden="1"/>
    <row r="69" spans="1:16" s="67" customFormat="1" hidden="1">
      <c r="G69" s="115"/>
      <c r="H69" s="80"/>
      <c r="I69" s="115"/>
    </row>
    <row r="70" spans="1:16" s="67" customFormat="1" hidden="1">
      <c r="G70" s="115"/>
      <c r="H70" s="80"/>
      <c r="I70" s="115"/>
    </row>
    <row r="71" spans="1:16" hidden="1">
      <c r="A71" s="44" t="s">
        <v>207</v>
      </c>
    </row>
    <row r="72" spans="1:16" ht="15.75" hidden="1" thickBot="1">
      <c r="A72" s="446" t="s">
        <v>163</v>
      </c>
      <c r="B72" s="448"/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</row>
    <row r="73" spans="1:16" ht="15.75" hidden="1" thickBot="1">
      <c r="A73" s="116" t="s">
        <v>165</v>
      </c>
      <c r="B73" s="187" t="s">
        <v>131</v>
      </c>
      <c r="C73" s="188" t="s">
        <v>157</v>
      </c>
      <c r="D73" s="188" t="s">
        <v>158</v>
      </c>
      <c r="E73" s="188"/>
      <c r="F73" s="188" t="s">
        <v>159</v>
      </c>
      <c r="G73" s="188" t="s">
        <v>160</v>
      </c>
      <c r="H73" s="159"/>
      <c r="I73" s="189" t="s">
        <v>200</v>
      </c>
      <c r="J73" s="159"/>
      <c r="K73" s="159"/>
      <c r="L73" s="159"/>
      <c r="M73" s="159"/>
    </row>
    <row r="74" spans="1:16" hidden="1">
      <c r="A74" s="75">
        <v>2005</v>
      </c>
      <c r="B74" s="155">
        <v>50152.7</v>
      </c>
      <c r="C74" s="159">
        <v>2</v>
      </c>
      <c r="D74" s="159">
        <v>12</v>
      </c>
      <c r="E74" s="159"/>
      <c r="F74" s="159">
        <v>7072</v>
      </c>
      <c r="G74" s="159">
        <f>B74/F74</f>
        <v>7.0917279411764698</v>
      </c>
      <c r="H74" s="159"/>
      <c r="I74" s="159">
        <v>483704</v>
      </c>
      <c r="J74" s="159"/>
      <c r="K74" s="159">
        <v>50152.7</v>
      </c>
      <c r="L74" s="159">
        <f>K74/36/52/5</f>
        <v>5.358194444444444</v>
      </c>
      <c r="M74" s="159"/>
    </row>
    <row r="75" spans="1:16" hidden="1">
      <c r="A75" s="77">
        <v>2006</v>
      </c>
      <c r="B75" s="156">
        <v>52571.479999999989</v>
      </c>
      <c r="C75" s="159">
        <v>2</v>
      </c>
      <c r="D75" s="159">
        <v>12</v>
      </c>
      <c r="E75" s="159"/>
      <c r="F75" s="159">
        <v>7072</v>
      </c>
      <c r="G75" s="159">
        <f>B75/F75</f>
        <v>7.4337499999999981</v>
      </c>
      <c r="H75" s="159"/>
      <c r="I75" s="159">
        <v>398476</v>
      </c>
      <c r="J75" s="159"/>
      <c r="K75" s="159">
        <v>52571.479999999989</v>
      </c>
      <c r="L75" s="159">
        <f>K75/36/52/5</f>
        <v>5.6166111111111103</v>
      </c>
      <c r="M75" s="159"/>
    </row>
    <row r="76" spans="1:16" hidden="1">
      <c r="A76" s="77">
        <v>2007</v>
      </c>
      <c r="B76" s="156">
        <v>53998.62</v>
      </c>
      <c r="C76" s="159">
        <v>2</v>
      </c>
      <c r="D76" s="159">
        <v>12</v>
      </c>
      <c r="E76" s="159"/>
      <c r="F76" s="159">
        <v>7072</v>
      </c>
      <c r="G76" s="159">
        <f>B76/F76</f>
        <v>7.6355514705882355</v>
      </c>
      <c r="H76" s="159"/>
      <c r="I76" s="159">
        <v>431860</v>
      </c>
      <c r="J76" s="159"/>
      <c r="K76" s="159">
        <v>53998.62</v>
      </c>
      <c r="L76" s="159">
        <f>K76/36/52/5</f>
        <v>5.7690833333333336</v>
      </c>
      <c r="M76" s="159"/>
    </row>
    <row r="77" spans="1:16" ht="15.75" hidden="1" thickBot="1">
      <c r="A77" s="83">
        <v>2008</v>
      </c>
      <c r="B77" s="157">
        <v>57623.020000000004</v>
      </c>
      <c r="C77" s="159">
        <v>2</v>
      </c>
      <c r="D77" s="159">
        <v>12</v>
      </c>
      <c r="E77" s="159"/>
      <c r="F77" s="159">
        <v>7072</v>
      </c>
      <c r="G77" s="159">
        <f>B77/F77</f>
        <v>8.1480514705882356</v>
      </c>
      <c r="H77" s="159"/>
      <c r="I77" s="159">
        <v>473304</v>
      </c>
      <c r="J77" s="159"/>
      <c r="K77" s="159">
        <v>57623.020000000004</v>
      </c>
      <c r="L77" s="159">
        <f>K77/36/52/5</f>
        <v>6.1563055555555559</v>
      </c>
      <c r="M77" s="159"/>
    </row>
    <row r="78" spans="1:16" hidden="1"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</row>
    <row r="79" spans="1:16" hidden="1">
      <c r="C79" s="159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P79" s="118"/>
    </row>
    <row r="80" spans="1:16" ht="15.75" hidden="1" thickBot="1">
      <c r="C80" s="159"/>
      <c r="D80" s="159"/>
      <c r="E80" s="159"/>
      <c r="F80" s="159"/>
      <c r="G80" s="159"/>
      <c r="H80" s="159" t="s">
        <v>161</v>
      </c>
      <c r="I80" s="159"/>
      <c r="J80" s="159"/>
      <c r="K80" s="159"/>
      <c r="L80" s="159"/>
      <c r="M80" s="159"/>
    </row>
    <row r="81" spans="1:13" ht="15.75" hidden="1" thickBot="1">
      <c r="A81" s="446" t="s">
        <v>163</v>
      </c>
      <c r="B81" s="447"/>
      <c r="C81" s="159"/>
      <c r="D81" s="159"/>
      <c r="E81" s="159"/>
      <c r="F81" s="159"/>
      <c r="G81" s="159"/>
      <c r="H81" s="159"/>
      <c r="I81" s="159"/>
      <c r="J81" s="159"/>
      <c r="K81" s="159"/>
      <c r="L81" s="159"/>
      <c r="M81" s="159"/>
    </row>
    <row r="82" spans="1:13" ht="15.75" hidden="1" thickBot="1">
      <c r="A82" s="116" t="s">
        <v>165</v>
      </c>
      <c r="B82" s="117" t="s">
        <v>201</v>
      </c>
      <c r="C82" s="158" t="s">
        <v>167</v>
      </c>
      <c r="D82" s="159"/>
      <c r="E82" s="159"/>
      <c r="F82" s="159" t="s">
        <v>98</v>
      </c>
      <c r="G82" s="183"/>
      <c r="H82" s="159"/>
      <c r="I82" s="159"/>
      <c r="J82" s="159"/>
      <c r="K82" s="159"/>
      <c r="L82" s="159"/>
      <c r="M82" s="159"/>
    </row>
    <row r="83" spans="1:13" hidden="1">
      <c r="A83" s="75">
        <v>2005</v>
      </c>
      <c r="B83" s="76">
        <v>50152.7</v>
      </c>
      <c r="C83" s="159">
        <v>50152.7</v>
      </c>
      <c r="D83" s="159" t="s">
        <v>202</v>
      </c>
      <c r="E83" s="159"/>
      <c r="F83" s="183">
        <f>C86*B93</f>
        <v>144057.55000000002</v>
      </c>
      <c r="G83" s="184"/>
      <c r="H83" s="159"/>
      <c r="I83" s="159"/>
      <c r="J83" s="159"/>
      <c r="K83" s="159"/>
      <c r="L83" s="159"/>
      <c r="M83" s="159"/>
    </row>
    <row r="84" spans="1:13" hidden="1">
      <c r="A84" s="77">
        <v>2006</v>
      </c>
      <c r="B84" s="78">
        <v>52571.479999999989</v>
      </c>
      <c r="C84" s="159">
        <v>52571.479999999989</v>
      </c>
      <c r="D84" s="159"/>
      <c r="E84" s="159"/>
      <c r="F84" s="159"/>
      <c r="G84" s="185"/>
      <c r="H84" s="185"/>
      <c r="I84" s="183">
        <f>(H90/H89)-1</f>
        <v>4.8228310739002911E-2</v>
      </c>
      <c r="J84" s="183">
        <f>(H91/H90)-1</f>
        <v>2.7146658226095521E-2</v>
      </c>
      <c r="K84" s="183">
        <f>(H92/H91)-1</f>
        <v>6.7120233813382724E-2</v>
      </c>
      <c r="L84" s="159"/>
      <c r="M84" s="159"/>
    </row>
    <row r="85" spans="1:13" hidden="1">
      <c r="A85" s="77">
        <v>2007</v>
      </c>
      <c r="B85" s="78">
        <v>53998.62</v>
      </c>
      <c r="C85" s="159">
        <v>53998.62</v>
      </c>
      <c r="D85" s="159"/>
      <c r="E85" s="159"/>
      <c r="F85" s="159"/>
      <c r="G85" s="185"/>
      <c r="H85" s="185"/>
      <c r="I85" s="183"/>
      <c r="J85" s="186"/>
      <c r="K85" s="159"/>
      <c r="L85" s="159"/>
      <c r="M85" s="159"/>
    </row>
    <row r="86" spans="1:13" ht="15.75" hidden="1" thickBot="1">
      <c r="A86" s="83">
        <v>2008</v>
      </c>
      <c r="B86" s="84">
        <v>57623.020000000004</v>
      </c>
      <c r="C86" s="159">
        <v>57623.020000000004</v>
      </c>
      <c r="D86" s="159"/>
      <c r="E86" s="159"/>
      <c r="F86" s="159"/>
      <c r="G86" s="185"/>
      <c r="H86" s="185"/>
      <c r="I86" s="183"/>
      <c r="J86" s="186"/>
      <c r="K86" s="159"/>
      <c r="L86" s="159"/>
      <c r="M86" s="159"/>
    </row>
    <row r="87" spans="1:13" ht="15.75" hidden="1" thickBot="1">
      <c r="B87" s="190" t="s">
        <v>168</v>
      </c>
      <c r="C87" s="191">
        <f>AVERAGE(B83:B86)</f>
        <v>53586.455000000002</v>
      </c>
      <c r="G87" s="122"/>
      <c r="H87" s="122"/>
      <c r="I87" s="80"/>
      <c r="J87" s="81"/>
    </row>
    <row r="88" spans="1:13" ht="15.75" hidden="1" thickBot="1">
      <c r="B88" s="190" t="s">
        <v>170</v>
      </c>
      <c r="C88" s="191">
        <f>STDEV(B83:B86)</f>
        <v>3124.3444452182453</v>
      </c>
      <c r="G88" s="85" t="s">
        <v>171</v>
      </c>
      <c r="H88" s="86" t="s">
        <v>131</v>
      </c>
      <c r="I88" s="80"/>
      <c r="J88" s="81"/>
    </row>
    <row r="89" spans="1:13" ht="15.75" hidden="1" thickBot="1">
      <c r="F89" s="87">
        <v>1</v>
      </c>
      <c r="G89" s="88">
        <v>2005</v>
      </c>
      <c r="H89" s="123">
        <f>B83</f>
        <v>50152.7</v>
      </c>
      <c r="K89" s="24"/>
    </row>
    <row r="90" spans="1:13" hidden="1">
      <c r="A90" s="162" t="s">
        <v>174</v>
      </c>
      <c r="B90" s="163">
        <f>H96</f>
        <v>74722.162917471767</v>
      </c>
      <c r="D90" s="96"/>
      <c r="E90" s="96"/>
      <c r="F90" s="91">
        <v>2</v>
      </c>
      <c r="G90" s="92">
        <v>2006</v>
      </c>
      <c r="H90" s="124">
        <f>B84</f>
        <v>52571.479999999989</v>
      </c>
      <c r="K90" s="24"/>
      <c r="L90" s="125">
        <v>0.08</v>
      </c>
      <c r="M90" s="125">
        <v>0.2</v>
      </c>
    </row>
    <row r="91" spans="1:13" hidden="1">
      <c r="A91" s="165" t="s">
        <v>175</v>
      </c>
      <c r="B91" s="166">
        <f>H102</f>
        <v>110339.13188922813</v>
      </c>
      <c r="F91" s="91">
        <v>3</v>
      </c>
      <c r="G91" s="92">
        <v>2007</v>
      </c>
      <c r="H91" s="124">
        <f>B85</f>
        <v>53998.62</v>
      </c>
      <c r="K91" s="24"/>
      <c r="L91">
        <v>1</v>
      </c>
      <c r="M91">
        <f>L91*M90/L90</f>
        <v>2.5</v>
      </c>
    </row>
    <row r="92" spans="1:13" hidden="1">
      <c r="A92" s="165" t="s">
        <v>176</v>
      </c>
      <c r="B92" s="166">
        <f>[1]Hoja3!L29</f>
        <v>140000</v>
      </c>
      <c r="F92" s="91">
        <v>4</v>
      </c>
      <c r="G92" s="92">
        <v>2008</v>
      </c>
      <c r="H92" s="124">
        <f>B86</f>
        <v>57623.020000000004</v>
      </c>
      <c r="K92" s="24"/>
    </row>
    <row r="93" spans="1:13" hidden="1">
      <c r="A93" s="165" t="s">
        <v>177</v>
      </c>
      <c r="B93" s="168">
        <v>2.5</v>
      </c>
      <c r="F93" s="91">
        <v>5</v>
      </c>
      <c r="G93" s="98">
        <v>2009</v>
      </c>
      <c r="H93" s="126">
        <f t="shared" ref="H93:H102" si="2">+H92*(1+$K$84)</f>
        <v>61490.690575433233</v>
      </c>
      <c r="K93" s="24"/>
    </row>
    <row r="94" spans="1:13" hidden="1">
      <c r="A94" s="165" t="s">
        <v>178</v>
      </c>
      <c r="B94" s="168">
        <f>B92/B91</f>
        <v>1.2688154927714046</v>
      </c>
      <c r="F94" s="91">
        <v>6</v>
      </c>
      <c r="G94" s="98">
        <v>2010</v>
      </c>
      <c r="H94" s="126">
        <f t="shared" si="2"/>
        <v>65617.960104202677</v>
      </c>
      <c r="K94" s="24"/>
    </row>
    <row r="95" spans="1:13" hidden="1">
      <c r="A95" s="165" t="s">
        <v>179</v>
      </c>
      <c r="B95" s="166">
        <f>+B94*B90</f>
        <v>94808.637963077112</v>
      </c>
      <c r="F95" s="91">
        <v>7</v>
      </c>
      <c r="G95" s="100">
        <v>2011</v>
      </c>
      <c r="H95" s="126">
        <f t="shared" si="2"/>
        <v>70022.25292875398</v>
      </c>
    </row>
    <row r="96" spans="1:13" ht="15.75" hidden="1" thickBot="1">
      <c r="A96" s="170" t="s">
        <v>180</v>
      </c>
      <c r="B96" s="171">
        <f>+B92-B95</f>
        <v>45191.362036922888</v>
      </c>
      <c r="F96" s="91">
        <v>8</v>
      </c>
      <c r="G96" s="98">
        <v>2012</v>
      </c>
      <c r="H96" s="126">
        <f t="shared" si="2"/>
        <v>74722.162917471767</v>
      </c>
    </row>
    <row r="97" spans="1:8" hidden="1">
      <c r="F97" s="91">
        <v>9</v>
      </c>
      <c r="G97" s="103">
        <v>2013</v>
      </c>
      <c r="H97" s="127">
        <f t="shared" si="2"/>
        <v>79737.531963534144</v>
      </c>
    </row>
    <row r="98" spans="1:8" hidden="1">
      <c r="A98" s="442" t="s">
        <v>181</v>
      </c>
      <c r="B98" s="442"/>
      <c r="C98" s="442"/>
      <c r="D98" s="130"/>
      <c r="F98" s="91">
        <v>10</v>
      </c>
      <c r="G98" s="98">
        <v>2014</v>
      </c>
      <c r="H98" s="126">
        <f t="shared" si="2"/>
        <v>85089.533752628631</v>
      </c>
    </row>
    <row r="99" spans="1:8" hidden="1">
      <c r="A99" s="174" t="s">
        <v>182</v>
      </c>
      <c r="B99" s="174" t="s">
        <v>183</v>
      </c>
      <c r="C99" s="174" t="s">
        <v>184</v>
      </c>
      <c r="D99" s="130"/>
      <c r="F99" s="91">
        <v>11</v>
      </c>
      <c r="G99" s="98">
        <v>2015</v>
      </c>
      <c r="H99" s="126">
        <f t="shared" si="2"/>
        <v>90800.763153176784</v>
      </c>
    </row>
    <row r="100" spans="1:8" hidden="1">
      <c r="A100" s="161" t="s">
        <v>185</v>
      </c>
      <c r="B100" s="161" t="s">
        <v>186</v>
      </c>
      <c r="C100" s="175">
        <f>(B91-B90)*B93</f>
        <v>89042.422429390892</v>
      </c>
      <c r="D100" s="80"/>
      <c r="F100" s="91">
        <v>12</v>
      </c>
      <c r="G100" s="98">
        <v>2016</v>
      </c>
      <c r="H100" s="128">
        <f t="shared" si="2"/>
        <v>96895.331606451597</v>
      </c>
    </row>
    <row r="101" spans="1:8" hidden="1">
      <c r="A101" s="161" t="s">
        <v>187</v>
      </c>
      <c r="B101" s="161" t="s">
        <v>188</v>
      </c>
      <c r="C101" s="175">
        <f>B96</f>
        <v>45191.362036922888</v>
      </c>
      <c r="D101" s="24"/>
      <c r="F101" s="91">
        <v>13</v>
      </c>
      <c r="G101" s="98">
        <v>2017</v>
      </c>
      <c r="H101" s="126">
        <f t="shared" si="2"/>
        <v>103398.96891930189</v>
      </c>
    </row>
    <row r="102" spans="1:8" ht="15.75" hidden="1" thickBot="1">
      <c r="A102" s="161" t="s">
        <v>189</v>
      </c>
      <c r="B102" s="161" t="s">
        <v>190</v>
      </c>
      <c r="C102" s="176">
        <f>+(C100/(C100+C101))</f>
        <v>0.66333838968636283</v>
      </c>
      <c r="D102" s="24"/>
      <c r="F102" s="106">
        <v>14</v>
      </c>
      <c r="G102" s="107">
        <v>2018</v>
      </c>
      <c r="H102" s="129">
        <f t="shared" si="2"/>
        <v>110339.13188922813</v>
      </c>
    </row>
    <row r="103" spans="1:8" hidden="1">
      <c r="A103" s="161" t="s">
        <v>191</v>
      </c>
      <c r="B103" s="161"/>
      <c r="C103" s="177">
        <v>0.42</v>
      </c>
      <c r="D103" s="24"/>
    </row>
    <row r="104" spans="1:8" hidden="1">
      <c r="A104" s="161" t="s">
        <v>192</v>
      </c>
      <c r="B104" s="161" t="s">
        <v>193</v>
      </c>
      <c r="C104" s="161" t="str">
        <f>+IF(C103&gt;=C102,"Extensión","Original")</f>
        <v>Original</v>
      </c>
      <c r="D104">
        <f>+IF(C104="Extensión",1,2)</f>
        <v>2</v>
      </c>
    </row>
    <row r="105" spans="1:8" hidden="1">
      <c r="A105" s="178"/>
      <c r="B105" s="178"/>
      <c r="C105" s="178"/>
    </row>
    <row r="106" spans="1:8" hidden="1">
      <c r="A106" s="443" t="s">
        <v>194</v>
      </c>
      <c r="B106" s="443"/>
      <c r="C106" s="443"/>
    </row>
    <row r="107" spans="1:8" hidden="1">
      <c r="A107" s="174" t="s">
        <v>195</v>
      </c>
      <c r="B107" s="161" t="s">
        <v>196</v>
      </c>
      <c r="C107" s="180">
        <f>IF(D104=1,(+B90+(C103*C88)),0)</f>
        <v>0</v>
      </c>
    </row>
    <row r="108" spans="1:8" hidden="1">
      <c r="A108" s="178"/>
      <c r="B108" s="178"/>
      <c r="C108" s="178"/>
    </row>
    <row r="109" spans="1:8" hidden="1">
      <c r="A109" s="443" t="s">
        <v>197</v>
      </c>
      <c r="B109" s="443"/>
      <c r="C109" s="443"/>
    </row>
    <row r="110" spans="1:8" hidden="1">
      <c r="A110" s="174" t="s">
        <v>195</v>
      </c>
      <c r="B110" s="161" t="s">
        <v>198</v>
      </c>
      <c r="C110" s="174">
        <f>+IF(D104=2,B90,0)</f>
        <v>74722.162917471767</v>
      </c>
    </row>
    <row r="111" spans="1:8" hidden="1"/>
    <row r="112" spans="1:8" hidden="1"/>
    <row r="113" spans="1:11" hidden="1"/>
    <row r="114" spans="1:11" hidden="1"/>
    <row r="115" spans="1:11" hidden="1"/>
    <row r="116" spans="1:11" hidden="1"/>
    <row r="117" spans="1:11" hidden="1"/>
    <row r="118" spans="1:11" hidden="1"/>
    <row r="119" spans="1:11" hidden="1"/>
    <row r="120" spans="1:11" hidden="1"/>
    <row r="121" spans="1:11" hidden="1"/>
    <row r="122" spans="1:11">
      <c r="A122" s="44" t="s">
        <v>208</v>
      </c>
    </row>
    <row r="123" spans="1:11">
      <c r="A123" s="183"/>
      <c r="B123" s="183"/>
      <c r="C123" s="183"/>
      <c r="D123" s="183"/>
      <c r="E123" s="183"/>
      <c r="F123" s="183"/>
      <c r="G123" s="183"/>
      <c r="H123" s="183"/>
      <c r="I123" s="183"/>
      <c r="J123" s="183"/>
      <c r="K123" s="183"/>
    </row>
    <row r="124" spans="1:11" ht="15.75" thickBot="1">
      <c r="A124" s="183"/>
      <c r="B124" s="189" t="s">
        <v>156</v>
      </c>
      <c r="C124" s="189" t="s">
        <v>157</v>
      </c>
      <c r="D124" s="189" t="s">
        <v>158</v>
      </c>
      <c r="E124" s="189"/>
      <c r="F124" s="189" t="s">
        <v>159</v>
      </c>
      <c r="G124" s="189" t="s">
        <v>160</v>
      </c>
      <c r="H124" s="183"/>
      <c r="I124" s="189"/>
      <c r="J124" s="183"/>
      <c r="K124" s="183"/>
    </row>
    <row r="125" spans="1:11" hidden="1">
      <c r="A125" s="183">
        <v>2005</v>
      </c>
      <c r="B125" s="183">
        <v>10140</v>
      </c>
      <c r="C125" s="183">
        <v>2</v>
      </c>
      <c r="D125" s="183">
        <v>12</v>
      </c>
      <c r="E125" s="183"/>
      <c r="F125" s="183">
        <v>7072</v>
      </c>
      <c r="G125" s="183">
        <f>B125/F125</f>
        <v>1.4338235294117647</v>
      </c>
      <c r="H125" s="183"/>
      <c r="I125" s="183">
        <v>2184</v>
      </c>
      <c r="J125" s="183"/>
      <c r="K125" s="183">
        <f>39*52*5</f>
        <v>10140</v>
      </c>
    </row>
    <row r="126" spans="1:11" hidden="1">
      <c r="A126" s="183">
        <v>2006</v>
      </c>
      <c r="B126" s="183">
        <v>11440</v>
      </c>
      <c r="C126" s="183">
        <v>2</v>
      </c>
      <c r="D126" s="183">
        <v>12</v>
      </c>
      <c r="E126" s="183"/>
      <c r="F126" s="183">
        <v>7072</v>
      </c>
      <c r="G126" s="183">
        <f>B126/F126</f>
        <v>1.6176470588235294</v>
      </c>
      <c r="H126" s="183"/>
      <c r="I126" s="183">
        <v>2496</v>
      </c>
      <c r="J126" s="183"/>
      <c r="K126" s="183">
        <f>44*52*5</f>
        <v>11440</v>
      </c>
    </row>
    <row r="127" spans="1:11" hidden="1">
      <c r="A127" s="183">
        <v>2007</v>
      </c>
      <c r="B127" s="183">
        <v>12480</v>
      </c>
      <c r="C127" s="183">
        <v>2</v>
      </c>
      <c r="D127" s="183">
        <v>12</v>
      </c>
      <c r="E127" s="183"/>
      <c r="F127" s="183">
        <v>7072</v>
      </c>
      <c r="G127" s="183">
        <f>B127/F127</f>
        <v>1.7647058823529411</v>
      </c>
      <c r="H127" s="183"/>
      <c r="I127" s="183">
        <v>2620</v>
      </c>
      <c r="J127" s="183"/>
      <c r="K127" s="183">
        <f>48*52*5</f>
        <v>12480</v>
      </c>
    </row>
    <row r="128" spans="1:11" hidden="1">
      <c r="A128" s="183">
        <v>2008</v>
      </c>
      <c r="B128" s="183">
        <v>13000</v>
      </c>
      <c r="C128" s="183">
        <v>2</v>
      </c>
      <c r="D128" s="183">
        <v>12</v>
      </c>
      <c r="E128" s="183"/>
      <c r="F128" s="183">
        <v>7072</v>
      </c>
      <c r="G128" s="183">
        <f>B128/F128</f>
        <v>1.838235294117647</v>
      </c>
      <c r="H128" s="183"/>
      <c r="I128" s="183">
        <v>2740</v>
      </c>
      <c r="J128" s="183"/>
      <c r="K128" s="183">
        <f>50*52*5</f>
        <v>13000</v>
      </c>
    </row>
    <row r="129" spans="1:12" hidden="1">
      <c r="A129" s="183"/>
      <c r="B129" s="183"/>
      <c r="C129" s="183"/>
      <c r="D129" s="183"/>
      <c r="E129" s="183"/>
      <c r="F129" s="183"/>
      <c r="G129" s="183"/>
      <c r="H129" s="183"/>
      <c r="I129" s="183"/>
      <c r="J129" s="183"/>
      <c r="K129" s="183"/>
    </row>
    <row r="130" spans="1:12" hidden="1">
      <c r="A130" s="183"/>
      <c r="B130" s="183"/>
      <c r="C130" s="183"/>
      <c r="D130" s="183"/>
      <c r="E130" s="183"/>
      <c r="F130" s="183"/>
      <c r="G130" s="183"/>
      <c r="H130" s="183"/>
      <c r="I130" s="183"/>
      <c r="J130" s="183"/>
      <c r="K130" s="183"/>
    </row>
    <row r="131" spans="1:12" ht="15.75" hidden="1" thickBot="1"/>
    <row r="132" spans="1:12" ht="15.75" thickBot="1">
      <c r="A132" s="444" t="s">
        <v>163</v>
      </c>
      <c r="B132" s="445"/>
      <c r="C132" s="24"/>
    </row>
    <row r="133" spans="1:12" ht="15.75" thickBot="1">
      <c r="A133" s="271" t="s">
        <v>165</v>
      </c>
      <c r="B133" s="272" t="s">
        <v>166</v>
      </c>
      <c r="C133" s="158" t="s">
        <v>167</v>
      </c>
      <c r="D133" s="190"/>
      <c r="E133" s="190"/>
      <c r="F133" s="190"/>
      <c r="G133" s="190"/>
      <c r="H133" s="190" t="s">
        <v>161</v>
      </c>
      <c r="I133" s="190"/>
      <c r="J133" s="190"/>
      <c r="K133" s="190"/>
    </row>
    <row r="134" spans="1:12">
      <c r="A134" s="75">
        <v>2005</v>
      </c>
      <c r="B134" s="76">
        <v>10140</v>
      </c>
      <c r="C134" s="159">
        <v>10140</v>
      </c>
      <c r="D134" s="190"/>
      <c r="E134" s="190"/>
      <c r="F134" s="190"/>
      <c r="G134" s="181"/>
      <c r="H134" s="190"/>
      <c r="I134" s="190"/>
      <c r="J134" s="190"/>
      <c r="K134" s="190"/>
    </row>
    <row r="135" spans="1:12">
      <c r="A135" s="77">
        <v>2006</v>
      </c>
      <c r="B135" s="78">
        <v>11440</v>
      </c>
      <c r="C135" s="159">
        <v>11440</v>
      </c>
      <c r="D135" s="190"/>
      <c r="E135" s="190"/>
      <c r="F135" s="190"/>
      <c r="G135" s="181"/>
      <c r="H135" s="190"/>
      <c r="I135" s="190"/>
      <c r="J135" s="190"/>
      <c r="K135" s="190"/>
    </row>
    <row r="136" spans="1:12">
      <c r="A136" s="77">
        <v>2007</v>
      </c>
      <c r="B136" s="78">
        <v>12480</v>
      </c>
      <c r="C136" s="159">
        <v>12480</v>
      </c>
      <c r="D136" s="190"/>
      <c r="E136" s="190"/>
      <c r="F136" s="190" t="s">
        <v>98</v>
      </c>
      <c r="G136" s="181"/>
      <c r="H136" s="190"/>
      <c r="I136" s="190"/>
      <c r="J136" s="190"/>
      <c r="K136" s="190"/>
    </row>
    <row r="137" spans="1:12" ht="15.75" thickBot="1">
      <c r="A137" s="83">
        <v>2008</v>
      </c>
      <c r="B137" s="84">
        <v>13000</v>
      </c>
      <c r="C137" s="159">
        <v>13000</v>
      </c>
      <c r="D137" s="190"/>
      <c r="E137" s="190"/>
      <c r="F137" s="190">
        <f>C137*B144</f>
        <v>114400.00000000001</v>
      </c>
      <c r="G137" s="190"/>
      <c r="H137" s="185"/>
      <c r="I137" s="183">
        <f>(H141/H140)-1</f>
        <v>0.12820512820512819</v>
      </c>
      <c r="J137" s="183">
        <f>(H142/H141)-1</f>
        <v>9.0909090909090828E-2</v>
      </c>
      <c r="K137" s="183">
        <f>(H143/H142)-1</f>
        <v>4.1666666666666741E-2</v>
      </c>
    </row>
    <row r="138" spans="1:12" ht="15.75" thickBot="1">
      <c r="B138" s="190" t="s">
        <v>168</v>
      </c>
      <c r="C138" s="191">
        <f>AVERAGE(B134:B137)</f>
        <v>11765</v>
      </c>
    </row>
    <row r="139" spans="1:12" ht="15.75" thickBot="1">
      <c r="B139" s="190" t="s">
        <v>170</v>
      </c>
      <c r="C139" s="191">
        <f>STDEV(B134:B137)</f>
        <v>1262.6295313089004</v>
      </c>
      <c r="G139" s="273" t="s">
        <v>171</v>
      </c>
      <c r="H139" s="274" t="s">
        <v>131</v>
      </c>
    </row>
    <row r="140" spans="1:12" ht="15.75" thickBot="1">
      <c r="F140" s="266">
        <v>1</v>
      </c>
      <c r="G140" s="279">
        <v>2005</v>
      </c>
      <c r="H140" s="280">
        <f>B134</f>
        <v>10140</v>
      </c>
    </row>
    <row r="141" spans="1:12">
      <c r="A141" s="162" t="s">
        <v>174</v>
      </c>
      <c r="B141" s="163">
        <f>H147</f>
        <v>15305.884090470683</v>
      </c>
      <c r="F141" s="267">
        <v>2</v>
      </c>
      <c r="G141" s="281">
        <v>2006</v>
      </c>
      <c r="H141" s="282">
        <f>B135</f>
        <v>11440</v>
      </c>
    </row>
    <row r="142" spans="1:12">
      <c r="A142" s="165" t="s">
        <v>175</v>
      </c>
      <c r="B142" s="166">
        <f>H153</f>
        <v>19553.793385326822</v>
      </c>
      <c r="F142" s="267">
        <v>3</v>
      </c>
      <c r="G142" s="281">
        <v>2007</v>
      </c>
      <c r="H142" s="282">
        <f>B136</f>
        <v>12480</v>
      </c>
      <c r="K142" s="109" t="s">
        <v>97</v>
      </c>
      <c r="L142" s="109" t="s">
        <v>204</v>
      </c>
    </row>
    <row r="143" spans="1:12">
      <c r="A143" s="165" t="s">
        <v>176</v>
      </c>
      <c r="B143" s="166">
        <f>[1]Hoja3!R29</f>
        <v>59085</v>
      </c>
      <c r="F143" s="267">
        <v>4</v>
      </c>
      <c r="G143" s="281">
        <v>2008</v>
      </c>
      <c r="H143" s="282">
        <f>B137</f>
        <v>13000</v>
      </c>
      <c r="K143" s="134" t="s">
        <v>205</v>
      </c>
      <c r="L143" s="135">
        <v>146840</v>
      </c>
    </row>
    <row r="144" spans="1:12">
      <c r="A144" s="165" t="s">
        <v>177</v>
      </c>
      <c r="B144" s="168">
        <v>8.8000000000000007</v>
      </c>
      <c r="F144" s="267">
        <v>5</v>
      </c>
      <c r="G144" s="98">
        <v>2009</v>
      </c>
      <c r="H144" s="143">
        <f t="shared" ref="H144:H153" si="3">+H143*(1+$K$137)</f>
        <v>13541.666666666668</v>
      </c>
      <c r="K144" s="136" t="s">
        <v>101</v>
      </c>
      <c r="L144" s="137">
        <v>140000</v>
      </c>
    </row>
    <row r="145" spans="1:12" ht="15.75" thickBot="1">
      <c r="A145" s="165" t="s">
        <v>178</v>
      </c>
      <c r="B145" s="168">
        <f>B143/B142</f>
        <v>3.0216643305813702</v>
      </c>
      <c r="F145" s="267">
        <v>6</v>
      </c>
      <c r="G145" s="98">
        <v>2010</v>
      </c>
      <c r="H145" s="143">
        <f t="shared" si="3"/>
        <v>14105.902777777779</v>
      </c>
      <c r="K145" s="138" t="s">
        <v>103</v>
      </c>
      <c r="L145" s="139">
        <v>59085</v>
      </c>
    </row>
    <row r="146" spans="1:12">
      <c r="A146" s="165" t="s">
        <v>179</v>
      </c>
      <c r="B146" s="166">
        <f>+B145*B141</f>
        <v>46249.244004188142</v>
      </c>
      <c r="F146" s="267">
        <v>7</v>
      </c>
      <c r="G146" s="100">
        <v>2011</v>
      </c>
      <c r="H146" s="143">
        <f t="shared" si="3"/>
        <v>14693.648726851854</v>
      </c>
    </row>
    <row r="147" spans="1:12" ht="15.75" thickBot="1">
      <c r="A147" s="170" t="s">
        <v>180</v>
      </c>
      <c r="B147" s="171">
        <f>+B143-B146</f>
        <v>12835.755995811858</v>
      </c>
      <c r="F147" s="267">
        <v>8</v>
      </c>
      <c r="G147" s="98">
        <v>2012</v>
      </c>
      <c r="H147" s="143">
        <f t="shared" si="3"/>
        <v>15305.884090470683</v>
      </c>
    </row>
    <row r="148" spans="1:12">
      <c r="F148" s="267">
        <v>9</v>
      </c>
      <c r="G148" s="275">
        <v>2013</v>
      </c>
      <c r="H148" s="276">
        <f t="shared" si="3"/>
        <v>15943.629260906962</v>
      </c>
    </row>
    <row r="149" spans="1:12">
      <c r="A149" s="442" t="s">
        <v>181</v>
      </c>
      <c r="B149" s="442"/>
      <c r="C149" s="442"/>
      <c r="D149" s="130"/>
      <c r="F149" s="267">
        <v>10</v>
      </c>
      <c r="G149" s="98">
        <v>2014</v>
      </c>
      <c r="H149" s="143">
        <f t="shared" si="3"/>
        <v>16607.947146778086</v>
      </c>
    </row>
    <row r="150" spans="1:12">
      <c r="A150" s="270" t="s">
        <v>182</v>
      </c>
      <c r="B150" s="270" t="s">
        <v>183</v>
      </c>
      <c r="C150" s="270" t="s">
        <v>184</v>
      </c>
      <c r="D150" s="130"/>
      <c r="F150" s="267">
        <v>11</v>
      </c>
      <c r="G150" s="98">
        <v>2015</v>
      </c>
      <c r="H150" s="143">
        <f t="shared" si="3"/>
        <v>17299.944944560506</v>
      </c>
    </row>
    <row r="151" spans="1:12">
      <c r="A151" s="161" t="s">
        <v>185</v>
      </c>
      <c r="B151" s="161" t="s">
        <v>186</v>
      </c>
      <c r="C151" s="175">
        <f>(B142-B141)*B144</f>
        <v>37381.60179473403</v>
      </c>
      <c r="D151" s="80"/>
      <c r="F151" s="267">
        <v>12</v>
      </c>
      <c r="G151" s="98">
        <v>2016</v>
      </c>
      <c r="H151" s="145">
        <f t="shared" si="3"/>
        <v>18020.775983917196</v>
      </c>
    </row>
    <row r="152" spans="1:12">
      <c r="A152" s="161" t="s">
        <v>187</v>
      </c>
      <c r="B152" s="161" t="s">
        <v>188</v>
      </c>
      <c r="C152" s="175">
        <f>B147</f>
        <v>12835.755995811858</v>
      </c>
      <c r="D152" s="24"/>
      <c r="F152" s="267">
        <v>13</v>
      </c>
      <c r="G152" s="98">
        <v>2017</v>
      </c>
      <c r="H152" s="143">
        <f t="shared" si="3"/>
        <v>18771.641649913749</v>
      </c>
    </row>
    <row r="153" spans="1:12" ht="15.75" thickBot="1">
      <c r="A153" s="161" t="s">
        <v>189</v>
      </c>
      <c r="B153" s="161" t="s">
        <v>190</v>
      </c>
      <c r="C153" s="176">
        <f>+(C151/(C151+C152))</f>
        <v>0.74439603036565238</v>
      </c>
      <c r="D153" s="24"/>
      <c r="F153" s="268">
        <v>14</v>
      </c>
      <c r="G153" s="277">
        <v>2018</v>
      </c>
      <c r="H153" s="278">
        <f t="shared" si="3"/>
        <v>19553.793385326822</v>
      </c>
    </row>
    <row r="154" spans="1:12">
      <c r="A154" s="161" t="s">
        <v>191</v>
      </c>
      <c r="B154" s="161"/>
      <c r="C154" s="177">
        <v>0.65</v>
      </c>
      <c r="D154" s="24"/>
    </row>
    <row r="155" spans="1:12">
      <c r="A155" s="161" t="s">
        <v>192</v>
      </c>
      <c r="B155" s="161" t="s">
        <v>193</v>
      </c>
      <c r="C155" s="161" t="str">
        <f>+IF(C154&gt;=C153,"Extensión","Original")</f>
        <v>Original</v>
      </c>
      <c r="D155">
        <f>+IF(C155="Extensión",1,2)</f>
        <v>2</v>
      </c>
    </row>
    <row r="156" spans="1:12">
      <c r="A156" s="178"/>
      <c r="B156" s="178"/>
      <c r="C156" s="178"/>
    </row>
    <row r="157" spans="1:12">
      <c r="A157" s="443" t="s">
        <v>194</v>
      </c>
      <c r="B157" s="443"/>
      <c r="C157" s="443"/>
    </row>
    <row r="158" spans="1:12">
      <c r="A158" s="270" t="s">
        <v>195</v>
      </c>
      <c r="B158" s="161" t="s">
        <v>196</v>
      </c>
      <c r="C158" s="283">
        <f>IF(D155=1,(+B141+(C154*C139)),0)</f>
        <v>0</v>
      </c>
    </row>
    <row r="159" spans="1:12">
      <c r="A159" s="178"/>
      <c r="B159" s="178"/>
      <c r="C159" s="178"/>
    </row>
    <row r="160" spans="1:12">
      <c r="A160" s="443" t="s">
        <v>197</v>
      </c>
      <c r="B160" s="443"/>
      <c r="C160" s="443"/>
    </row>
    <row r="161" spans="1:3">
      <c r="A161" s="270" t="s">
        <v>195</v>
      </c>
      <c r="B161" s="161" t="s">
        <v>198</v>
      </c>
      <c r="C161" s="270">
        <f>+IF(D155=2,B141,0)</f>
        <v>15305.884090470683</v>
      </c>
    </row>
  </sheetData>
  <mergeCells count="10">
    <mergeCell ref="A160:C160"/>
    <mergeCell ref="A132:B132"/>
    <mergeCell ref="A149:C149"/>
    <mergeCell ref="A157:C157"/>
    <mergeCell ref="A30:B30"/>
    <mergeCell ref="A72:B72"/>
    <mergeCell ref="A81:B81"/>
    <mergeCell ref="A98:C98"/>
    <mergeCell ref="A106:C106"/>
    <mergeCell ref="A109:C109"/>
  </mergeCells>
  <pageMargins left="1.5748031496062993" right="0.39370078740157483" top="0.98425196850393704" bottom="0.98425196850393704" header="0.78740157480314965" footer="0.31496062992125984"/>
  <pageSetup paperSize="9" scale="90" orientation="portrait" verticalDpi="1200" r:id="rId1"/>
  <headerFooter>
    <oddHeader>&amp;C&amp;"Arial,Normal"&amp;12Anexo 3.3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2:Z48"/>
  <sheetViews>
    <sheetView view="pageBreakPreview" zoomScale="80" zoomScaleSheetLayoutView="80" workbookViewId="0">
      <selection activeCell="A16" sqref="A16:M16"/>
    </sheetView>
  </sheetViews>
  <sheetFormatPr baseColWidth="10" defaultColWidth="11.42578125" defaultRowHeight="15"/>
  <cols>
    <col min="1" max="1" width="17.5703125" customWidth="1"/>
    <col min="2" max="2" width="11" customWidth="1"/>
    <col min="3" max="3" width="12" customWidth="1"/>
    <col min="4" max="8" width="3.7109375" customWidth="1"/>
    <col min="9" max="9" width="6" customWidth="1"/>
    <col min="10" max="10" width="5.28515625" customWidth="1"/>
    <col min="11" max="11" width="7.7109375" customWidth="1"/>
    <col min="12" max="12" width="7.42578125" customWidth="1"/>
    <col min="13" max="13" width="4.85546875" style="285" customWidth="1"/>
    <col min="14" max="14" width="6" style="285" bestFit="1" customWidth="1"/>
  </cols>
  <sheetData>
    <row r="2" spans="1:26">
      <c r="A2" s="1" t="s">
        <v>214</v>
      </c>
      <c r="W2" s="3"/>
      <c r="Y2" s="3"/>
    </row>
    <row r="3" spans="1:26">
      <c r="A3" s="2" t="s">
        <v>1</v>
      </c>
      <c r="W3" s="3"/>
    </row>
    <row r="4" spans="1:26">
      <c r="W4" s="3"/>
    </row>
    <row r="5" spans="1:26">
      <c r="A5" s="2" t="s">
        <v>2</v>
      </c>
      <c r="B5" s="2"/>
      <c r="C5" s="4" t="s">
        <v>3</v>
      </c>
      <c r="D5" s="5"/>
      <c r="F5" s="297" t="s">
        <v>5</v>
      </c>
      <c r="G5" s="449"/>
      <c r="H5" s="5" t="s">
        <v>4</v>
      </c>
      <c r="I5" s="2"/>
      <c r="J5" s="4"/>
      <c r="K5" s="6"/>
      <c r="W5" s="3"/>
    </row>
    <row r="6" spans="1:26" ht="15.75" thickBot="1">
      <c r="W6" s="3"/>
    </row>
    <row r="7" spans="1:26" ht="15.75" thickBot="1">
      <c r="A7" s="7" t="s">
        <v>56</v>
      </c>
      <c r="B7" s="8" t="s">
        <v>7</v>
      </c>
      <c r="C7" s="246" t="s">
        <v>8</v>
      </c>
      <c r="D7" s="298" t="s">
        <v>9</v>
      </c>
      <c r="E7" s="299"/>
      <c r="F7" s="299"/>
      <c r="G7" s="299"/>
      <c r="H7" s="300" t="s">
        <v>10</v>
      </c>
      <c r="I7" s="300"/>
      <c r="J7" s="300"/>
      <c r="K7" s="300" t="s">
        <v>11</v>
      </c>
      <c r="L7" s="301"/>
      <c r="W7" s="3"/>
      <c r="Z7" s="3"/>
    </row>
    <row r="8" spans="1:26" ht="18" customHeight="1" thickBot="1">
      <c r="A8" s="9" t="s">
        <v>13</v>
      </c>
      <c r="B8" s="10">
        <f>I13+I14+I15+I18+I19+I20+I17+I26+I27+I28+I29+I30+I36+I32</f>
        <v>30.769866666666669</v>
      </c>
      <c r="C8" s="247">
        <f>I12+I16+I24+I34</f>
        <v>5.428542705853145</v>
      </c>
      <c r="D8" s="304">
        <v>0</v>
      </c>
      <c r="E8" s="305"/>
      <c r="F8" s="305"/>
      <c r="G8" s="305"/>
      <c r="H8" s="306">
        <f>I22+I23+I25+I31+I33+I35+I37</f>
        <v>37.995000000000005</v>
      </c>
      <c r="I8" s="306"/>
      <c r="J8" s="306"/>
      <c r="K8" s="307">
        <f>+I21</f>
        <v>0.70000000000000007</v>
      </c>
      <c r="L8" s="308"/>
      <c r="M8" s="286"/>
      <c r="O8" s="192"/>
      <c r="W8" s="3"/>
      <c r="Z8" s="3"/>
    </row>
    <row r="9" spans="1:26" ht="15.75" thickBot="1">
      <c r="W9" s="3"/>
      <c r="Z9" s="3"/>
    </row>
    <row r="10" spans="1:26" ht="15" customHeight="1">
      <c r="A10" s="311" t="s">
        <v>15</v>
      </c>
      <c r="B10" s="312"/>
      <c r="C10" s="313"/>
      <c r="D10" s="317" t="s">
        <v>16</v>
      </c>
      <c r="E10" s="318"/>
      <c r="F10" s="318"/>
      <c r="G10" s="318"/>
      <c r="H10" s="319"/>
      <c r="I10" s="320" t="s">
        <v>17</v>
      </c>
      <c r="J10" s="322" t="s">
        <v>18</v>
      </c>
      <c r="K10" s="324" t="s">
        <v>19</v>
      </c>
      <c r="L10" s="325"/>
      <c r="M10" s="450" t="s">
        <v>216</v>
      </c>
      <c r="O10" s="193"/>
      <c r="W10" s="3"/>
      <c r="Z10" s="3"/>
    </row>
    <row r="11" spans="1:26" ht="15" customHeight="1" thickBot="1">
      <c r="A11" s="314"/>
      <c r="B11" s="315"/>
      <c r="C11" s="316"/>
      <c r="D11" s="12"/>
      <c r="E11" s="12"/>
      <c r="F11" s="12"/>
      <c r="G11" s="12"/>
      <c r="H11" s="12"/>
      <c r="I11" s="321"/>
      <c r="J11" s="323"/>
      <c r="K11" s="326"/>
      <c r="L11" s="327"/>
      <c r="M11" s="450"/>
      <c r="W11" s="3"/>
      <c r="Z11" s="3"/>
    </row>
    <row r="12" spans="1:26" ht="22.5" customHeight="1">
      <c r="A12" s="330" t="s">
        <v>21</v>
      </c>
      <c r="B12" s="331"/>
      <c r="C12" s="331"/>
      <c r="D12" s="248"/>
      <c r="E12" s="248"/>
      <c r="F12" s="248"/>
      <c r="G12" s="248"/>
      <c r="H12" s="248"/>
      <c r="I12" s="249">
        <f>J12/M12</f>
        <v>4.5325779036827196</v>
      </c>
      <c r="J12" s="248">
        <v>16</v>
      </c>
      <c r="K12" s="332" t="s">
        <v>22</v>
      </c>
      <c r="L12" s="333"/>
      <c r="M12" s="287">
        <v>3.53</v>
      </c>
      <c r="N12" s="289" t="s">
        <v>209</v>
      </c>
      <c r="O12" s="3"/>
      <c r="W12" s="3"/>
      <c r="Z12" s="3"/>
    </row>
    <row r="13" spans="1:26" ht="18" customHeight="1">
      <c r="A13" s="334" t="s">
        <v>23</v>
      </c>
      <c r="B13" s="335"/>
      <c r="C13" s="335"/>
      <c r="D13" s="13"/>
      <c r="E13" s="13"/>
      <c r="F13" s="13"/>
      <c r="G13" s="13"/>
      <c r="H13" s="13"/>
      <c r="I13" s="14">
        <v>0.22</v>
      </c>
      <c r="J13" s="13">
        <v>0.5</v>
      </c>
      <c r="K13" s="336"/>
      <c r="L13" s="337"/>
      <c r="M13" s="286"/>
      <c r="O13" s="3"/>
      <c r="W13" s="3"/>
      <c r="Z13" s="3"/>
    </row>
    <row r="14" spans="1:26" ht="18" customHeight="1">
      <c r="A14" s="334" t="s">
        <v>24</v>
      </c>
      <c r="B14" s="335"/>
      <c r="C14" s="335"/>
      <c r="D14" s="13"/>
      <c r="E14" s="13"/>
      <c r="F14" s="13"/>
      <c r="G14" s="13"/>
      <c r="H14" s="13"/>
      <c r="I14" s="14">
        <v>7.0000000000000007E-2</v>
      </c>
      <c r="J14" s="13">
        <v>0.5</v>
      </c>
      <c r="K14" s="336"/>
      <c r="L14" s="337"/>
      <c r="M14" s="286"/>
      <c r="O14" s="3"/>
      <c r="W14" s="3"/>
      <c r="Z14" s="3"/>
    </row>
    <row r="15" spans="1:26" ht="18" customHeight="1">
      <c r="A15" s="334" t="s">
        <v>25</v>
      </c>
      <c r="B15" s="335"/>
      <c r="C15" s="335"/>
      <c r="D15" s="13"/>
      <c r="E15" s="13"/>
      <c r="F15" s="13"/>
      <c r="G15" s="13"/>
      <c r="H15" s="13"/>
      <c r="I15" s="14">
        <v>14.07</v>
      </c>
      <c r="J15" s="13">
        <v>0.3</v>
      </c>
      <c r="K15" s="336"/>
      <c r="L15" s="337"/>
      <c r="M15" s="286"/>
      <c r="O15" s="3"/>
      <c r="Q15" s="195"/>
      <c r="R15" s="195"/>
      <c r="W15" s="3"/>
      <c r="Z15" s="3"/>
    </row>
    <row r="16" spans="1:26" ht="24.95" customHeight="1">
      <c r="A16" s="451" t="s">
        <v>26</v>
      </c>
      <c r="B16" s="452"/>
      <c r="C16" s="452"/>
      <c r="D16" s="258"/>
      <c r="E16" s="258"/>
      <c r="F16" s="258"/>
      <c r="G16" s="258"/>
      <c r="H16" s="258"/>
      <c r="I16" s="284">
        <f>J16/M16</f>
        <v>0.34566194262011751</v>
      </c>
      <c r="J16" s="258">
        <v>10</v>
      </c>
      <c r="K16" s="453"/>
      <c r="L16" s="454"/>
      <c r="M16" s="287">
        <v>28.93</v>
      </c>
      <c r="N16" s="285" t="s">
        <v>209</v>
      </c>
      <c r="W16" s="3"/>
      <c r="Z16" s="3"/>
    </row>
    <row r="17" spans="1:26" ht="18" customHeight="1">
      <c r="A17" s="342" t="s">
        <v>27</v>
      </c>
      <c r="B17" s="343"/>
      <c r="C17" s="343"/>
      <c r="D17" s="15"/>
      <c r="E17" s="15"/>
      <c r="F17" s="15"/>
      <c r="G17" s="15"/>
      <c r="H17" s="15"/>
      <c r="I17" s="16">
        <v>0.28000000000000003</v>
      </c>
      <c r="J17" s="5">
        <v>1</v>
      </c>
      <c r="K17" s="336"/>
      <c r="L17" s="337"/>
      <c r="M17" s="286"/>
      <c r="Q17">
        <v>15</v>
      </c>
      <c r="R17" t="s">
        <v>210</v>
      </c>
      <c r="S17" s="196">
        <f>55/Q17</f>
        <v>3.6666666666666665</v>
      </c>
      <c r="T17" s="3" t="s">
        <v>211</v>
      </c>
      <c r="W17" s="3"/>
      <c r="Z17" s="3"/>
    </row>
    <row r="18" spans="1:26" ht="18" customHeight="1">
      <c r="A18" s="344" t="s">
        <v>29</v>
      </c>
      <c r="B18" s="345"/>
      <c r="C18" s="345"/>
      <c r="D18" s="15"/>
      <c r="E18" s="15"/>
      <c r="F18" s="15"/>
      <c r="G18" s="15"/>
      <c r="H18" s="15"/>
      <c r="I18" s="17">
        <v>0.64</v>
      </c>
      <c r="J18" s="5">
        <v>1</v>
      </c>
      <c r="K18" s="336"/>
      <c r="L18" s="337"/>
      <c r="M18" s="286"/>
      <c r="W18" s="3"/>
      <c r="Z18" s="3"/>
    </row>
    <row r="19" spans="1:26" ht="24.95" customHeight="1">
      <c r="A19" s="344" t="s">
        <v>31</v>
      </c>
      <c r="B19" s="345"/>
      <c r="C19" s="345"/>
      <c r="D19" s="15"/>
      <c r="E19" s="15"/>
      <c r="F19" s="15"/>
      <c r="G19" s="15"/>
      <c r="H19" s="15"/>
      <c r="I19" s="17">
        <v>1.02</v>
      </c>
      <c r="J19" s="5">
        <v>2.5</v>
      </c>
      <c r="K19" s="336"/>
      <c r="L19" s="337"/>
      <c r="M19" s="286"/>
      <c r="W19" s="3"/>
      <c r="Z19" s="3"/>
    </row>
    <row r="20" spans="1:26" ht="24.95" customHeight="1">
      <c r="A20" s="344" t="s">
        <v>33</v>
      </c>
      <c r="B20" s="345"/>
      <c r="C20" s="345"/>
      <c r="D20" s="15"/>
      <c r="E20" s="15"/>
      <c r="F20" s="15"/>
      <c r="G20" s="15"/>
      <c r="H20" s="15"/>
      <c r="I20" s="17">
        <f>8.43/60</f>
        <v>0.14049999999999999</v>
      </c>
      <c r="J20" s="5">
        <v>3</v>
      </c>
      <c r="K20" s="336"/>
      <c r="L20" s="337"/>
      <c r="M20" s="286"/>
      <c r="W20" s="3"/>
      <c r="Z20" s="3"/>
    </row>
    <row r="21" spans="1:26" ht="18" customHeight="1">
      <c r="A21" s="342" t="s">
        <v>34</v>
      </c>
      <c r="B21" s="343"/>
      <c r="C21" s="343"/>
      <c r="D21" s="18"/>
      <c r="E21" s="18"/>
      <c r="F21" s="18"/>
      <c r="G21" s="18"/>
      <c r="H21" s="18"/>
      <c r="I21" s="16">
        <f>0.07*10</f>
        <v>0.70000000000000007</v>
      </c>
      <c r="J21" s="5">
        <v>0</v>
      </c>
      <c r="K21" s="336"/>
      <c r="L21" s="337"/>
      <c r="M21" s="286"/>
      <c r="W21" s="3"/>
      <c r="Z21" s="3"/>
    </row>
    <row r="22" spans="1:26" ht="24.95" customHeight="1">
      <c r="A22" s="346" t="s">
        <v>35</v>
      </c>
      <c r="B22" s="347"/>
      <c r="C22" s="347"/>
      <c r="D22" s="18"/>
      <c r="E22" s="18"/>
      <c r="F22" s="18"/>
      <c r="G22" s="18"/>
      <c r="H22" s="18"/>
      <c r="I22" s="17">
        <f>I20*15</f>
        <v>2.1074999999999999</v>
      </c>
      <c r="J22" s="5">
        <v>0</v>
      </c>
      <c r="K22" s="336"/>
      <c r="L22" s="337"/>
      <c r="M22" s="286"/>
      <c r="W22" s="3"/>
      <c r="Z22" s="3"/>
    </row>
    <row r="23" spans="1:26" ht="18" customHeight="1">
      <c r="A23" s="334" t="s">
        <v>36</v>
      </c>
      <c r="B23" s="335"/>
      <c r="C23" s="335"/>
      <c r="D23" s="13"/>
      <c r="E23" s="13"/>
      <c r="F23" s="13"/>
      <c r="G23" s="13"/>
      <c r="H23" s="13"/>
      <c r="I23" s="14">
        <f>+I22*5</f>
        <v>10.5375</v>
      </c>
      <c r="J23" s="5">
        <v>0</v>
      </c>
      <c r="K23" s="336"/>
      <c r="L23" s="337"/>
      <c r="M23" s="286"/>
      <c r="W23" s="3"/>
      <c r="Z23" s="3"/>
    </row>
    <row r="24" spans="1:26" ht="18" customHeight="1">
      <c r="A24" s="451" t="s">
        <v>37</v>
      </c>
      <c r="B24" s="452"/>
      <c r="C24" s="452"/>
      <c r="D24" s="258"/>
      <c r="E24" s="258"/>
      <c r="F24" s="258"/>
      <c r="G24" s="258"/>
      <c r="H24" s="258"/>
      <c r="I24" s="284">
        <f>J24/M24</f>
        <v>0.44991001799640068</v>
      </c>
      <c r="J24" s="258">
        <v>7.5</v>
      </c>
      <c r="K24" s="453"/>
      <c r="L24" s="454"/>
      <c r="M24" s="287">
        <v>16.670000000000002</v>
      </c>
      <c r="N24" s="285" t="s">
        <v>209</v>
      </c>
      <c r="W24" s="3"/>
      <c r="Z24" s="3"/>
    </row>
    <row r="25" spans="1:26" ht="18" customHeight="1">
      <c r="A25" s="334" t="s">
        <v>38</v>
      </c>
      <c r="B25" s="335"/>
      <c r="C25" s="335"/>
      <c r="D25" s="19"/>
      <c r="E25" s="19"/>
      <c r="F25" s="19"/>
      <c r="G25" s="19"/>
      <c r="H25" s="19"/>
      <c r="I25" s="14">
        <v>0.4</v>
      </c>
      <c r="J25" s="5">
        <v>0</v>
      </c>
      <c r="K25" s="336"/>
      <c r="L25" s="337"/>
      <c r="M25" s="286"/>
      <c r="W25" s="3"/>
      <c r="Z25" s="3"/>
    </row>
    <row r="26" spans="1:26" ht="18" customHeight="1">
      <c r="A26" s="334" t="s">
        <v>39</v>
      </c>
      <c r="B26" s="335"/>
      <c r="C26" s="335"/>
      <c r="D26" s="19"/>
      <c r="E26" s="19"/>
      <c r="F26" s="19"/>
      <c r="G26" s="19"/>
      <c r="H26" s="19"/>
      <c r="I26" s="14">
        <v>1.2</v>
      </c>
      <c r="J26" s="5">
        <v>1.5</v>
      </c>
      <c r="K26" s="336"/>
      <c r="L26" s="337"/>
      <c r="M26" s="286"/>
      <c r="P26">
        <f>55*9.45</f>
        <v>519.75</v>
      </c>
      <c r="W26" s="3"/>
      <c r="Z26" s="3"/>
    </row>
    <row r="27" spans="1:26" ht="18" customHeight="1">
      <c r="A27" s="334" t="s">
        <v>40</v>
      </c>
      <c r="B27" s="335"/>
      <c r="C27" s="335"/>
      <c r="D27" s="19"/>
      <c r="E27" s="19"/>
      <c r="F27" s="19"/>
      <c r="G27" s="19"/>
      <c r="H27" s="19"/>
      <c r="I27" s="14">
        <v>8</v>
      </c>
      <c r="J27" s="5">
        <v>0</v>
      </c>
      <c r="K27" s="336"/>
      <c r="L27" s="337"/>
      <c r="M27" s="286"/>
      <c r="W27" s="3"/>
      <c r="Z27" s="3"/>
    </row>
    <row r="28" spans="1:26" ht="18" customHeight="1">
      <c r="A28" s="334" t="s">
        <v>41</v>
      </c>
      <c r="B28" s="335"/>
      <c r="C28" s="335"/>
      <c r="D28" s="19"/>
      <c r="E28" s="19"/>
      <c r="F28" s="19"/>
      <c r="G28" s="19"/>
      <c r="H28" s="19"/>
      <c r="I28" s="194">
        <v>0.41670000000000001</v>
      </c>
      <c r="J28" s="5">
        <v>1.5</v>
      </c>
      <c r="K28" s="336"/>
      <c r="L28" s="337"/>
      <c r="M28" s="286"/>
      <c r="W28" s="3"/>
      <c r="Z28" s="3"/>
    </row>
    <row r="29" spans="1:26" ht="18" customHeight="1">
      <c r="A29" s="334" t="s">
        <v>43</v>
      </c>
      <c r="B29" s="335"/>
      <c r="C29" s="335"/>
      <c r="D29" s="19"/>
      <c r="E29" s="19"/>
      <c r="F29" s="19"/>
      <c r="G29" s="19"/>
      <c r="H29" s="19"/>
      <c r="I29" s="14">
        <v>1.1060000000000001</v>
      </c>
      <c r="J29" s="5">
        <v>0</v>
      </c>
      <c r="K29" s="336"/>
      <c r="L29" s="337"/>
      <c r="M29" s="286"/>
      <c r="W29" s="3"/>
      <c r="Z29" s="3"/>
    </row>
    <row r="30" spans="1:26" ht="24.95" customHeight="1">
      <c r="A30" s="334" t="s">
        <v>44</v>
      </c>
      <c r="B30" s="335"/>
      <c r="C30" s="335"/>
      <c r="D30" s="19"/>
      <c r="E30" s="19"/>
      <c r="F30" s="19"/>
      <c r="G30" s="19"/>
      <c r="H30" s="19"/>
      <c r="I30" s="14">
        <v>0.11666666666666667</v>
      </c>
      <c r="J30" s="5">
        <v>0</v>
      </c>
      <c r="K30" s="336"/>
      <c r="L30" s="337"/>
      <c r="M30" s="286"/>
      <c r="W30" s="3"/>
      <c r="Z30" s="3"/>
    </row>
    <row r="31" spans="1:26" ht="24.95" customHeight="1">
      <c r="A31" s="344" t="s">
        <v>45</v>
      </c>
      <c r="B31" s="345"/>
      <c r="C31" s="345"/>
      <c r="D31" s="20"/>
      <c r="E31" s="20"/>
      <c r="F31" s="20"/>
      <c r="G31" s="19"/>
      <c r="H31" s="19"/>
      <c r="I31" s="14">
        <f>(I30*9)/2</f>
        <v>0.52500000000000002</v>
      </c>
      <c r="J31" s="5">
        <v>0</v>
      </c>
      <c r="K31" s="336"/>
      <c r="L31" s="337"/>
      <c r="M31" s="286"/>
      <c r="W31" s="3"/>
      <c r="Z31" s="3"/>
    </row>
    <row r="32" spans="1:26" ht="24.95" customHeight="1">
      <c r="A32" s="342" t="s">
        <v>46</v>
      </c>
      <c r="B32" s="343"/>
      <c r="C32" s="343"/>
      <c r="D32" s="20"/>
      <c r="E32" s="20"/>
      <c r="F32" s="20"/>
      <c r="G32" s="19"/>
      <c r="H32" s="19"/>
      <c r="I32" s="14">
        <v>1.6</v>
      </c>
      <c r="J32" s="5">
        <v>0</v>
      </c>
      <c r="K32" s="336"/>
      <c r="L32" s="337"/>
      <c r="M32" s="286"/>
      <c r="W32" s="3"/>
      <c r="Z32" s="3"/>
    </row>
    <row r="33" spans="1:26" ht="18" customHeight="1">
      <c r="A33" s="344" t="s">
        <v>47</v>
      </c>
      <c r="B33" s="345"/>
      <c r="C33" s="345"/>
      <c r="D33" s="20"/>
      <c r="E33" s="20"/>
      <c r="F33" s="20"/>
      <c r="G33" s="19"/>
      <c r="H33" s="19"/>
      <c r="I33" s="14">
        <f>+I31*19</f>
        <v>9.9749999999999996</v>
      </c>
      <c r="J33" s="5">
        <v>0</v>
      </c>
      <c r="K33" s="336"/>
      <c r="L33" s="337"/>
      <c r="M33" s="286"/>
      <c r="W33" s="3"/>
      <c r="Z33" s="3"/>
    </row>
    <row r="34" spans="1:26" ht="18" customHeight="1">
      <c r="A34" s="451" t="s">
        <v>48</v>
      </c>
      <c r="B34" s="452"/>
      <c r="C34" s="452"/>
      <c r="D34" s="258"/>
      <c r="E34" s="258"/>
      <c r="F34" s="258"/>
      <c r="G34" s="258"/>
      <c r="H34" s="258"/>
      <c r="I34" s="284">
        <f>J34/M34</f>
        <v>0.10039284155390658</v>
      </c>
      <c r="J34" s="258">
        <v>4.5999999999999996</v>
      </c>
      <c r="K34" s="453" t="s">
        <v>49</v>
      </c>
      <c r="L34" s="454"/>
      <c r="M34" s="287">
        <v>45.82</v>
      </c>
      <c r="N34" s="285" t="s">
        <v>209</v>
      </c>
      <c r="W34" s="3"/>
      <c r="Z34" s="3"/>
    </row>
    <row r="35" spans="1:26" ht="18" customHeight="1">
      <c r="A35" s="334" t="s">
        <v>50</v>
      </c>
      <c r="B35" s="335"/>
      <c r="C35" s="335"/>
      <c r="D35" s="19"/>
      <c r="E35" s="19"/>
      <c r="F35" s="19"/>
      <c r="G35" s="19"/>
      <c r="H35" s="19"/>
      <c r="I35" s="14">
        <v>5</v>
      </c>
      <c r="J35" s="5">
        <v>0</v>
      </c>
      <c r="K35" s="336"/>
      <c r="L35" s="337"/>
      <c r="M35" s="286"/>
      <c r="W35" s="3"/>
      <c r="Z35" s="3"/>
    </row>
    <row r="36" spans="1:26" ht="18" customHeight="1">
      <c r="A36" s="334" t="s">
        <v>51</v>
      </c>
      <c r="B36" s="335"/>
      <c r="C36" s="335"/>
      <c r="D36" s="19"/>
      <c r="E36" s="19"/>
      <c r="F36" s="19"/>
      <c r="G36" s="19"/>
      <c r="H36" s="19"/>
      <c r="I36" s="14">
        <v>1.89</v>
      </c>
      <c r="J36" s="5">
        <v>0</v>
      </c>
      <c r="K36" s="336"/>
      <c r="L36" s="337"/>
      <c r="M36" s="286"/>
      <c r="W36" s="3"/>
      <c r="Z36" s="3"/>
    </row>
    <row r="37" spans="1:26" ht="18" customHeight="1" thickBot="1">
      <c r="A37" s="368" t="s">
        <v>52</v>
      </c>
      <c r="B37" s="369"/>
      <c r="C37" s="369"/>
      <c r="D37" s="21"/>
      <c r="E37" s="21"/>
      <c r="F37" s="21"/>
      <c r="G37" s="21"/>
      <c r="H37" s="21"/>
      <c r="I37" s="22">
        <v>9.4499999999999993</v>
      </c>
      <c r="J37" s="23">
        <v>0</v>
      </c>
      <c r="K37" s="370"/>
      <c r="L37" s="371"/>
      <c r="M37" s="286"/>
      <c r="W37" s="3"/>
      <c r="Z37" s="3"/>
    </row>
    <row r="38" spans="1:26" ht="24.95" customHeight="1" thickBot="1">
      <c r="M38" s="288"/>
      <c r="W38" s="3"/>
      <c r="Z38" s="3"/>
    </row>
    <row r="39" spans="1:26" ht="12" customHeight="1">
      <c r="A39" s="2"/>
      <c r="B39" s="2"/>
      <c r="C39" s="350" t="s">
        <v>12</v>
      </c>
      <c r="D39" s="351"/>
      <c r="E39" s="351"/>
      <c r="F39" s="352"/>
      <c r="G39" s="356">
        <f>C8/G43</f>
        <v>7.2483583686937969E-2</v>
      </c>
      <c r="H39" s="357"/>
      <c r="I39" s="197"/>
      <c r="J39" s="198"/>
      <c r="K39" s="2"/>
      <c r="L39" s="2"/>
      <c r="W39" s="3"/>
      <c r="Z39" s="3"/>
    </row>
    <row r="40" spans="1:26" ht="12" customHeight="1" thickBot="1">
      <c r="C40" s="353"/>
      <c r="D40" s="354"/>
      <c r="E40" s="354"/>
      <c r="F40" s="355"/>
      <c r="G40" s="358"/>
      <c r="H40" s="359"/>
      <c r="W40" s="3"/>
      <c r="Z40" s="3"/>
    </row>
    <row r="41" spans="1:26" ht="12" customHeight="1">
      <c r="C41" s="350" t="s">
        <v>14</v>
      </c>
      <c r="D41" s="351"/>
      <c r="E41" s="351"/>
      <c r="F41" s="352"/>
      <c r="G41" s="360">
        <f>SUM(J12:J37)</f>
        <v>49.9</v>
      </c>
      <c r="H41" s="361"/>
      <c r="W41" s="3"/>
      <c r="Z41" s="3"/>
    </row>
    <row r="42" spans="1:26" ht="12" customHeight="1" thickBot="1">
      <c r="C42" s="353"/>
      <c r="D42" s="354"/>
      <c r="E42" s="354"/>
      <c r="F42" s="355"/>
      <c r="G42" s="362"/>
      <c r="H42" s="363"/>
      <c r="W42" s="3"/>
      <c r="Z42" s="3"/>
    </row>
    <row r="43" spans="1:26" ht="12" customHeight="1">
      <c r="C43" s="350" t="s">
        <v>20</v>
      </c>
      <c r="D43" s="351"/>
      <c r="E43" s="351"/>
      <c r="F43" s="352"/>
      <c r="G43" s="364">
        <f>B8+C8+D8+H8+K8</f>
        <v>74.893409372519827</v>
      </c>
      <c r="H43" s="365"/>
      <c r="W43" s="3"/>
      <c r="X43" s="3"/>
      <c r="Z43" s="3"/>
    </row>
    <row r="44" spans="1:26" ht="12" customHeight="1" thickBot="1">
      <c r="C44" s="353"/>
      <c r="D44" s="354"/>
      <c r="E44" s="354"/>
      <c r="F44" s="355"/>
      <c r="G44" s="366"/>
      <c r="H44" s="367"/>
      <c r="W44" s="3"/>
      <c r="Z44" s="3"/>
    </row>
    <row r="45" spans="1:26">
      <c r="W45" s="3"/>
      <c r="Z45" s="3"/>
    </row>
    <row r="46" spans="1:26">
      <c r="W46" s="3"/>
      <c r="Z46" s="3"/>
    </row>
    <row r="47" spans="1:26">
      <c r="W47" s="3"/>
      <c r="Z47" s="3"/>
    </row>
    <row r="48" spans="1:26">
      <c r="W48" s="3"/>
      <c r="Z48" s="3"/>
    </row>
  </sheetData>
  <mergeCells count="71">
    <mergeCell ref="C39:F40"/>
    <mergeCell ref="C41:F42"/>
    <mergeCell ref="C43:F44"/>
    <mergeCell ref="G39:H40"/>
    <mergeCell ref="G41:H42"/>
    <mergeCell ref="G43:H44"/>
    <mergeCell ref="A36:C36"/>
    <mergeCell ref="K36:L36"/>
    <mergeCell ref="A37:C37"/>
    <mergeCell ref="K37:L37"/>
    <mergeCell ref="A33:C33"/>
    <mergeCell ref="K33:L33"/>
    <mergeCell ref="A34:C34"/>
    <mergeCell ref="K34:L34"/>
    <mergeCell ref="A35:C35"/>
    <mergeCell ref="K35:L35"/>
    <mergeCell ref="A30:C30"/>
    <mergeCell ref="K30:L30"/>
    <mergeCell ref="A31:C31"/>
    <mergeCell ref="K31:L31"/>
    <mergeCell ref="A32:C32"/>
    <mergeCell ref="K32:L32"/>
    <mergeCell ref="A27:C27"/>
    <mergeCell ref="K27:L27"/>
    <mergeCell ref="A28:C28"/>
    <mergeCell ref="K28:L28"/>
    <mergeCell ref="A29:C29"/>
    <mergeCell ref="K29:L29"/>
    <mergeCell ref="A24:C24"/>
    <mergeCell ref="K24:L24"/>
    <mergeCell ref="A25:C25"/>
    <mergeCell ref="K25:L25"/>
    <mergeCell ref="A26:C26"/>
    <mergeCell ref="K26:L26"/>
    <mergeCell ref="A21:C21"/>
    <mergeCell ref="K21:L21"/>
    <mergeCell ref="A22:C22"/>
    <mergeCell ref="K22:L22"/>
    <mergeCell ref="A23:C23"/>
    <mergeCell ref="K23:L23"/>
    <mergeCell ref="A18:C18"/>
    <mergeCell ref="K18:L18"/>
    <mergeCell ref="A19:C19"/>
    <mergeCell ref="K19:L19"/>
    <mergeCell ref="A20:C20"/>
    <mergeCell ref="K20:L20"/>
    <mergeCell ref="A15:C15"/>
    <mergeCell ref="K15:L15"/>
    <mergeCell ref="A16:C16"/>
    <mergeCell ref="K16:L16"/>
    <mergeCell ref="A17:C17"/>
    <mergeCell ref="K17:L17"/>
    <mergeCell ref="A12:C12"/>
    <mergeCell ref="K12:L12"/>
    <mergeCell ref="A13:C13"/>
    <mergeCell ref="K13:L13"/>
    <mergeCell ref="A14:C14"/>
    <mergeCell ref="K14:L14"/>
    <mergeCell ref="A10:C11"/>
    <mergeCell ref="D10:H10"/>
    <mergeCell ref="I10:I11"/>
    <mergeCell ref="J10:J11"/>
    <mergeCell ref="K10:L11"/>
    <mergeCell ref="M10:M11"/>
    <mergeCell ref="F5:G5"/>
    <mergeCell ref="D7:G7"/>
    <mergeCell ref="H7:J7"/>
    <mergeCell ref="K7:L7"/>
    <mergeCell ref="D8:G8"/>
    <mergeCell ref="H8:J8"/>
    <mergeCell ref="K8:L8"/>
  </mergeCells>
  <printOptions horizontalCentered="1" verticalCentered="1"/>
  <pageMargins left="1.1811023622047245" right="0.27559055118110237" top="0.98425196850393704" bottom="0.98425196850393704" header="0.78740157480314965" footer="0.31496062992125984"/>
  <pageSetup paperSize="9" scale="90" orientation="portrait" horizontalDpi="300" verticalDpi="300" r:id="rId1"/>
  <headerFooter>
    <oddHeader>&amp;C&amp;"Arial,Normal"&amp;12Anexo 4.1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:S36"/>
  <sheetViews>
    <sheetView view="pageBreakPreview" zoomScaleSheetLayoutView="100" workbookViewId="0">
      <selection activeCell="A15" sqref="A15:M15"/>
    </sheetView>
  </sheetViews>
  <sheetFormatPr baseColWidth="10" defaultColWidth="11.42578125" defaultRowHeight="15"/>
  <cols>
    <col min="1" max="1" width="16.140625" customWidth="1"/>
    <col min="2" max="3" width="12.7109375" customWidth="1"/>
    <col min="4" max="5" width="3.7109375" customWidth="1"/>
    <col min="6" max="6" width="4.28515625" customWidth="1"/>
    <col min="7" max="8" width="3.7109375" customWidth="1"/>
    <col min="9" max="10" width="5.28515625" customWidth="1"/>
    <col min="11" max="11" width="7.7109375" customWidth="1"/>
    <col min="12" max="12" width="5.7109375" customWidth="1"/>
    <col min="13" max="13" width="6.28515625" bestFit="1" customWidth="1"/>
    <col min="14" max="15" width="8.28515625" customWidth="1"/>
  </cols>
  <sheetData>
    <row r="2" spans="1:19">
      <c r="A2" s="25" t="s">
        <v>217</v>
      </c>
    </row>
    <row r="3" spans="1:19">
      <c r="A3" t="s">
        <v>54</v>
      </c>
      <c r="M3" s="199"/>
    </row>
    <row r="5" spans="1:19">
      <c r="A5" s="2" t="s">
        <v>2</v>
      </c>
      <c r="B5" s="2"/>
      <c r="C5" s="2" t="s">
        <v>55</v>
      </c>
      <c r="D5" s="5"/>
      <c r="F5" s="2" t="s">
        <v>5</v>
      </c>
      <c r="G5" s="27"/>
      <c r="H5" s="5" t="s">
        <v>4</v>
      </c>
      <c r="J5" s="4"/>
      <c r="K5" s="6"/>
    </row>
    <row r="6" spans="1:19" ht="15.75" thickBot="1"/>
    <row r="7" spans="1:19" ht="15.75" thickBot="1">
      <c r="A7" s="7" t="s">
        <v>56</v>
      </c>
      <c r="B7" s="8" t="s">
        <v>7</v>
      </c>
      <c r="C7" s="246" t="s">
        <v>8</v>
      </c>
      <c r="D7" s="298" t="s">
        <v>9</v>
      </c>
      <c r="E7" s="299"/>
      <c r="F7" s="299"/>
      <c r="G7" s="299"/>
      <c r="H7" s="300" t="s">
        <v>10</v>
      </c>
      <c r="I7" s="300"/>
      <c r="J7" s="300"/>
      <c r="K7" s="300" t="s">
        <v>11</v>
      </c>
      <c r="L7" s="301"/>
    </row>
    <row r="8" spans="1:19" ht="18" customHeight="1" thickBot="1">
      <c r="A8" s="9" t="s">
        <v>13</v>
      </c>
      <c r="B8" s="10">
        <f>I13+I14+I16+I19+I23+I25+I27</f>
        <v>124.7433</v>
      </c>
      <c r="C8" s="247">
        <f>+I12+I15+I18+I22+I24+I26</f>
        <v>10.612777347720696</v>
      </c>
      <c r="D8" s="304">
        <v>0</v>
      </c>
      <c r="E8" s="305"/>
      <c r="F8" s="305"/>
      <c r="G8" s="305"/>
      <c r="H8" s="306">
        <f>I20+I21</f>
        <v>139.1962</v>
      </c>
      <c r="I8" s="306"/>
      <c r="J8" s="306"/>
      <c r="K8" s="307">
        <f>+I17</f>
        <v>1.44</v>
      </c>
      <c r="L8" s="308"/>
      <c r="M8" s="3"/>
      <c r="O8" s="192"/>
    </row>
    <row r="9" spans="1:19" ht="15.75" thickBot="1">
      <c r="Q9" s="302" t="s">
        <v>20</v>
      </c>
      <c r="R9" s="302"/>
      <c r="S9" s="328">
        <f>B8+C8+D8+H8+K8</f>
        <v>275.99227734772074</v>
      </c>
    </row>
    <row r="10" spans="1:19" ht="15" customHeight="1">
      <c r="A10" s="311" t="s">
        <v>15</v>
      </c>
      <c r="B10" s="312"/>
      <c r="C10" s="313"/>
      <c r="D10" s="317" t="s">
        <v>16</v>
      </c>
      <c r="E10" s="318"/>
      <c r="F10" s="318"/>
      <c r="G10" s="318"/>
      <c r="H10" s="319"/>
      <c r="I10" s="320" t="s">
        <v>17</v>
      </c>
      <c r="J10" s="322" t="s">
        <v>18</v>
      </c>
      <c r="K10" s="324" t="s">
        <v>19</v>
      </c>
      <c r="L10" s="325"/>
      <c r="Q10" s="302"/>
      <c r="R10" s="302"/>
      <c r="S10" s="329"/>
    </row>
    <row r="11" spans="1:19" ht="15" customHeight="1" thickBot="1">
      <c r="A11" s="314"/>
      <c r="B11" s="315"/>
      <c r="C11" s="316"/>
      <c r="D11" s="28"/>
      <c r="E11" s="28"/>
      <c r="F11" s="28"/>
      <c r="G11" s="28"/>
      <c r="H11" s="28"/>
      <c r="I11" s="321"/>
      <c r="J11" s="323"/>
      <c r="K11" s="326"/>
      <c r="L11" s="327"/>
      <c r="M11" t="s">
        <v>215</v>
      </c>
    </row>
    <row r="12" spans="1:19" ht="20.25" customHeight="1">
      <c r="A12" s="330" t="s">
        <v>57</v>
      </c>
      <c r="B12" s="331"/>
      <c r="C12" s="331"/>
      <c r="D12" s="248"/>
      <c r="E12" s="248"/>
      <c r="F12" s="248"/>
      <c r="G12" s="248"/>
      <c r="H12" s="248"/>
      <c r="I12" s="249">
        <f>J12/M12</f>
        <v>8.397551020408164</v>
      </c>
      <c r="J12" s="248">
        <v>27</v>
      </c>
      <c r="K12" s="332" t="s">
        <v>58</v>
      </c>
      <c r="L12" s="333"/>
      <c r="M12" s="287">
        <v>3.2152230971128608</v>
      </c>
    </row>
    <row r="13" spans="1:19" ht="24.95" customHeight="1">
      <c r="A13" s="334" t="s">
        <v>59</v>
      </c>
      <c r="B13" s="335"/>
      <c r="C13" s="335"/>
      <c r="D13" s="30"/>
      <c r="E13" s="30"/>
      <c r="F13" s="30"/>
      <c r="G13" s="30"/>
      <c r="H13" s="30"/>
      <c r="I13" s="14">
        <v>7.79</v>
      </c>
      <c r="J13" s="14">
        <v>1.9</v>
      </c>
      <c r="K13" s="374"/>
      <c r="L13" s="375"/>
    </row>
    <row r="14" spans="1:19" ht="18" customHeight="1">
      <c r="A14" s="334" t="s">
        <v>60</v>
      </c>
      <c r="B14" s="335"/>
      <c r="C14" s="335"/>
      <c r="D14" s="30"/>
      <c r="E14" s="30"/>
      <c r="F14" s="30"/>
      <c r="G14" s="30"/>
      <c r="H14" s="30"/>
      <c r="I14" s="14">
        <v>25</v>
      </c>
      <c r="J14" s="14">
        <v>0</v>
      </c>
      <c r="K14" s="374"/>
      <c r="L14" s="375"/>
    </row>
    <row r="15" spans="1:19" ht="18" customHeight="1">
      <c r="A15" s="451" t="s">
        <v>62</v>
      </c>
      <c r="B15" s="452"/>
      <c r="C15" s="452"/>
      <c r="D15" s="258"/>
      <c r="E15" s="258"/>
      <c r="F15" s="258"/>
      <c r="G15" s="258"/>
      <c r="H15" s="258"/>
      <c r="I15" s="284">
        <f>J15/M15</f>
        <v>0.33249999999999996</v>
      </c>
      <c r="J15" s="258">
        <v>1.9</v>
      </c>
      <c r="K15" s="453"/>
      <c r="L15" s="454"/>
      <c r="M15" s="287">
        <v>5.7142857142857144</v>
      </c>
    </row>
    <row r="16" spans="1:19" ht="18" customHeight="1">
      <c r="A16" s="334" t="s">
        <v>63</v>
      </c>
      <c r="B16" s="335"/>
      <c r="C16" s="335"/>
      <c r="D16" s="30"/>
      <c r="E16" s="30"/>
      <c r="F16" s="30"/>
      <c r="G16" s="30"/>
      <c r="H16" s="30"/>
      <c r="I16" s="14">
        <v>0.28000000000000003</v>
      </c>
      <c r="J16" s="14">
        <v>1</v>
      </c>
      <c r="K16" s="374"/>
      <c r="L16" s="375"/>
    </row>
    <row r="17" spans="1:13" ht="18" customHeight="1">
      <c r="A17" s="334" t="s">
        <v>64</v>
      </c>
      <c r="B17" s="335"/>
      <c r="C17" s="335"/>
      <c r="D17" s="30"/>
      <c r="E17" s="30"/>
      <c r="F17" s="30"/>
      <c r="G17" s="30"/>
      <c r="H17" s="30"/>
      <c r="I17" s="14">
        <f>0.24*6</f>
        <v>1.44</v>
      </c>
      <c r="J17" s="14">
        <v>0.5</v>
      </c>
      <c r="K17" s="374"/>
      <c r="L17" s="375"/>
    </row>
    <row r="18" spans="1:13" ht="18" customHeight="1">
      <c r="A18" s="451" t="s">
        <v>65</v>
      </c>
      <c r="B18" s="452"/>
      <c r="C18" s="452"/>
      <c r="D18" s="258"/>
      <c r="E18" s="258"/>
      <c r="F18" s="258"/>
      <c r="G18" s="258"/>
      <c r="H18" s="258"/>
      <c r="I18" s="284">
        <f>J18/M18</f>
        <v>0.23250000000000001</v>
      </c>
      <c r="J18" s="258">
        <v>0.9</v>
      </c>
      <c r="K18" s="453"/>
      <c r="L18" s="454"/>
      <c r="M18" s="287">
        <v>3.8709677419354835</v>
      </c>
    </row>
    <row r="19" spans="1:13" ht="24.95" customHeight="1">
      <c r="A19" s="334" t="s">
        <v>66</v>
      </c>
      <c r="B19" s="335"/>
      <c r="C19" s="335"/>
      <c r="D19" s="30"/>
      <c r="E19" s="30"/>
      <c r="F19" s="30"/>
      <c r="G19" s="30"/>
      <c r="H19" s="30"/>
      <c r="I19" s="14">
        <v>0.44330000000000003</v>
      </c>
      <c r="J19" s="14">
        <v>1</v>
      </c>
      <c r="K19" s="374"/>
      <c r="L19" s="375"/>
    </row>
    <row r="20" spans="1:13" ht="24.95" customHeight="1">
      <c r="A20" s="334" t="s">
        <v>67</v>
      </c>
      <c r="B20" s="335"/>
      <c r="C20" s="335"/>
      <c r="D20" s="30"/>
      <c r="E20" s="30"/>
      <c r="F20" s="30"/>
      <c r="G20" s="30"/>
      <c r="H20" s="30"/>
      <c r="I20" s="14">
        <f>I19*34</f>
        <v>15.0722</v>
      </c>
      <c r="J20" s="14">
        <v>0</v>
      </c>
      <c r="K20" s="374"/>
      <c r="L20" s="375"/>
    </row>
    <row r="21" spans="1:13" ht="18" customHeight="1">
      <c r="A21" s="334" t="s">
        <v>68</v>
      </c>
      <c r="B21" s="335"/>
      <c r="C21" s="335"/>
      <c r="D21" s="30"/>
      <c r="E21" s="30"/>
      <c r="F21" s="30"/>
      <c r="G21" s="30"/>
      <c r="H21" s="30"/>
      <c r="I21" s="31">
        <f>(I19+I20)*8</f>
        <v>124.12400000000001</v>
      </c>
      <c r="J21" s="14">
        <v>0.9</v>
      </c>
      <c r="K21" s="374"/>
      <c r="L21" s="375"/>
    </row>
    <row r="22" spans="1:13" ht="18" customHeight="1">
      <c r="A22" s="451" t="s">
        <v>69</v>
      </c>
      <c r="B22" s="452"/>
      <c r="C22" s="452"/>
      <c r="D22" s="258"/>
      <c r="E22" s="258"/>
      <c r="F22" s="258"/>
      <c r="G22" s="258"/>
      <c r="H22" s="258"/>
      <c r="I22" s="284">
        <f>J22/M22</f>
        <v>0.22050000000000003</v>
      </c>
      <c r="J22" s="258">
        <v>2.7</v>
      </c>
      <c r="K22" s="453" t="s">
        <v>70</v>
      </c>
      <c r="L22" s="454"/>
      <c r="M22" s="287">
        <v>12.244897959183673</v>
      </c>
    </row>
    <row r="23" spans="1:13" ht="18" customHeight="1">
      <c r="A23" s="334" t="s">
        <v>71</v>
      </c>
      <c r="B23" s="335"/>
      <c r="C23" s="335"/>
      <c r="D23" s="30"/>
      <c r="E23" s="30"/>
      <c r="F23" s="30"/>
      <c r="G23" s="30"/>
      <c r="H23" s="30"/>
      <c r="I23" s="14">
        <v>45</v>
      </c>
      <c r="J23" s="14">
        <v>0</v>
      </c>
      <c r="K23" s="374"/>
      <c r="L23" s="375"/>
    </row>
    <row r="24" spans="1:13" ht="30" customHeight="1">
      <c r="A24" s="451" t="s">
        <v>72</v>
      </c>
      <c r="B24" s="452"/>
      <c r="C24" s="452"/>
      <c r="D24" s="258"/>
      <c r="E24" s="258"/>
      <c r="F24" s="258"/>
      <c r="G24" s="258"/>
      <c r="H24" s="258"/>
      <c r="I24" s="284">
        <f>J24/M24</f>
        <v>0.60317460317460314</v>
      </c>
      <c r="J24" s="258">
        <v>3.8</v>
      </c>
      <c r="K24" s="453" t="s">
        <v>73</v>
      </c>
      <c r="L24" s="454"/>
      <c r="M24" s="287">
        <v>6.3</v>
      </c>
    </row>
    <row r="25" spans="1:13" ht="18" customHeight="1">
      <c r="A25" s="334" t="s">
        <v>40</v>
      </c>
      <c r="B25" s="335"/>
      <c r="C25" s="335"/>
      <c r="D25" s="32"/>
      <c r="E25" s="32"/>
      <c r="F25" s="32"/>
      <c r="G25" s="32"/>
      <c r="H25" s="32"/>
      <c r="I25" s="14">
        <v>45</v>
      </c>
      <c r="J25" s="14">
        <v>0</v>
      </c>
      <c r="K25" s="374"/>
      <c r="L25" s="375"/>
    </row>
    <row r="26" spans="1:13" ht="18" customHeight="1">
      <c r="A26" s="451" t="s">
        <v>74</v>
      </c>
      <c r="B26" s="452"/>
      <c r="C26" s="452"/>
      <c r="D26" s="258"/>
      <c r="E26" s="258"/>
      <c r="F26" s="258"/>
      <c r="G26" s="258"/>
      <c r="H26" s="258"/>
      <c r="I26" s="284">
        <f>J26/M26</f>
        <v>0.82655172413793099</v>
      </c>
      <c r="J26" s="258">
        <v>2.5499999999999998</v>
      </c>
      <c r="K26" s="453"/>
      <c r="L26" s="454"/>
      <c r="M26" s="287">
        <v>3.0851063829787235</v>
      </c>
    </row>
    <row r="27" spans="1:13" ht="18" customHeight="1" thickBot="1">
      <c r="A27" s="368" t="s">
        <v>75</v>
      </c>
      <c r="B27" s="369"/>
      <c r="C27" s="369"/>
      <c r="D27" s="33"/>
      <c r="E27" s="33"/>
      <c r="F27" s="33"/>
      <c r="G27" s="33"/>
      <c r="H27" s="33"/>
      <c r="I27" s="22">
        <v>1.23</v>
      </c>
      <c r="J27" s="22">
        <v>0.6</v>
      </c>
      <c r="K27" s="389"/>
      <c r="L27" s="390"/>
    </row>
    <row r="28" spans="1:13" ht="24.95" customHeight="1" thickBot="1">
      <c r="I28" s="34"/>
      <c r="K28" s="35"/>
      <c r="L28" s="35"/>
    </row>
    <row r="29" spans="1:13" ht="12" customHeight="1">
      <c r="A29" s="24"/>
      <c r="B29" s="24"/>
      <c r="C29" s="350" t="s">
        <v>12</v>
      </c>
      <c r="D29" s="351"/>
      <c r="E29" s="351"/>
      <c r="F29" s="352"/>
      <c r="G29" s="356">
        <f>C8/G33</f>
        <v>3.8453167783204789E-2</v>
      </c>
      <c r="H29" s="357"/>
    </row>
    <row r="30" spans="1:13" ht="12" customHeight="1" thickBot="1">
      <c r="A30" s="24"/>
      <c r="B30" s="200"/>
      <c r="C30" s="353"/>
      <c r="D30" s="354"/>
      <c r="E30" s="354"/>
      <c r="F30" s="355"/>
      <c r="G30" s="358"/>
      <c r="H30" s="359"/>
    </row>
    <row r="31" spans="1:13" ht="12" customHeight="1">
      <c r="A31" s="80"/>
      <c r="B31" s="80"/>
      <c r="C31" s="350" t="s">
        <v>14</v>
      </c>
      <c r="D31" s="351"/>
      <c r="E31" s="351"/>
      <c r="F31" s="352"/>
      <c r="G31" s="455">
        <f>SUM(J12:J27)</f>
        <v>44.749999999999993</v>
      </c>
      <c r="H31" s="361"/>
      <c r="I31" s="67"/>
    </row>
    <row r="32" spans="1:13" ht="12" customHeight="1" thickBot="1">
      <c r="A32" s="24"/>
      <c r="B32" s="24"/>
      <c r="C32" s="353"/>
      <c r="D32" s="354"/>
      <c r="E32" s="354"/>
      <c r="F32" s="355"/>
      <c r="G32" s="362"/>
      <c r="H32" s="363"/>
    </row>
    <row r="33" spans="1:8" ht="12" customHeight="1">
      <c r="A33" s="24"/>
      <c r="B33" s="24"/>
      <c r="C33" s="350" t="s">
        <v>20</v>
      </c>
      <c r="D33" s="351"/>
      <c r="E33" s="351"/>
      <c r="F33" s="352"/>
      <c r="G33" s="364">
        <f>B8+C8+D8+H8+K8</f>
        <v>275.99227734772074</v>
      </c>
      <c r="H33" s="365"/>
    </row>
    <row r="34" spans="1:8" ht="12" customHeight="1" thickBot="1">
      <c r="A34" s="24"/>
      <c r="B34" s="24"/>
      <c r="C34" s="353"/>
      <c r="D34" s="354"/>
      <c r="E34" s="354"/>
      <c r="F34" s="355"/>
      <c r="G34" s="366"/>
      <c r="H34" s="367"/>
    </row>
    <row r="35" spans="1:8">
      <c r="A35" s="24"/>
      <c r="B35" s="24"/>
      <c r="C35" s="24"/>
      <c r="D35" s="24"/>
    </row>
    <row r="36" spans="1:8">
      <c r="A36" s="24"/>
      <c r="B36" s="24"/>
      <c r="C36" s="24"/>
      <c r="D36" s="24"/>
    </row>
  </sheetData>
  <mergeCells count="51">
    <mergeCell ref="C29:F30"/>
    <mergeCell ref="G29:H30"/>
    <mergeCell ref="C31:F32"/>
    <mergeCell ref="G31:H32"/>
    <mergeCell ref="C33:F34"/>
    <mergeCell ref="G33:H34"/>
    <mergeCell ref="A27:C27"/>
    <mergeCell ref="K27:L27"/>
    <mergeCell ref="A24:C24"/>
    <mergeCell ref="K24:L24"/>
    <mergeCell ref="A25:C25"/>
    <mergeCell ref="K25:L25"/>
    <mergeCell ref="A26:C26"/>
    <mergeCell ref="K26:L26"/>
    <mergeCell ref="A21:C21"/>
    <mergeCell ref="K21:L21"/>
    <mergeCell ref="A22:C22"/>
    <mergeCell ref="K22:L22"/>
    <mergeCell ref="A23:C23"/>
    <mergeCell ref="K23:L23"/>
    <mergeCell ref="A18:C18"/>
    <mergeCell ref="K18:L18"/>
    <mergeCell ref="A19:C19"/>
    <mergeCell ref="K19:L19"/>
    <mergeCell ref="A20:C20"/>
    <mergeCell ref="K20:L20"/>
    <mergeCell ref="A15:C15"/>
    <mergeCell ref="K15:L15"/>
    <mergeCell ref="A16:C16"/>
    <mergeCell ref="K16:L16"/>
    <mergeCell ref="A17:C17"/>
    <mergeCell ref="K17:L17"/>
    <mergeCell ref="A12:C12"/>
    <mergeCell ref="K12:L12"/>
    <mergeCell ref="A13:C13"/>
    <mergeCell ref="K13:L13"/>
    <mergeCell ref="A14:C14"/>
    <mergeCell ref="K14:L14"/>
    <mergeCell ref="Q9:R10"/>
    <mergeCell ref="S9:S10"/>
    <mergeCell ref="A10:C11"/>
    <mergeCell ref="D10:H10"/>
    <mergeCell ref="I10:I11"/>
    <mergeCell ref="J10:J11"/>
    <mergeCell ref="K10:L11"/>
    <mergeCell ref="D7:G7"/>
    <mergeCell ref="H7:J7"/>
    <mergeCell ref="K7:L7"/>
    <mergeCell ref="D8:G8"/>
    <mergeCell ref="H8:J8"/>
    <mergeCell ref="K8:L8"/>
  </mergeCells>
  <pageMargins left="1.5748031496062993" right="0.39370078740157483" top="0.98425196850393704" bottom="0.98425196850393704" header="0.78740157480314965" footer="0.31496062992125984"/>
  <pageSetup paperSize="9" scale="88" orientation="portrait" horizontalDpi="1200" verticalDpi="1200" r:id="rId1"/>
  <headerFooter>
    <oddHeader>&amp;C&amp;"Arial,Normal"&amp;12Anexo 4.2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1.1</vt:lpstr>
      <vt:lpstr>1.2</vt:lpstr>
      <vt:lpstr>1.3</vt:lpstr>
      <vt:lpstr>1.4</vt:lpstr>
      <vt:lpstr>3.1</vt:lpstr>
      <vt:lpstr>3.2</vt:lpstr>
      <vt:lpstr>3.3</vt:lpstr>
      <vt:lpstr>4.1</vt:lpstr>
      <vt:lpstr>4.2</vt:lpstr>
      <vt:lpstr>4.3</vt:lpstr>
      <vt:lpstr>4.4</vt:lpstr>
      <vt:lpstr>5.1</vt:lpstr>
      <vt:lpstr>5.2</vt:lpstr>
      <vt:lpstr>5.3</vt:lpstr>
      <vt:lpstr>'1.1'!Área_de_impresión</vt:lpstr>
      <vt:lpstr>'1.4'!Área_de_impresión</vt:lpstr>
      <vt:lpstr>'3.1'!Área_de_impresión</vt:lpstr>
      <vt:lpstr>'3.2'!Área_de_impresión</vt:lpstr>
      <vt:lpstr>'3.3'!Área_de_impresión</vt:lpstr>
      <vt:lpstr>'4.1'!Área_de_impresión</vt:lpstr>
      <vt:lpstr>'4.2'!Área_de_impresión</vt:lpstr>
      <vt:lpstr>'4.3'!Área_de_impresión</vt:lpstr>
      <vt:lpstr>'4.4'!Área_de_impresión</vt:lpstr>
      <vt:lpstr>'4.4'!Títulos_a_imprimir</vt:lpstr>
    </vt:vector>
  </TitlesOfParts>
  <Company>PricewaterhouseCoopers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mtorres056</dc:creator>
  <cp:lastModifiedBy>biblio2</cp:lastModifiedBy>
  <cp:lastPrinted>2010-01-12T03:47:09Z</cp:lastPrinted>
  <dcterms:created xsi:type="dcterms:W3CDTF">2009-10-08T13:35:37Z</dcterms:created>
  <dcterms:modified xsi:type="dcterms:W3CDTF">2010-06-23T17:35:31Z</dcterms:modified>
</cp:coreProperties>
</file>