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5025" yWindow="2775" windowWidth="9420" windowHeight="6330" tabRatio="960" firstSheet="5" activeTab="16"/>
  </bookViews>
  <sheets>
    <sheet name="2006" sheetId="67" r:id="rId1"/>
    <sheet name="AF ENE" sheetId="62" r:id="rId2"/>
    <sheet name="AF FEB" sheetId="70" r:id="rId3"/>
    <sheet name="AF MAR" sheetId="54" r:id="rId4"/>
    <sheet name="AF ABR" sheetId="79" r:id="rId5"/>
    <sheet name="AF MAY" sheetId="90" r:id="rId6"/>
    <sheet name="AF JUN" sheetId="100" r:id="rId7"/>
    <sheet name="AF JUL" sheetId="103" r:id="rId8"/>
    <sheet name="AF AGO" sheetId="110" r:id="rId9"/>
    <sheet name="AF SEP" sheetId="111" r:id="rId10"/>
    <sheet name="AF OCT" sheetId="112" r:id="rId11"/>
    <sheet name="AF NOV" sheetId="113" r:id="rId12"/>
    <sheet name="AF DIC" sheetId="114" r:id="rId13"/>
    <sheet name="mens diario" sheetId="57" r:id="rId14"/>
    <sheet name="MED DIARIAS" sheetId="56" r:id="rId15"/>
    <sheet name="tablas mensuales" sheetId="50" r:id="rId16"/>
    <sheet name="prueba" sheetId="116" r:id="rId17"/>
    <sheet name="tabla 16" sheetId="115" r:id="rId18"/>
  </sheets>
  <definedNames>
    <definedName name="_xlnm._FilterDatabase" localSheetId="4" hidden="1">'AF ABR'!$A$1:$B$30</definedName>
    <definedName name="_xlnm._FilterDatabase" localSheetId="8" hidden="1">'AF AGO'!$A$1:$B$115</definedName>
    <definedName name="_xlnm._FilterDatabase" localSheetId="12" hidden="1">'AF DIC'!$A$1:$E$30</definedName>
    <definedName name="_xlnm._FilterDatabase" localSheetId="1" hidden="1">'AF ENE'!$A$44:$B$44</definedName>
    <definedName name="_xlnm._FilterDatabase" localSheetId="2" hidden="1">'AF FEB'!$A$1:$H$90</definedName>
    <definedName name="_xlnm._FilterDatabase" localSheetId="7" hidden="1">'AF JUL'!$A$1:$B$23</definedName>
    <definedName name="_xlnm._FilterDatabase" localSheetId="6" hidden="1">'AF JUN'!$A$1:$B$24</definedName>
    <definedName name="_xlnm._FilterDatabase" localSheetId="3" hidden="1">'AF MAR'!$A$1:$B$1</definedName>
    <definedName name="_xlnm._FilterDatabase" localSheetId="5" hidden="1">'AF MAY'!$A$1:$B$27</definedName>
    <definedName name="_xlnm._FilterDatabase" localSheetId="11" hidden="1">'AF NOV'!$A$1:$B$132</definedName>
    <definedName name="_xlnm._FilterDatabase" localSheetId="10" hidden="1">'AF OCT'!$A$1:$E$29</definedName>
    <definedName name="_xlnm._FilterDatabase" localSheetId="9" hidden="1">'AF SEP'!$A$1:$B$69</definedName>
    <definedName name="_xlnm._FilterDatabase" localSheetId="16" hidden="1">prueba!$A$96:$T$124</definedName>
    <definedName name="_xlnm._FilterDatabase" localSheetId="17" hidden="1">'tabla 16'!$C$5:$E$65</definedName>
    <definedName name="_xlnm._FilterDatabase" localSheetId="15" hidden="1">'tablas mensuales'!$B$5:$P$49</definedName>
    <definedName name="a" localSheetId="4">DATE(YEAR(Loan_Start),MONTH(Loan_Start)+Payment_Number,DAY(Loan_Start))</definedName>
    <definedName name="a" localSheetId="8">DATE(YEAR(Loan_Start),MONTH(Loan_Start)+Payment_Number,DAY(Loan_Start))</definedName>
    <definedName name="a" localSheetId="12">DATE(YEAR(Loan_Start),MONTH(Loan_Start)+Payment_Number,DAY(Loan_Start))</definedName>
    <definedName name="a" localSheetId="7">DATE(YEAR(Loan_Start),MONTH(Loan_Start)+Payment_Number,DAY(Loan_Start))</definedName>
    <definedName name="a" localSheetId="6">DATE(YEAR(Loan_Start),MONTH(Loan_Start)+Payment_Number,DAY(Loan_Start))</definedName>
    <definedName name="a" localSheetId="5">DATE(YEAR(Loan_Start),MONTH(Loan_Start)+Payment_Number,DAY(Loan_Start))</definedName>
    <definedName name="a" localSheetId="11">DATE(YEAR(Loan_Start),MONTH(Loan_Start)+Payment_Number,DAY(Loan_Start))</definedName>
    <definedName name="a" localSheetId="10">DATE(YEAR(Loan_Start),MONTH(Loan_Start)+Payment_Number,DAY(Loan_Start))</definedName>
    <definedName name="a" localSheetId="9">DATE(YEAR(Loan_Start),MONTH(Loan_Start)+Payment_Number,DAY(Loan_Start))</definedName>
    <definedName name="a" localSheetId="16">DATE(YEAR(Loan_Start),MONTH(Loan_Start)+Payment_Number,DAY(Loan_Start))</definedName>
    <definedName name="a" localSheetId="17">DATE(YEAR(Loan_Start),MONTH(Loan_Start)+Payment_Number,DAY(Loan_Start))</definedName>
    <definedName name="a">DATE(YEAR(Loan_Start),MONTH(Loan_Start)+Payment_Number,DAY(Loan_Start))</definedName>
    <definedName name="analisis_ABRIL" localSheetId="8">MATCH(0.01,End_Bal,-1)+1</definedName>
    <definedName name="analisis_ABRIL" localSheetId="12">MATCH(0.01,End_Bal,-1)+1</definedName>
    <definedName name="analisis_ABRIL" localSheetId="7">MATCH(0.01,End_Bal,-1)+1</definedName>
    <definedName name="analisis_ABRIL" localSheetId="6">MATCH(0.01,End_Bal,-1)+1</definedName>
    <definedName name="analisis_ABRIL" localSheetId="5">MATCH(0.01,End_Bal,-1)+1</definedName>
    <definedName name="analisis_ABRIL" localSheetId="11">MATCH(0.01,End_Bal,-1)+1</definedName>
    <definedName name="analisis_ABRIL" localSheetId="10">MATCH(0.01,End_Bal,-1)+1</definedName>
    <definedName name="analisis_ABRIL" localSheetId="9">MATCH(0.01,End_Bal,-1)+1</definedName>
    <definedName name="analisis_ABRIL" localSheetId="16">MATCH(0.01,End_Bal,-1)+1</definedName>
    <definedName name="analisis_ABRIL" localSheetId="17">MATCH(0.01,End_Bal,-1)+1</definedName>
    <definedName name="analisis_ABRIL">MATCH(0.01,End_Bal,-1)+1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 localSheetId="4">IF('AF ABR'!Values_Entered,Header_Row+'AF ABR'!Number_of_Payments,Header_Row)</definedName>
    <definedName name="Last_Row" localSheetId="8">IF('AF AGO'!Values_Entered,Header_Row+'AF AGO'!Number_of_Payments,Header_Row)</definedName>
    <definedName name="Last_Row" localSheetId="12">IF('AF DIC'!Values_Entered,Header_Row+'AF DIC'!Number_of_Payments,Header_Row)</definedName>
    <definedName name="Last_Row" localSheetId="1">IF('AF ENE'!Values_Entered,Header_Row+'AF ENE'!Number_of_Payments,Header_Row)</definedName>
    <definedName name="Last_Row" localSheetId="2">IF('AF FEB'!Values_Entered,Header_Row+'AF FEB'!Number_of_Payments,Header_Row)</definedName>
    <definedName name="Last_Row" localSheetId="7">IF('AF JUL'!Values_Entered,Header_Row+'AF JUL'!Number_of_Payments,Header_Row)</definedName>
    <definedName name="Last_Row" localSheetId="6">IF('AF JUN'!Values_Entered,Header_Row+'AF JUN'!Number_of_Payments,Header_Row)</definedName>
    <definedName name="Last_Row" localSheetId="5">IF('AF MAY'!Values_Entered,Header_Row+'AF MAY'!Number_of_Payments,Header_Row)</definedName>
    <definedName name="Last_Row" localSheetId="11">IF('AF NOV'!Values_Entered,Header_Row+'AF NOV'!Number_of_Payments,Header_Row)</definedName>
    <definedName name="Last_Row" localSheetId="10">IF('AF OCT'!Values_Entered,Header_Row+'AF OCT'!Number_of_Payments,Header_Row)</definedName>
    <definedName name="Last_Row" localSheetId="9">IF('AF SEP'!Values_Entered,Header_Row+'AF SEP'!Number_of_Payments,Header_Row)</definedName>
    <definedName name="Last_Row" localSheetId="16">IF(prueba!Values_Entered,Header_Row+prueba!Number_of_Payments,Header_Row)</definedName>
    <definedName name="Last_Row" localSheetId="17">IF('tabla 16'!Values_Entered,Header_Row+'tabla 16'!Number_of_Payments,Header_Row)</definedName>
    <definedName name="Last_Row" localSheetId="15">IF('tablas mensuales'!Values_Entered,Header_Row+'tablas mensuales'!Number_of_Payments,Header_Row)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askljrhcu4etopi5" localSheetId="4">OFFSET(Full_Print,0,0,Last_Row)</definedName>
    <definedName name="naskljrhcu4etopi5" localSheetId="8">OFFSET(Full_Print,0,0,Last_Row)</definedName>
    <definedName name="naskljrhcu4etopi5" localSheetId="12">OFFSET(Full_Print,0,0,Last_Row)</definedName>
    <definedName name="naskljrhcu4etopi5" localSheetId="7">OFFSET(Full_Print,0,0,Last_Row)</definedName>
    <definedName name="naskljrhcu4etopi5" localSheetId="6">OFFSET(Full_Print,0,0,Last_Row)</definedName>
    <definedName name="naskljrhcu4etopi5" localSheetId="5">OFFSET(Full_Print,0,0,Last_Row)</definedName>
    <definedName name="naskljrhcu4etopi5" localSheetId="11">OFFSET(Full_Print,0,0,Last_Row)</definedName>
    <definedName name="naskljrhcu4etopi5" localSheetId="10">OFFSET(Full_Print,0,0,Last_Row)</definedName>
    <definedName name="naskljrhcu4etopi5" localSheetId="9">OFFSET(Full_Print,0,0,Last_Row)</definedName>
    <definedName name="naskljrhcu4etopi5" localSheetId="16">OFFSET(Full_Print,0,0,Last_Row)</definedName>
    <definedName name="naskljrhcu4etopi5" localSheetId="17">OFFSET(Full_Print,0,0,Last_Row)</definedName>
    <definedName name="naskljrhcu4etopi5">OFFSET(Full_Print,0,0,Last_Row)</definedName>
    <definedName name="Num_Pmt_Per_Year">#REF!</definedName>
    <definedName name="Number_of_Payments" localSheetId="4">MATCH(0.01,End_Bal,-1)+1</definedName>
    <definedName name="Number_of_Payments" localSheetId="8">MATCH(0.01,End_Bal,-1)+1</definedName>
    <definedName name="Number_of_Payments" localSheetId="12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 localSheetId="7">MATCH(0.01,End_Bal,-1)+1</definedName>
    <definedName name="Number_of_Payments" localSheetId="6">MATCH(0.01,End_Bal,-1)+1</definedName>
    <definedName name="Number_of_Payments" localSheetId="5">MATCH(0.01,End_Bal,-1)+1</definedName>
    <definedName name="Number_of_Payments" localSheetId="11">MATCH(0.01,End_Bal,-1)+1</definedName>
    <definedName name="Number_of_Payments" localSheetId="10">MATCH(0.01,End_Bal,-1)+1</definedName>
    <definedName name="Number_of_Payments" localSheetId="9">MATCH(0.01,End_Bal,-1)+1</definedName>
    <definedName name="Number_of_Payments" localSheetId="16">MATCH(0.01,End_Bal,-1)+1</definedName>
    <definedName name="Number_of_Payments" localSheetId="17">MATCH(0.01,End_Bal,-1)+1</definedName>
    <definedName name="Number_of_Payments" localSheetId="15">MATCH(0.01,End_Bal,-1)+1</definedName>
    <definedName name="Number_of_Payments">MATCH(0.01,End_Bal,-1)+1</definedName>
    <definedName name="Pay_Date">#REF!</definedName>
    <definedName name="Pay_Num">#REF!</definedName>
    <definedName name="Payment_Date" localSheetId="4">DATE(YEAR(Loan_Start),MONTH(Loan_Start)+Payment_Number,DAY(Loan_Start))</definedName>
    <definedName name="Payment_Date" localSheetId="8">DATE(YEAR(Loan_Start),MONTH(Loan_Start)+Payment_Number,DAY(Loan_Start))</definedName>
    <definedName name="Payment_Date" localSheetId="12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7">DATE(YEAR(Loan_Start),MONTH(Loan_Start)+Payment_Number,DAY(Loan_Start))</definedName>
    <definedName name="Payment_Date" localSheetId="6">DATE(YEAR(Loan_Start),MONTH(Loan_Start)+Payment_Number,DAY(Loan_Start))</definedName>
    <definedName name="Payment_Date" localSheetId="5">DATE(YEAR(Loan_Start),MONTH(Loan_Start)+Payment_Number,DAY(Loan_Start))</definedName>
    <definedName name="Payment_Date" localSheetId="11">DATE(YEAR(Loan_Start),MONTH(Loan_Start)+Payment_Number,DAY(Loan_Start))</definedName>
    <definedName name="Payment_Date" localSheetId="10">DATE(YEAR(Loan_Start),MONTH(Loan_Start)+Payment_Number,DAY(Loan_Start))</definedName>
    <definedName name="Payment_Date" localSheetId="9">DATE(YEAR(Loan_Start),MONTH(Loan_Start)+Payment_Number,DAY(Loan_Start))</definedName>
    <definedName name="Payment_Date" localSheetId="16">DATE(YEAR(Loan_Start),MONTH(Loan_Start)+Payment_Number,DAY(Loan_Start))</definedName>
    <definedName name="Payment_Date" localSheetId="17">DATE(YEAR(Loan_Start),MONTH(Loan_Start)+Payment_Number,DAY(Loan_Start))</definedName>
    <definedName name="Payment_Date" localSheetId="15">DATE(YEAR(Loan_Start),MONTH(Loan_Start)+Payment_Number,DAY(Loan_Start))</definedName>
    <definedName name="Payment_Date">DATE(YEAR(Loan_Start),MONTH(Loan_Start)+Payment_Number,DAY(Loan_Start))</definedName>
    <definedName name="Princ">#REF!</definedName>
    <definedName name="Print_Area_Reset" localSheetId="4">OFFSET(Full_Print,0,0,'AF ABR'!Last_Row)</definedName>
    <definedName name="Print_Area_Reset" localSheetId="8">OFFSET(Full_Print,0,0,'AF AGO'!Last_Row)</definedName>
    <definedName name="Print_Area_Reset" localSheetId="12">OFFSET(Full_Print,0,0,'AF DIC'!Last_Row)</definedName>
    <definedName name="Print_Area_Reset" localSheetId="1">OFFSET(Full_Print,0,0,'AF ENE'!Last_Row)</definedName>
    <definedName name="Print_Area_Reset" localSheetId="2">OFFSET(Full_Print,0,0,'AF FEB'!Last_Row)</definedName>
    <definedName name="Print_Area_Reset" localSheetId="7">OFFSET(Full_Print,0,0,'AF JUL'!Last_Row)</definedName>
    <definedName name="Print_Area_Reset" localSheetId="6">OFFSET(Full_Print,0,0,'AF JUN'!Last_Row)</definedName>
    <definedName name="Print_Area_Reset" localSheetId="5">OFFSET(Full_Print,0,0,'AF MAY'!Last_Row)</definedName>
    <definedName name="Print_Area_Reset" localSheetId="11">OFFSET(Full_Print,0,0,'AF NOV'!Last_Row)</definedName>
    <definedName name="Print_Area_Reset" localSheetId="10">OFFSET(Full_Print,0,0,'AF OCT'!Last_Row)</definedName>
    <definedName name="Print_Area_Reset" localSheetId="9">OFFSET(Full_Print,0,0,'AF SEP'!Last_Row)</definedName>
    <definedName name="Print_Area_Reset" localSheetId="16">OFFSET(Full_Print,0,0,prueba!Last_Row)</definedName>
    <definedName name="Print_Area_Reset" localSheetId="17">OFFSET(Full_Print,0,0,'tabla 16'!Last_Row)</definedName>
    <definedName name="Print_Area_Reset" localSheetId="15">OFFSET(Full_Print,0,0,'tablas mensuales'!Last_Row)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4">Scheduled_Payment+Extra_Payment</definedName>
    <definedName name="Total_Payment" localSheetId="8">Scheduled_Payment+Extra_Payment</definedName>
    <definedName name="Total_Payment" localSheetId="12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7">Scheduled_Payment+Extra_Payment</definedName>
    <definedName name="Total_Payment" localSheetId="6">Scheduled_Payment+Extra_Payment</definedName>
    <definedName name="Total_Payment" localSheetId="5">Scheduled_Payment+Extra_Payment</definedName>
    <definedName name="Total_Payment" localSheetId="11">Scheduled_Payment+Extra_Payment</definedName>
    <definedName name="Total_Payment" localSheetId="10">Scheduled_Payment+Extra_Payment</definedName>
    <definedName name="Total_Payment" localSheetId="9">Scheduled_Payment+Extra_Payment</definedName>
    <definedName name="Total_Payment" localSheetId="16">Scheduled_Payment+Extra_Payment</definedName>
    <definedName name="Total_Payment" localSheetId="17">Scheduled_Payment+Extra_Payment</definedName>
    <definedName name="Total_Payment" localSheetId="15">Scheduled_Payment+Extra_Payment</definedName>
    <definedName name="Total_Payment">Scheduled_Payment+Extra_Payment</definedName>
    <definedName name="Values_Entered" localSheetId="4">IF(Loan_Amount*Interest_Rate*Loan_Years*Loan_Start&gt;0,1,0)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7">IF(Loan_Amount*Interest_Rate*Loan_Years*Loan_Start&gt;0,1,0)</definedName>
    <definedName name="Values_Entered" localSheetId="6">IF(Loan_Amount*Interest_Rate*Loan_Years*Loan_Start&gt;0,1,0)</definedName>
    <definedName name="Values_Entered" localSheetId="5">IF(Loan_Amount*Interest_Rate*Loan_Years*Loan_Start&gt;0,1,0)</definedName>
    <definedName name="Values_Entered" localSheetId="11">IF(Loan_Amount*Interest_Rate*Loan_Years*Loan_Start&gt;0,1,0)</definedName>
    <definedName name="Values_Entered" localSheetId="10">IF(Loan_Amount*Interest_Rate*Loan_Years*Loan_Start&gt;0,1,0)</definedName>
    <definedName name="Values_Entered" localSheetId="9">IF(Loan_Amount*Interest_Rate*Loan_Years*Loan_Start&gt;0,1,0)</definedName>
    <definedName name="Values_Entered" localSheetId="16">IF(Loan_Amount*Interest_Rate*Loan_Years*Loan_Start&gt;0,1,0)</definedName>
    <definedName name="Values_Entered" localSheetId="17">IF(Loan_Amount*Interest_Rate*Loan_Years*Loan_Start&gt;0,1,0)</definedName>
    <definedName name="Values_Entered" localSheetId="15">IF(Loan_Amount*Interest_Rate*Loan_Years*Loan_Start&gt;0,1,0)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E124" i="116"/>
  <c r="F124"/>
  <c r="G124"/>
  <c r="H124"/>
  <c r="I124"/>
  <c r="J124"/>
  <c r="K124"/>
  <c r="L124"/>
  <c r="M124"/>
  <c r="N124"/>
  <c r="O124"/>
  <c r="D124"/>
  <c r="P17"/>
  <c r="D22"/>
  <c r="E22"/>
  <c r="F22"/>
  <c r="G22"/>
  <c r="H22"/>
  <c r="I22"/>
  <c r="J22"/>
  <c r="K22"/>
  <c r="L18"/>
  <c r="L22"/>
  <c r="M22"/>
  <c r="N22"/>
  <c r="O22"/>
  <c r="P22"/>
  <c r="R17"/>
  <c r="P6"/>
  <c r="R6"/>
  <c r="P7"/>
  <c r="R7"/>
  <c r="P8"/>
  <c r="R8" s="1"/>
  <c r="P9"/>
  <c r="R9" s="1"/>
  <c r="P10"/>
  <c r="R10" s="1"/>
  <c r="P11"/>
  <c r="R11" s="1"/>
  <c r="P12"/>
  <c r="R12" s="1"/>
  <c r="P13"/>
  <c r="R13"/>
  <c r="P14"/>
  <c r="R14"/>
  <c r="P18"/>
  <c r="R18"/>
  <c r="P19"/>
  <c r="R19"/>
  <c r="P20"/>
  <c r="R20"/>
  <c r="P21"/>
  <c r="R21"/>
  <c r="G31" i="100"/>
  <c r="H27" s="1"/>
  <c r="E7" i="11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6"/>
  <c r="P6" i="50"/>
  <c r="D49"/>
  <c r="E49"/>
  <c r="F49"/>
  <c r="G49"/>
  <c r="H49"/>
  <c r="I49"/>
  <c r="J49"/>
  <c r="K49"/>
  <c r="M49"/>
  <c r="O49"/>
  <c r="P7"/>
  <c r="P8"/>
  <c r="P9"/>
  <c r="P10"/>
  <c r="P11"/>
  <c r="P12"/>
  <c r="P13"/>
  <c r="P14"/>
  <c r="P15"/>
  <c r="L23"/>
  <c r="L49" s="1"/>
  <c r="H56" i="114"/>
  <c r="I51" s="1"/>
  <c r="J51" s="1"/>
  <c r="H48"/>
  <c r="H40"/>
  <c r="I39" s="1"/>
  <c r="B24"/>
  <c r="B13" i="113"/>
  <c r="B24" s="1"/>
  <c r="I37" i="114"/>
  <c r="I45"/>
  <c r="I46"/>
  <c r="I47"/>
  <c r="I54"/>
  <c r="J54" s="1"/>
  <c r="I55"/>
  <c r="J55" s="1"/>
  <c r="H51" i="112"/>
  <c r="I49" s="1"/>
  <c r="I50"/>
  <c r="I48"/>
  <c r="H43"/>
  <c r="B24"/>
  <c r="B30" s="1"/>
  <c r="H46" i="113"/>
  <c r="I43"/>
  <c r="I44"/>
  <c r="I45"/>
  <c r="H54"/>
  <c r="I51"/>
  <c r="I52"/>
  <c r="I53"/>
  <c r="H62"/>
  <c r="I58"/>
  <c r="J58"/>
  <c r="I59"/>
  <c r="J59"/>
  <c r="I60"/>
  <c r="J60"/>
  <c r="I61"/>
  <c r="J61" s="1"/>
  <c r="I40" i="112"/>
  <c r="I41"/>
  <c r="I42"/>
  <c r="H59"/>
  <c r="I55" s="1"/>
  <c r="J55" s="1"/>
  <c r="I56"/>
  <c r="J56" s="1"/>
  <c r="I57"/>
  <c r="J57" s="1"/>
  <c r="I58"/>
  <c r="J58" s="1"/>
  <c r="H39" i="111"/>
  <c r="I38" s="1"/>
  <c r="J38" s="1"/>
  <c r="H31"/>
  <c r="H23"/>
  <c r="B16"/>
  <c r="B7"/>
  <c r="B28" s="1"/>
  <c r="I20"/>
  <c r="I21"/>
  <c r="I22"/>
  <c r="I28"/>
  <c r="I29"/>
  <c r="I30"/>
  <c r="I35"/>
  <c r="J35"/>
  <c r="I36"/>
  <c r="J36" s="1"/>
  <c r="I37"/>
  <c r="J37" s="1"/>
  <c r="D41"/>
  <c r="G40" i="110"/>
  <c r="H36"/>
  <c r="I36" s="1"/>
  <c r="H37"/>
  <c r="I37" s="1"/>
  <c r="H38"/>
  <c r="I38" s="1"/>
  <c r="H39"/>
  <c r="I39" s="1"/>
  <c r="H35"/>
  <c r="I35" s="1"/>
  <c r="G24"/>
  <c r="H22" s="1"/>
  <c r="H23"/>
  <c r="G32"/>
  <c r="H30" s="1"/>
  <c r="H31"/>
  <c r="H29"/>
  <c r="B5"/>
  <c r="B26" s="1"/>
  <c r="B59" i="54"/>
  <c r="B24"/>
  <c r="B29" s="1"/>
  <c r="C31" i="110"/>
  <c r="D31" s="1"/>
  <c r="D32"/>
  <c r="D35"/>
  <c r="D39"/>
  <c r="C45"/>
  <c r="D45" s="1"/>
  <c r="D51"/>
  <c r="C66"/>
  <c r="D66" s="1"/>
  <c r="D72"/>
  <c r="B17" i="103"/>
  <c r="C3" s="1"/>
  <c r="C4"/>
  <c r="C6"/>
  <c r="C8"/>
  <c r="C9"/>
  <c r="C10"/>
  <c r="C11"/>
  <c r="C12"/>
  <c r="C2"/>
  <c r="G48"/>
  <c r="H47" s="1"/>
  <c r="H44"/>
  <c r="H46"/>
  <c r="C85"/>
  <c r="D95" s="1"/>
  <c r="D91"/>
  <c r="C50"/>
  <c r="D51" s="1"/>
  <c r="D52"/>
  <c r="B24"/>
  <c r="C14" s="1"/>
  <c r="C17"/>
  <c r="C22"/>
  <c r="C18"/>
  <c r="C16"/>
  <c r="C15"/>
  <c r="C19"/>
  <c r="C23"/>
  <c r="C29"/>
  <c r="D29"/>
  <c r="D30"/>
  <c r="D31"/>
  <c r="C32"/>
  <c r="D32"/>
  <c r="D38"/>
  <c r="D42"/>
  <c r="C48"/>
  <c r="D48"/>
  <c r="D54"/>
  <c r="D58"/>
  <c r="C64"/>
  <c r="D64" s="1"/>
  <c r="D70"/>
  <c r="D74"/>
  <c r="B20" i="100"/>
  <c r="C3" s="1"/>
  <c r="C4"/>
  <c r="C6"/>
  <c r="C8"/>
  <c r="C9"/>
  <c r="C10"/>
  <c r="C11"/>
  <c r="C12"/>
  <c r="C13"/>
  <c r="C2"/>
  <c r="C86"/>
  <c r="D96"/>
  <c r="D92"/>
  <c r="D86"/>
  <c r="C51"/>
  <c r="D52" s="1"/>
  <c r="D53"/>
  <c r="D51"/>
  <c r="B25"/>
  <c r="C20" s="1"/>
  <c r="C15"/>
  <c r="C17"/>
  <c r="C19"/>
  <c r="C21"/>
  <c r="C22"/>
  <c r="C23"/>
  <c r="C24"/>
  <c r="D18"/>
  <c r="D29"/>
  <c r="C35"/>
  <c r="D35"/>
  <c r="D36"/>
  <c r="D37"/>
  <c r="C54"/>
  <c r="D54"/>
  <c r="D60"/>
  <c r="D64"/>
  <c r="C70"/>
  <c r="D70"/>
  <c r="D76"/>
  <c r="D80"/>
  <c r="B18" i="90"/>
  <c r="C3"/>
  <c r="C4"/>
  <c r="C5"/>
  <c r="C6"/>
  <c r="C7"/>
  <c r="C8"/>
  <c r="C9"/>
  <c r="C10"/>
  <c r="C11"/>
  <c r="C12"/>
  <c r="C13"/>
  <c r="C14"/>
  <c r="C15"/>
  <c r="C16"/>
  <c r="C2"/>
  <c r="C40"/>
  <c r="H39"/>
  <c r="H38"/>
  <c r="H37"/>
  <c r="H36"/>
  <c r="G40"/>
  <c r="D50"/>
  <c r="D41"/>
  <c r="D42"/>
  <c r="D40"/>
  <c r="C91"/>
  <c r="D101"/>
  <c r="D97"/>
  <c r="D91"/>
  <c r="C56"/>
  <c r="D57"/>
  <c r="D58"/>
  <c r="D56"/>
  <c r="B28"/>
  <c r="C18"/>
  <c r="C19"/>
  <c r="C20"/>
  <c r="C21"/>
  <c r="C22"/>
  <c r="C23"/>
  <c r="C24"/>
  <c r="C25"/>
  <c r="C26"/>
  <c r="C27"/>
  <c r="C2" i="54"/>
  <c r="D16" s="1"/>
  <c r="C3"/>
  <c r="C4"/>
  <c r="C5"/>
  <c r="C6"/>
  <c r="C7"/>
  <c r="C8"/>
  <c r="C9"/>
  <c r="C10"/>
  <c r="C11"/>
  <c r="C12"/>
  <c r="C13"/>
  <c r="C14"/>
  <c r="C15"/>
  <c r="C16"/>
  <c r="D14" i="90"/>
  <c r="D25"/>
  <c r="D34"/>
  <c r="C75"/>
  <c r="D75"/>
  <c r="D81"/>
  <c r="D85"/>
  <c r="B6" i="79"/>
  <c r="C14"/>
  <c r="D16" s="1"/>
  <c r="C15"/>
  <c r="C16"/>
  <c r="C17"/>
  <c r="C18"/>
  <c r="C19"/>
  <c r="C20"/>
  <c r="C21"/>
  <c r="C22"/>
  <c r="C23"/>
  <c r="C24"/>
  <c r="C25"/>
  <c r="C26"/>
  <c r="C27"/>
  <c r="C28"/>
  <c r="C13"/>
  <c r="C93"/>
  <c r="D103" s="1"/>
  <c r="D99"/>
  <c r="C41"/>
  <c r="D52" s="1"/>
  <c r="D42"/>
  <c r="D41"/>
  <c r="B29"/>
  <c r="C10"/>
  <c r="C9"/>
  <c r="C8"/>
  <c r="C7"/>
  <c r="C5"/>
  <c r="C4"/>
  <c r="C3"/>
  <c r="C2"/>
  <c r="C6"/>
  <c r="C11"/>
  <c r="D29"/>
  <c r="D30"/>
  <c r="C32"/>
  <c r="C36"/>
  <c r="D36"/>
  <c r="D37"/>
  <c r="D38"/>
  <c r="C67"/>
  <c r="C84" i="70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13"/>
  <c r="C71"/>
  <c r="D78"/>
  <c r="D75"/>
  <c r="D71"/>
  <c r="C45"/>
  <c r="D46"/>
  <c r="D47"/>
  <c r="D45"/>
  <c r="C49"/>
  <c r="C53"/>
  <c r="D54" s="1"/>
  <c r="D55"/>
  <c r="B38"/>
  <c r="C2" s="1"/>
  <c r="D18" s="1"/>
  <c r="C69"/>
  <c r="C106" i="62"/>
  <c r="D107"/>
  <c r="D106"/>
  <c r="C60"/>
  <c r="B7"/>
  <c r="B38" s="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13"/>
  <c r="C90"/>
  <c r="D96"/>
  <c r="D100"/>
  <c r="D90"/>
  <c r="C46"/>
  <c r="D47"/>
  <c r="D48"/>
  <c r="D49"/>
  <c r="D46"/>
  <c r="C55"/>
  <c r="D56" s="1"/>
  <c r="D57"/>
  <c r="B77"/>
  <c r="D18"/>
  <c r="D32" i="56"/>
  <c r="L32" i="50"/>
  <c r="N32"/>
  <c r="N49" s="1"/>
  <c r="P16"/>
  <c r="P17"/>
  <c r="P18"/>
  <c r="P19"/>
  <c r="P20"/>
  <c r="P21"/>
  <c r="P22"/>
  <c r="P23"/>
  <c r="P24"/>
  <c r="P26"/>
  <c r="P27"/>
  <c r="P25"/>
  <c r="P28"/>
  <c r="P29"/>
  <c r="P30"/>
  <c r="P31"/>
  <c r="P32"/>
  <c r="P35"/>
  <c r="P36"/>
  <c r="P37"/>
  <c r="P34"/>
  <c r="P33"/>
  <c r="P38"/>
  <c r="P39"/>
  <c r="P40"/>
  <c r="P41"/>
  <c r="P42"/>
  <c r="P43"/>
  <c r="P44"/>
  <c r="P45"/>
  <c r="P46"/>
  <c r="P47"/>
  <c r="P48"/>
  <c r="F22" i="54"/>
  <c r="E21"/>
  <c r="F21"/>
  <c r="B38"/>
  <c r="C36"/>
  <c r="C37"/>
  <c r="F82" i="50"/>
  <c r="G77" s="1"/>
  <c r="G74"/>
  <c r="G73"/>
  <c r="G76"/>
  <c r="G70"/>
  <c r="G72"/>
  <c r="G78"/>
  <c r="M223" i="57"/>
  <c r="A222"/>
  <c r="B222"/>
  <c r="C222"/>
  <c r="D222"/>
  <c r="E222"/>
  <c r="F222"/>
  <c r="G222"/>
  <c r="H222"/>
  <c r="I222"/>
  <c r="J222"/>
  <c r="K222"/>
  <c r="L222"/>
  <c r="M222"/>
  <c r="B224"/>
  <c r="C224"/>
  <c r="D224"/>
  <c r="E224"/>
  <c r="F224"/>
  <c r="G224"/>
  <c r="H224"/>
  <c r="I224"/>
  <c r="J224"/>
  <c r="K224"/>
  <c r="L224"/>
  <c r="A224"/>
  <c r="C35" i="54"/>
  <c r="D101" i="50"/>
  <c r="D100"/>
  <c r="D99"/>
  <c r="E95"/>
  <c r="H89"/>
  <c r="H90"/>
  <c r="H91"/>
  <c r="H92"/>
  <c r="H93"/>
  <c r="H88"/>
  <c r="F88"/>
  <c r="F95" s="1"/>
  <c r="F89"/>
  <c r="F90"/>
  <c r="F91"/>
  <c r="F92"/>
  <c r="F93"/>
  <c r="F94"/>
  <c r="C10" i="70"/>
  <c r="C9"/>
  <c r="C8"/>
  <c r="C6"/>
  <c r="C5"/>
  <c r="C4"/>
  <c r="C3"/>
  <c r="C11"/>
  <c r="D19"/>
  <c r="C2" i="62" l="1"/>
  <c r="C4"/>
  <c r="C6"/>
  <c r="C8"/>
  <c r="C10"/>
  <c r="C3"/>
  <c r="C5"/>
  <c r="C7"/>
  <c r="C9"/>
  <c r="C11"/>
  <c r="C20" i="54"/>
  <c r="C22"/>
  <c r="C24"/>
  <c r="C26"/>
  <c r="C28"/>
  <c r="C21"/>
  <c r="C23"/>
  <c r="C25"/>
  <c r="C27"/>
  <c r="C19"/>
  <c r="C17"/>
  <c r="C13" i="110"/>
  <c r="C15"/>
  <c r="C17"/>
  <c r="C19"/>
  <c r="C21"/>
  <c r="C23"/>
  <c r="C25"/>
  <c r="C9"/>
  <c r="C11"/>
  <c r="C7"/>
  <c r="C2"/>
  <c r="C8"/>
  <c r="C14"/>
  <c r="C16"/>
  <c r="C18"/>
  <c r="C20"/>
  <c r="C22"/>
  <c r="C24"/>
  <c r="C10"/>
  <c r="C6"/>
  <c r="C3"/>
  <c r="C4"/>
  <c r="S6" i="116"/>
  <c r="C9" i="111"/>
  <c r="C8"/>
  <c r="C4"/>
  <c r="C3"/>
  <c r="C18"/>
  <c r="C15"/>
  <c r="C13"/>
  <c r="C19"/>
  <c r="C23"/>
  <c r="C16"/>
  <c r="C22"/>
  <c r="C25"/>
  <c r="C7"/>
  <c r="C10"/>
  <c r="C5"/>
  <c r="C6"/>
  <c r="C2"/>
  <c r="C14"/>
  <c r="C20"/>
  <c r="C24"/>
  <c r="C17"/>
  <c r="C27"/>
  <c r="C26"/>
  <c r="C21"/>
  <c r="C11"/>
  <c r="C22" i="112"/>
  <c r="C24"/>
  <c r="C28"/>
  <c r="C25"/>
  <c r="C20"/>
  <c r="C16"/>
  <c r="C9"/>
  <c r="C14"/>
  <c r="C7"/>
  <c r="C2"/>
  <c r="C4"/>
  <c r="C10"/>
  <c r="C3"/>
  <c r="C21"/>
  <c r="C23"/>
  <c r="C27"/>
  <c r="C26"/>
  <c r="C11"/>
  <c r="C18"/>
  <c r="C15"/>
  <c r="C17"/>
  <c r="C13"/>
  <c r="C8"/>
  <c r="C6"/>
  <c r="C12"/>
  <c r="C5"/>
  <c r="C29"/>
  <c r="P49" i="50"/>
  <c r="R46" s="1"/>
  <c r="R12"/>
  <c r="R8"/>
  <c r="C18" i="100"/>
  <c r="C16"/>
  <c r="D11" s="1"/>
  <c r="C21" i="103"/>
  <c r="C20"/>
  <c r="D50"/>
  <c r="D85"/>
  <c r="H43"/>
  <c r="H45"/>
  <c r="C7"/>
  <c r="C5"/>
  <c r="D76" i="110"/>
  <c r="D55"/>
  <c r="D33"/>
  <c r="H21"/>
  <c r="B30" i="113"/>
  <c r="B31" i="114"/>
  <c r="C24" s="1"/>
  <c r="I38"/>
  <c r="H30" i="100"/>
  <c r="H28"/>
  <c r="G79" i="50"/>
  <c r="G71"/>
  <c r="G80"/>
  <c r="G75"/>
  <c r="G81"/>
  <c r="D55" i="62"/>
  <c r="D53" i="70"/>
  <c r="D43" i="79"/>
  <c r="D93"/>
  <c r="C7" i="100"/>
  <c r="C5"/>
  <c r="I53" i="114"/>
  <c r="J53" s="1"/>
  <c r="I52"/>
  <c r="J52" s="1"/>
  <c r="H26" i="100"/>
  <c r="H29"/>
  <c r="C27" i="113" l="1"/>
  <c r="C28"/>
  <c r="C22"/>
  <c r="C20"/>
  <c r="C10"/>
  <c r="C2"/>
  <c r="C15"/>
  <c r="C18"/>
  <c r="C9"/>
  <c r="C12"/>
  <c r="C13"/>
  <c r="C11"/>
  <c r="C4"/>
  <c r="C23"/>
  <c r="C25"/>
  <c r="C26"/>
  <c r="C17"/>
  <c r="C21"/>
  <c r="C16"/>
  <c r="C5"/>
  <c r="C14"/>
  <c r="C8"/>
  <c r="C6"/>
  <c r="C3"/>
  <c r="C7"/>
  <c r="C29"/>
  <c r="D23" i="110"/>
  <c r="D24"/>
  <c r="R10" i="50"/>
  <c r="R14"/>
  <c r="R19"/>
  <c r="R23"/>
  <c r="R25"/>
  <c r="R31"/>
  <c r="R37"/>
  <c r="R39"/>
  <c r="R43"/>
  <c r="R47"/>
  <c r="R9"/>
  <c r="R13"/>
  <c r="C24" i="113"/>
  <c r="R18" i="50"/>
  <c r="R22"/>
  <c r="R27"/>
  <c r="R30"/>
  <c r="R36"/>
  <c r="R38"/>
  <c r="R42"/>
  <c r="D17" i="62"/>
  <c r="C21" i="114"/>
  <c r="C23"/>
  <c r="C27"/>
  <c r="C28"/>
  <c r="C14"/>
  <c r="C18"/>
  <c r="C19"/>
  <c r="C10"/>
  <c r="C15"/>
  <c r="C12"/>
  <c r="C3"/>
  <c r="C4"/>
  <c r="C9"/>
  <c r="C5"/>
  <c r="C22"/>
  <c r="C29"/>
  <c r="C25"/>
  <c r="C26"/>
  <c r="C6"/>
  <c r="C17"/>
  <c r="C16"/>
  <c r="C13"/>
  <c r="C7"/>
  <c r="C2"/>
  <c r="C11"/>
  <c r="C8"/>
  <c r="C30"/>
  <c r="R6" i="50"/>
  <c r="R7"/>
  <c r="R17"/>
  <c r="R21"/>
  <c r="R26"/>
  <c r="R29"/>
  <c r="R35"/>
  <c r="R33"/>
  <c r="R41"/>
  <c r="R45"/>
  <c r="R11"/>
  <c r="R15"/>
  <c r="R16"/>
  <c r="R20"/>
  <c r="R24"/>
  <c r="R28"/>
  <c r="R32"/>
  <c r="R34"/>
  <c r="R40"/>
  <c r="R44"/>
  <c r="R48"/>
  <c r="C5" i="110"/>
  <c r="D20" i="54"/>
  <c r="S6" i="50" l="1"/>
</calcChain>
</file>

<file path=xl/sharedStrings.xml><?xml version="1.0" encoding="utf-8"?>
<sst xmlns="http://schemas.openxmlformats.org/spreadsheetml/2006/main" count="3139" uniqueCount="305">
  <si>
    <t>GASTOS DE SEGURIDAD Y GUARDIANIA</t>
  </si>
  <si>
    <t>REPOSIC. CAJA Y GASTOS VARIOS = GASTOS VARIOS</t>
  </si>
  <si>
    <t>POR PAGO DE FACTURAS A CONECEL</t>
  </si>
  <si>
    <t>PAGO DE IMPUESTOS, PERMISOS Y MULTAS</t>
  </si>
  <si>
    <t>PAGO DE IMPUESTOS, PERMISO Y MULTAS= PAG IMPUESTOS 2006+2005+ PERMISOS MUNIC</t>
  </si>
  <si>
    <t>GASTOS DE SOFTWARE</t>
  </si>
  <si>
    <t>GASTOS DE SOFTWARE=INSTALAC Y MANTEN</t>
  </si>
  <si>
    <t>GASTOS DE VENTAS=GTOS VENTAS+PLAN EMPRESA VENDEDO+GASTOS PERSO VENTAS</t>
  </si>
  <si>
    <t>GASTOS DE SEGUROS=GASTOS DE SEGUROS+POLIZA DE SEGU</t>
  </si>
  <si>
    <t>COMISIONES A VENDEDOREs= 2005+2006+ COMISIONES EXTRAS</t>
  </si>
  <si>
    <t xml:space="preserve">COMISIONES A VENDEDORES </t>
  </si>
  <si>
    <t>GSTOS DE SEGURIDAD Y GUARDIANIA= SEGURIDAD + GUARDIANIA</t>
  </si>
  <si>
    <t>CUARTILES</t>
  </si>
  <si>
    <t>$</t>
  </si>
  <si>
    <r>
      <t>Q</t>
    </r>
    <r>
      <rPr>
        <vertAlign val="subscript"/>
        <sz val="10"/>
        <rFont val="Verdana"/>
        <family val="2"/>
      </rPr>
      <t>1</t>
    </r>
  </si>
  <si>
    <r>
      <t>Q</t>
    </r>
    <r>
      <rPr>
        <vertAlign val="subscript"/>
        <sz val="10"/>
        <rFont val="Verdana"/>
        <family val="2"/>
      </rPr>
      <t>2</t>
    </r>
  </si>
  <si>
    <r>
      <t>Q</t>
    </r>
    <r>
      <rPr>
        <vertAlign val="subscript"/>
        <sz val="10"/>
        <rFont val="Verdana"/>
        <family val="2"/>
      </rPr>
      <t>3</t>
    </r>
  </si>
  <si>
    <t>Descriptive Statistics</t>
  </si>
  <si>
    <t>N</t>
  </si>
  <si>
    <t>Minimum</t>
  </si>
  <si>
    <t>Maximum</t>
  </si>
  <si>
    <t>Mean</t>
  </si>
  <si>
    <t>Std. Deviation</t>
  </si>
  <si>
    <t>Variance</t>
  </si>
  <si>
    <t>Valid N (listwise)</t>
  </si>
  <si>
    <t>TOTAL</t>
  </si>
  <si>
    <t>Compra de celulares</t>
  </si>
  <si>
    <t>Otros</t>
  </si>
  <si>
    <t>SUELDOS - 1era QUINCENA-ENERO</t>
  </si>
  <si>
    <t>SUELDOS - 2da QUINCENA-ENERO</t>
  </si>
  <si>
    <t>POR FACTURACION DE PLANES</t>
  </si>
  <si>
    <t>SUELDOS - 2da QUINCENA-FEBRERO</t>
  </si>
  <si>
    <t>SUELDOS - 1era QUINCENA-FEBRERO</t>
  </si>
  <si>
    <t>COMPRA DE TARJETAS MOVISTAR</t>
  </si>
  <si>
    <t>COMISIONES EXTRAS</t>
  </si>
  <si>
    <t>COMPRA DE AMIGOS CHIPS</t>
  </si>
  <si>
    <t>PAGO DE IMPUESTOS</t>
  </si>
  <si>
    <t>GASTOS DE GUARDIANIA</t>
  </si>
  <si>
    <t>VALORES POR LIQUIDAR</t>
  </si>
  <si>
    <t>POR COMPRA DE ROLLOS PARA LOCUTORIOS</t>
  </si>
  <si>
    <t>GASTOS JUDICIALES</t>
  </si>
  <si>
    <t>POR PAGO DE PRIMA POLIZA DE SEGUROS</t>
  </si>
  <si>
    <t>COMISIONES A VENDEDORES - FEBRERO</t>
  </si>
  <si>
    <t>GASTOS DE SEGURIDAD</t>
  </si>
  <si>
    <t>PAGO DE MULTAS</t>
  </si>
  <si>
    <t xml:space="preserve"> </t>
  </si>
  <si>
    <t>COMISIONES A VENDEDORES - MARZO</t>
  </si>
  <si>
    <t>SUELDOS - 1er QUINCENA-DICIEMBRE</t>
  </si>
  <si>
    <t>por financiamiento= pago a caltec y pago por financiamiento</t>
  </si>
  <si>
    <t>GASTOS DE ASESORIA/HONORARIOS PROFESIONALES</t>
  </si>
  <si>
    <t>GASTOS DE INSTALACION DE CABINAS</t>
  </si>
  <si>
    <t>GASTO DE INSTALACION DE CABINAS</t>
  </si>
  <si>
    <t>gastos de asesoria/honorarios= gastos de asesoria + pago de honorarios profesionales + gatos por monitore</t>
  </si>
  <si>
    <t>COMISIONES A VENDEDORES - OCTUBRE</t>
  </si>
  <si>
    <t>COMPRA DE ACCESORIOS</t>
  </si>
  <si>
    <t>SUELDOS - 2da QUINCENA-NOVIEMBRE</t>
  </si>
  <si>
    <t>SUELDOS - 1er QUINCENA-NOVIEMBRE</t>
  </si>
  <si>
    <t>OTROS</t>
  </si>
  <si>
    <t>TARJETAS PREPAGO</t>
  </si>
  <si>
    <t>TARJETAS PORTALO</t>
  </si>
  <si>
    <t>TARJETAS MOVISTAR</t>
  </si>
  <si>
    <t>DIC</t>
  </si>
  <si>
    <t>DEVOLUCION PLAN CLIENTE</t>
  </si>
  <si>
    <t>AGOSTO</t>
  </si>
  <si>
    <t>SEPTIEMBRE</t>
  </si>
  <si>
    <t>SUELDOS - 1era QUINCENA-AGOSTO</t>
  </si>
  <si>
    <t>OCTUBRE</t>
  </si>
  <si>
    <t>NOVIEMBRE</t>
  </si>
  <si>
    <t>DICIEMBRE</t>
  </si>
  <si>
    <t>POR ELABORACION DE FACTURAS N/V Y ORDENES DE PEDIDO</t>
  </si>
  <si>
    <t>GASTOS DE MANTENIMIENTO SOFTWARE</t>
  </si>
  <si>
    <t>COMISIONES A VENDEDORES - NOVIEMBRE 2006</t>
  </si>
  <si>
    <t>COMISIONES A VENDEDORES - DICIEMBRE 2006</t>
  </si>
  <si>
    <t xml:space="preserve">COMISIONES A VENDEDORES - NOVIEMBRE </t>
  </si>
  <si>
    <t>GASTOS DE CURRIER-ENVIO</t>
  </si>
  <si>
    <t>APORTES AL SEGURO SOCIAL</t>
  </si>
  <si>
    <t>SUELDOS - 2da QUINCENA-MARZO</t>
  </si>
  <si>
    <t>COMISIONES A VENDEDORES - ABRIL</t>
  </si>
  <si>
    <t>GASTOS DE ASESORIA</t>
  </si>
  <si>
    <t>SUELDOS - 2da QUINCENA-ABRIL</t>
  </si>
  <si>
    <t>SUELDOS - 1era QUINCENA-ABRIL</t>
  </si>
  <si>
    <t>COMISIONES A VENDEDORES - MAYO</t>
  </si>
  <si>
    <t>SUELDOS - 1era QUINCENA-MAYO</t>
  </si>
  <si>
    <t>COMISIONES A VENDEDORES - JUNIO</t>
  </si>
  <si>
    <t>SUELDOS - 1era QUINCENA-JUNIO</t>
  </si>
  <si>
    <t>SUELDOS - 2da QUINCENA-MAYO</t>
  </si>
  <si>
    <t>GASTOS DE INSTALACION SOFTWARE</t>
  </si>
  <si>
    <t xml:space="preserve">POR PAGO DE SERVICIO DE MONITOREO </t>
  </si>
  <si>
    <t>PAGO DE PERMISOS MUNICIPALES</t>
  </si>
  <si>
    <t>PAGO CUOTA CAMARA DE COMERCIO</t>
  </si>
  <si>
    <t>SUELDOS - 13er SUELDO</t>
  </si>
  <si>
    <t>PAGO DE LOCUTORIOS A CONECEL</t>
  </si>
  <si>
    <t>POR PAGO DE CUOTA CAMION</t>
  </si>
  <si>
    <t>CREDITO FISCAL IVA</t>
  </si>
  <si>
    <t>SUELDOS - 2da QUINCENA-DICIEMBRE</t>
  </si>
  <si>
    <t>PAGO POR INGRESO DE TARJETAS A LINEAS CHARBARGE</t>
  </si>
  <si>
    <t>COMISIONES A VENDEDORES - SEPTIEMBRE</t>
  </si>
  <si>
    <t>COMISIONES A VENDEDORES - AGOSTO</t>
  </si>
  <si>
    <t>SUELDOS - 2da QUINCENA-AGOSTO</t>
  </si>
  <si>
    <t>SUELDOS - 2da QUINCENA-SEPTIEMBRE</t>
  </si>
  <si>
    <t>HONORARIOS PROFESIONALES</t>
  </si>
  <si>
    <t>SUELDOS - 1er QUINCENA-SEPTIEMBRE</t>
  </si>
  <si>
    <t>GASTOS DE REPARACION</t>
  </si>
  <si>
    <t>SUELDOS - 2da QUINCENA-JULIO</t>
  </si>
  <si>
    <t>SUELDOS - 1er QUINCENA-OCTUBRE</t>
  </si>
  <si>
    <t>SUELDOS - 2da QUINCENA-OCTUBRE</t>
  </si>
  <si>
    <t>POR FINANCIAMIENTO</t>
  </si>
  <si>
    <t>ENERO</t>
  </si>
  <si>
    <t xml:space="preserve">GASTO DE SERVICIO TECNICO  </t>
  </si>
  <si>
    <t>FEBRERO</t>
  </si>
  <si>
    <t>MARZO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</si>
  <si>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</si>
  <si>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</si>
  <si>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</si>
  <si>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</si>
  <si>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</si>
  <si>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</si>
  <si>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</si>
  <si>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</si>
  <si>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</si>
  <si>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</si>
  <si>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</si>
  <si>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Marca de Clase</t>
  </si>
  <si>
    <t>Intervalos</t>
  </si>
  <si>
    <t>CUENTA CREADA</t>
  </si>
  <si>
    <t>GASTOS DE PUBLICIDAD</t>
  </si>
  <si>
    <t>GASTOS DE ARRIENDO</t>
  </si>
  <si>
    <t>COMPRA DE TARJETAS PREPAGO</t>
  </si>
  <si>
    <t>CTA. SOCIOS</t>
  </si>
  <si>
    <t>COMISIONES A VENDEDORES - DICIEMBRE</t>
  </si>
  <si>
    <t>COMISIONES A VENDEDORES - ENERO</t>
  </si>
  <si>
    <t>COMPRA DE CELULARES</t>
  </si>
  <si>
    <t>GASTOS VARIOS</t>
  </si>
  <si>
    <t>GASTO DE TV CABLE</t>
  </si>
  <si>
    <t>SERVICIOS BASICOS</t>
  </si>
  <si>
    <t>GASTOS DE SEGUROS</t>
  </si>
  <si>
    <t>GASTOS DE VENTAS</t>
  </si>
  <si>
    <t>SUELDO ADMINISTRATIVOS</t>
  </si>
  <si>
    <t>PRESTAMOS A EMPLEADOS</t>
  </si>
  <si>
    <t>COMPRA DE TARJETAS PORTALO</t>
  </si>
  <si>
    <t>PLAN EMPRESARIAL-VENDEDORES</t>
  </si>
  <si>
    <t>PAGO DE IMPUESTO DICIEMBRE 2005</t>
  </si>
  <si>
    <t>REPOSICION DE CAJA CHICA</t>
  </si>
  <si>
    <t>DEVOLUCION EQUIPO A CLIENTE</t>
  </si>
  <si>
    <t>PAGO DE TRAMITES DE IMPORTACION</t>
  </si>
  <si>
    <t>GASTOS POR SERVICIO DE FRECUENCIA DE RADIOS</t>
  </si>
  <si>
    <t>COMPRA DE SUMINISTROS</t>
  </si>
  <si>
    <t>COMPRA DE EQUIPOS DE COMPUTACION</t>
  </si>
  <si>
    <t xml:space="preserve">GASTOS DE INSTALACION DE PELICULAS </t>
  </si>
  <si>
    <t>POR PAGO A CALTEC</t>
  </si>
  <si>
    <t>ABRIL</t>
  </si>
  <si>
    <t>GASTO INTERNET</t>
  </si>
  <si>
    <t>SUELDOS - DECIMO CUARTO</t>
  </si>
  <si>
    <t>GASTOS PERSONAL DE VENTAS</t>
  </si>
  <si>
    <t>GASTOS MATRICULA VEHICULOS-MOTOS</t>
  </si>
  <si>
    <t>MAYO</t>
  </si>
  <si>
    <t>JUNIO</t>
  </si>
  <si>
    <t>JULIO</t>
  </si>
  <si>
    <t>CUOTA DE LOCALES</t>
  </si>
  <si>
    <t>COMPRA DE TARJETAS DE TELEFONIA</t>
  </si>
  <si>
    <t>DEVOLUCION AL CLIENTE</t>
  </si>
  <si>
    <t>Frecuencia Absoluta</t>
  </si>
  <si>
    <t xml:space="preserve"> F</t>
  </si>
  <si>
    <t>Frecuencia Relativa</t>
  </si>
  <si>
    <t xml:space="preserve"> hi</t>
  </si>
  <si>
    <t>Frecuencias Absolutas Acumuladas</t>
  </si>
  <si>
    <t xml:space="preserve"> Fi</t>
  </si>
  <si>
    <t xml:space="preserve">Frecuencia Relativa </t>
  </si>
  <si>
    <t>Hi</t>
  </si>
  <si>
    <t>[450000-500000)</t>
  </si>
  <si>
    <t>[500000-550000)</t>
  </si>
  <si>
    <t>[550000-600000)</t>
  </si>
  <si>
    <t>[600000-650000)</t>
  </si>
  <si>
    <t>[650000-700000)</t>
  </si>
  <si>
    <t>[700000-750000)</t>
  </si>
  <si>
    <t>[750000-800000)</t>
  </si>
  <si>
    <t>GASTOS DE INSTALACION DE ALFOMBRAS</t>
  </si>
  <si>
    <t>COMISIONES A VENDEDORES - JULIO</t>
  </si>
  <si>
    <t>SUELDOS - 1era QUINCENA-JULIO</t>
  </si>
  <si>
    <t>VACACIONES PAGADAS</t>
  </si>
  <si>
    <t>SUELDOS - 2da QUINCENA-JUNIO</t>
  </si>
  <si>
    <t xml:space="preserve">SUELDOS DEL PERSONAL </t>
  </si>
  <si>
    <t>.</t>
  </si>
  <si>
    <t>Statistics</t>
  </si>
  <si>
    <t>Valid</t>
  </si>
  <si>
    <t>Missing</t>
  </si>
  <si>
    <t>Median</t>
  </si>
  <si>
    <t>Mode</t>
  </si>
  <si>
    <t>Range</t>
  </si>
  <si>
    <t>Sum</t>
  </si>
  <si>
    <t>Percentiles</t>
  </si>
  <si>
    <t>a</t>
  </si>
  <si>
    <t>Multiple modes exist. The smallest value is shown</t>
  </si>
  <si>
    <t xml:space="preserve">VARIABLE </t>
  </si>
  <si>
    <t>MESES</t>
  </si>
  <si>
    <t>N Valid</t>
  </si>
  <si>
    <t>%</t>
  </si>
  <si>
    <t>Compra de tarjetas de telefonia</t>
  </si>
  <si>
    <t>Pago de locutorios a conecel</t>
  </si>
  <si>
    <t xml:space="preserve">Comisiones a vendedores </t>
  </si>
  <si>
    <t>Compra de amigos chips</t>
  </si>
  <si>
    <t xml:space="preserve">Sueldos del personal </t>
  </si>
  <si>
    <t>Gastos varios</t>
  </si>
  <si>
    <t>Pago de impuestos, permisos y multas</t>
  </si>
  <si>
    <t>Por pago de facturas a conecel</t>
  </si>
  <si>
    <t>Cuota de locales</t>
  </si>
  <si>
    <t>Prestamos a empleados</t>
  </si>
  <si>
    <t>Gastos de publicidad</t>
  </si>
  <si>
    <t>Gastos de seguros</t>
  </si>
  <si>
    <t>Por facturacion de planes</t>
  </si>
  <si>
    <t>Gastos de arriendo</t>
  </si>
  <si>
    <t>Gastos de seguridad y guardiania</t>
  </si>
  <si>
    <t>Servicios basicos</t>
  </si>
  <si>
    <t>Compra de suministros</t>
  </si>
  <si>
    <t xml:space="preserve">Gasto de servicio tecnico  </t>
  </si>
  <si>
    <t>Gastos por servicio de frecuencia de radios</t>
  </si>
  <si>
    <t>Gastos de ventas</t>
  </si>
  <si>
    <t>Aportes al seguro social</t>
  </si>
  <si>
    <t>Leasing del camion</t>
  </si>
  <si>
    <t>Por pago de cuota camion</t>
  </si>
  <si>
    <t>Por compra de rollos para locutorios</t>
  </si>
  <si>
    <t>PREPAGO AMIGO</t>
  </si>
  <si>
    <t>PORTALO</t>
  </si>
  <si>
    <t>MOVISTAR</t>
  </si>
  <si>
    <t>ya lo considere en facturas a conecel</t>
  </si>
  <si>
    <t>PAGO A CONECEL</t>
  </si>
  <si>
    <t>SUELDOS - 1era QUINCENA-MARZO</t>
  </si>
  <si>
    <t>Pago a conecel</t>
  </si>
  <si>
    <t>Valores por liquidar</t>
  </si>
  <si>
    <t>Pago a CONECEL</t>
  </si>
  <si>
    <t>Compra de tarjetas de telefonía</t>
  </si>
  <si>
    <t>Comisiones - Enero</t>
  </si>
  <si>
    <t>Comisiones - Febrero</t>
  </si>
  <si>
    <t>Comisiones Extras</t>
  </si>
  <si>
    <t>Comisiones - Marzo</t>
  </si>
  <si>
    <t>Comisiones - Abril</t>
  </si>
  <si>
    <t>Cta. Socios</t>
  </si>
  <si>
    <t>Pago impuestos, permisos y multas</t>
  </si>
  <si>
    <t>Tarjetas Movistar</t>
  </si>
  <si>
    <t>Tarjetas Porta Alo</t>
  </si>
  <si>
    <t>Tarjetas Prepago Amigo</t>
  </si>
  <si>
    <t>Comisiones - Mayo</t>
  </si>
  <si>
    <t>Vacaciones pagadas</t>
  </si>
  <si>
    <t>Comisiones - Junio</t>
  </si>
  <si>
    <t>Comisiones - Julio</t>
  </si>
  <si>
    <t>Comisiones-Enero</t>
  </si>
  <si>
    <t>Comisiones-Febrero</t>
  </si>
  <si>
    <t>COMISIONES</t>
  </si>
  <si>
    <t>COMISIONES - ENERO</t>
  </si>
  <si>
    <t>COMISIONES - FEBRERO</t>
  </si>
  <si>
    <t>COMISIONES - MARZO</t>
  </si>
  <si>
    <t>Por financiamiento</t>
  </si>
  <si>
    <t>TABLA 10: Pagos de facturas a CONECEL</t>
  </si>
  <si>
    <t>VALORES</t>
  </si>
  <si>
    <t>AGOSTO 2006</t>
  </si>
  <si>
    <t>Comisiones-Mayo</t>
  </si>
  <si>
    <t>Comisiones-Julio</t>
  </si>
  <si>
    <t>Comisiones-Junio</t>
  </si>
  <si>
    <t>Comisiones-Agosto</t>
  </si>
  <si>
    <t>Comisiones-Sept.</t>
  </si>
  <si>
    <t>Comisiones-Oct.</t>
  </si>
  <si>
    <t>Comisiones-Nov.</t>
  </si>
  <si>
    <t>diciembre</t>
  </si>
  <si>
    <t>Comisiones-Dic.</t>
  </si>
  <si>
    <t>ITEM</t>
  </si>
  <si>
    <t>ANEXO 3</t>
  </si>
  <si>
    <t>Pagos realizados por una Distribuidora de Telefonía Celular</t>
  </si>
  <si>
    <t>clasificados mensualmente</t>
  </si>
  <si>
    <t xml:space="preserve">VALOR </t>
  </si>
  <si>
    <t>Comisiones-Mzo</t>
  </si>
  <si>
    <t>Comisiones-May</t>
  </si>
  <si>
    <t>Comisiones-Abr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</si>
  <si>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</si>
  <si>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</si>
  <si>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</si>
  <si>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</si>
  <si>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</si>
  <si>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</si>
  <si>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</si>
  <si>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</si>
  <si>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</si>
  <si>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</si>
  <si>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</si>
  <si>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</si>
  <si>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de seguridad y guardianía</t>
  </si>
  <si>
    <t>Por pago de cuota camión</t>
  </si>
  <si>
    <t>Servicios básicos</t>
  </si>
  <si>
    <t>Gastos de asesora/honorarios profesionales</t>
  </si>
  <si>
    <t>Compra de equipos de computación</t>
  </si>
  <si>
    <t xml:space="preserve">Gasto de servicio técnico  </t>
  </si>
  <si>
    <t>Compra de accesorios</t>
  </si>
  <si>
    <t>Gastos de instalación de cabinas</t>
  </si>
  <si>
    <t>Gastos de software</t>
  </si>
  <si>
    <t>Gastos de currier-envío</t>
  </si>
  <si>
    <t>Gasto internet</t>
  </si>
  <si>
    <t>Gastos de reparación</t>
  </si>
  <si>
    <t>Gastos de instalación de alfombras</t>
  </si>
  <si>
    <t>Pago de trámites de importación</t>
  </si>
  <si>
    <t>Devolución al cliente</t>
  </si>
  <si>
    <t>Gastos judiciales</t>
  </si>
  <si>
    <t>Pago cuota cámara de comercio</t>
  </si>
  <si>
    <t>Gastos matricula vehículos-motos</t>
  </si>
  <si>
    <t>Gasto de TV cable</t>
  </si>
  <si>
    <t xml:space="preserve">Gastos de instalación de películas </t>
  </si>
  <si>
    <t>Por elaboración de Fact. n/v y Ord. Ped.</t>
  </si>
</sst>
</file>

<file path=xl/styles.xml><?xml version="1.0" encoding="utf-8"?>
<styleSheet xmlns="http://schemas.openxmlformats.org/spreadsheetml/2006/main">
  <numFmts count="2">
    <numFmt numFmtId="184" formatCode="_(* #,##0\ &quot;pta&quot;_);_(* \(#,##0\ &quot;pta&quot;\);_(* &quot;-&quot;??\ &quot;pta&quot;_);_(@_)"/>
    <numFmt numFmtId="197" formatCode="[$$-300A]\ #,##0.00"/>
  </numFmts>
  <fonts count="33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4"/>
      <name val="Arial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9"/>
      <name val="Arial"/>
    </font>
    <font>
      <b/>
      <sz val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8"/>
      <name val="Arial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</font>
    <font>
      <sz val="10"/>
      <name val="Arial"/>
    </font>
    <font>
      <b/>
      <sz val="9"/>
      <name val="Arial"/>
    </font>
    <font>
      <sz val="10"/>
      <name val="Arial"/>
    </font>
    <font>
      <b/>
      <sz val="9.5"/>
      <name val="Arial"/>
      <family val="2"/>
    </font>
    <font>
      <sz val="12"/>
      <name val="Arial"/>
      <family val="2"/>
    </font>
    <font>
      <sz val="18"/>
      <name val="Arial"/>
    </font>
    <font>
      <b/>
      <u/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0" fillId="0" borderId="1" xfId="0" applyFill="1" applyBorder="1"/>
    <xf numFmtId="0" fontId="4" fillId="2" borderId="1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0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left"/>
    </xf>
    <xf numFmtId="0" fontId="0" fillId="3" borderId="5" xfId="0" applyFill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10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10" fontId="10" fillId="0" borderId="7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10" fontId="9" fillId="0" borderId="5" xfId="0" applyNumberFormat="1" applyFont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0" fillId="0" borderId="12" xfId="0" applyFill="1" applyBorder="1"/>
    <xf numFmtId="0" fontId="3" fillId="0" borderId="2" xfId="0" applyFont="1" applyFill="1" applyBorder="1" applyAlignment="1">
      <alignment horizontal="right"/>
    </xf>
    <xf numFmtId="0" fontId="12" fillId="0" borderId="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4" fontId="13" fillId="0" borderId="9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4" fontId="13" fillId="0" borderId="7" xfId="0" applyNumberFormat="1" applyFont="1" applyBorder="1" applyAlignment="1">
      <alignment horizontal="right" wrapText="1"/>
    </xf>
    <xf numFmtId="4" fontId="13" fillId="0" borderId="14" xfId="0" applyNumberFormat="1" applyFont="1" applyBorder="1" applyAlignment="1">
      <alignment horizontal="right" wrapText="1"/>
    </xf>
    <xf numFmtId="4" fontId="13" fillId="0" borderId="8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right" wrapText="1"/>
    </xf>
    <xf numFmtId="0" fontId="1" fillId="0" borderId="2" xfId="0" applyFont="1" applyFill="1" applyBorder="1"/>
    <xf numFmtId="0" fontId="0" fillId="0" borderId="3" xfId="0" applyBorder="1"/>
    <xf numFmtId="0" fontId="0" fillId="0" borderId="3" xfId="0" applyFill="1" applyBorder="1"/>
    <xf numFmtId="10" fontId="0" fillId="0" borderId="0" xfId="0" applyNumberFormat="1"/>
    <xf numFmtId="2" fontId="0" fillId="0" borderId="0" xfId="0" applyNumberFormat="1"/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16" fillId="2" borderId="1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8" fillId="0" borderId="10" xfId="0" applyFont="1" applyBorder="1"/>
    <xf numFmtId="0" fontId="8" fillId="0" borderId="7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0" fontId="1" fillId="0" borderId="14" xfId="0" applyNumberFormat="1" applyFont="1" applyFill="1" applyBorder="1"/>
    <xf numFmtId="10" fontId="1" fillId="0" borderId="8" xfId="0" applyNumberFormat="1" applyFont="1" applyFill="1" applyBorder="1"/>
    <xf numFmtId="10" fontId="1" fillId="0" borderId="10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0" fillId="0" borderId="10" xfId="0" applyFont="1" applyFill="1" applyBorder="1"/>
    <xf numFmtId="0" fontId="10" fillId="0" borderId="0" xfId="0" applyFont="1" applyFill="1"/>
    <xf numFmtId="0" fontId="10" fillId="0" borderId="5" xfId="0" applyFont="1" applyFill="1" applyBorder="1"/>
    <xf numFmtId="0" fontId="10" fillId="0" borderId="0" xfId="0" applyFont="1" applyFill="1" applyBorder="1"/>
    <xf numFmtId="0" fontId="19" fillId="0" borderId="0" xfId="0" applyFont="1" applyFill="1"/>
    <xf numFmtId="0" fontId="19" fillId="4" borderId="2" xfId="0" applyFont="1" applyFill="1" applyBorder="1" applyAlignment="1">
      <alignment horizontal="right"/>
    </xf>
    <xf numFmtId="10" fontId="19" fillId="0" borderId="0" xfId="0" applyNumberFormat="1" applyFont="1"/>
    <xf numFmtId="0" fontId="19" fillId="0" borderId="0" xfId="0" applyFont="1"/>
    <xf numFmtId="0" fontId="20" fillId="5" borderId="17" xfId="0" applyFont="1" applyFill="1" applyBorder="1" applyAlignment="1">
      <alignment horizontal="center" wrapText="1"/>
    </xf>
    <xf numFmtId="0" fontId="20" fillId="5" borderId="18" xfId="0" applyFont="1" applyFill="1" applyBorder="1" applyAlignment="1">
      <alignment horizontal="center" wrapText="1"/>
    </xf>
    <xf numFmtId="0" fontId="20" fillId="5" borderId="19" xfId="0" applyFont="1" applyFill="1" applyBorder="1" applyAlignment="1">
      <alignment horizontal="right" wrapText="1"/>
    </xf>
    <xf numFmtId="0" fontId="20" fillId="5" borderId="20" xfId="0" applyFont="1" applyFill="1" applyBorder="1" applyAlignment="1">
      <alignment horizontal="right" wrapText="1"/>
    </xf>
    <xf numFmtId="2" fontId="20" fillId="5" borderId="19" xfId="0" applyNumberFormat="1" applyFont="1" applyFill="1" applyBorder="1" applyAlignment="1">
      <alignment horizontal="right" wrapText="1"/>
    </xf>
    <xf numFmtId="2" fontId="20" fillId="5" borderId="20" xfId="0" applyNumberFormat="1" applyFont="1" applyFill="1" applyBorder="1" applyAlignment="1">
      <alignment horizontal="right" wrapText="1"/>
    </xf>
    <xf numFmtId="2" fontId="20" fillId="5" borderId="21" xfId="0" applyNumberFormat="1" applyFont="1" applyFill="1" applyBorder="1" applyAlignment="1">
      <alignment horizontal="right" wrapText="1"/>
    </xf>
    <xf numFmtId="2" fontId="20" fillId="5" borderId="22" xfId="0" applyNumberFormat="1" applyFont="1" applyFill="1" applyBorder="1" applyAlignment="1">
      <alignment horizontal="right" wrapText="1"/>
    </xf>
    <xf numFmtId="0" fontId="1" fillId="3" borderId="0" xfId="0" applyFont="1" applyFill="1" applyBorder="1"/>
    <xf numFmtId="0" fontId="1" fillId="3" borderId="2" xfId="0" applyFont="1" applyFill="1" applyBorder="1" applyAlignment="1">
      <alignment horizontal="right"/>
    </xf>
    <xf numFmtId="0" fontId="1" fillId="6" borderId="0" xfId="0" applyFont="1" applyFill="1" applyBorder="1"/>
    <xf numFmtId="0" fontId="1" fillId="6" borderId="2" xfId="0" applyFont="1" applyFill="1" applyBorder="1" applyAlignment="1">
      <alignment horizontal="right"/>
    </xf>
    <xf numFmtId="0" fontId="3" fillId="0" borderId="2" xfId="0" applyFont="1" applyFill="1" applyBorder="1"/>
    <xf numFmtId="0" fontId="1" fillId="0" borderId="23" xfId="0" applyFont="1" applyFill="1" applyBorder="1"/>
    <xf numFmtId="0" fontId="21" fillId="0" borderId="2" xfId="0" applyFont="1" applyFill="1" applyBorder="1"/>
    <xf numFmtId="0" fontId="8" fillId="0" borderId="0" xfId="0" applyFont="1"/>
    <xf numFmtId="0" fontId="4" fillId="2" borderId="24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12" xfId="0" applyFont="1" applyFill="1" applyBorder="1"/>
    <xf numFmtId="0" fontId="0" fillId="0" borderId="23" xfId="0" applyFill="1" applyBorder="1"/>
    <xf numFmtId="0" fontId="1" fillId="3" borderId="12" xfId="0" applyFont="1" applyFill="1" applyBorder="1" applyAlignment="1">
      <alignment horizontal="right"/>
    </xf>
    <xf numFmtId="0" fontId="5" fillId="0" borderId="2" xfId="0" applyFont="1" applyBorder="1"/>
    <xf numFmtId="0" fontId="5" fillId="0" borderId="0" xfId="0" applyFont="1"/>
    <xf numFmtId="0" fontId="8" fillId="0" borderId="2" xfId="0" applyFont="1" applyBorder="1"/>
    <xf numFmtId="0" fontId="0" fillId="0" borderId="25" xfId="0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3" fillId="0" borderId="26" xfId="0" applyFont="1" applyFill="1" applyBorder="1"/>
    <xf numFmtId="0" fontId="1" fillId="0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26" xfId="0" applyFont="1" applyFill="1" applyBorder="1" applyAlignment="1">
      <alignment horizontal="right"/>
    </xf>
    <xf numFmtId="0" fontId="0" fillId="4" borderId="0" xfId="0" applyFill="1" applyBorder="1"/>
    <xf numFmtId="10" fontId="0" fillId="4" borderId="0" xfId="0" applyNumberFormat="1" applyFill="1"/>
    <xf numFmtId="0" fontId="1" fillId="2" borderId="0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" xfId="0" applyFill="1" applyBorder="1"/>
    <xf numFmtId="0" fontId="0" fillId="2" borderId="26" xfId="0" applyFill="1" applyBorder="1"/>
    <xf numFmtId="10" fontId="0" fillId="0" borderId="0" xfId="0" applyNumberFormat="1" applyFill="1"/>
    <xf numFmtId="0" fontId="3" fillId="0" borderId="26" xfId="0" applyFont="1" applyFill="1" applyBorder="1" applyAlignment="1">
      <alignment horizontal="right"/>
    </xf>
    <xf numFmtId="0" fontId="1" fillId="6" borderId="26" xfId="0" applyFont="1" applyFill="1" applyBorder="1" applyAlignment="1">
      <alignment horizontal="right"/>
    </xf>
    <xf numFmtId="0" fontId="21" fillId="0" borderId="0" xfId="0" applyFont="1" applyFill="1" applyBorder="1"/>
    <xf numFmtId="0" fontId="10" fillId="0" borderId="0" xfId="0" applyFont="1"/>
    <xf numFmtId="0" fontId="10" fillId="0" borderId="5" xfId="0" applyFont="1" applyBorder="1"/>
    <xf numFmtId="0" fontId="10" fillId="0" borderId="10" xfId="0" applyFont="1" applyBorder="1"/>
    <xf numFmtId="0" fontId="10" fillId="0" borderId="9" xfId="0" applyFont="1" applyBorder="1"/>
    <xf numFmtId="0" fontId="0" fillId="4" borderId="0" xfId="0" applyFill="1"/>
    <xf numFmtId="0" fontId="5" fillId="3" borderId="2" xfId="0" applyFont="1" applyFill="1" applyBorder="1"/>
    <xf numFmtId="0" fontId="8" fillId="3" borderId="2" xfId="0" applyFont="1" applyFill="1" applyBorder="1"/>
    <xf numFmtId="0" fontId="5" fillId="2" borderId="2" xfId="0" applyFont="1" applyFill="1" applyBorder="1"/>
    <xf numFmtId="0" fontId="8" fillId="2" borderId="2" xfId="0" applyFont="1" applyFill="1" applyBorder="1"/>
    <xf numFmtId="0" fontId="10" fillId="2" borderId="0" xfId="0" applyFont="1" applyFill="1"/>
    <xf numFmtId="0" fontId="0" fillId="2" borderId="2" xfId="0" applyFill="1" applyBorder="1" applyAlignment="1">
      <alignment horizontal="right"/>
    </xf>
    <xf numFmtId="10" fontId="0" fillId="2" borderId="0" xfId="0" applyNumberFormat="1" applyFill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Fill="1" applyBorder="1"/>
    <xf numFmtId="0" fontId="8" fillId="0" borderId="5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8" fillId="0" borderId="2" xfId="0" applyFont="1" applyFill="1" applyBorder="1"/>
    <xf numFmtId="0" fontId="8" fillId="0" borderId="12" xfId="0" applyFont="1" applyFill="1" applyBorder="1"/>
    <xf numFmtId="0" fontId="5" fillId="0" borderId="5" xfId="0" applyFont="1" applyBorder="1"/>
    <xf numFmtId="0" fontId="5" fillId="0" borderId="10" xfId="0" applyFont="1" applyBorder="1"/>
    <xf numFmtId="0" fontId="5" fillId="0" borderId="8" xfId="0" applyFont="1" applyBorder="1"/>
    <xf numFmtId="0" fontId="22" fillId="0" borderId="0" xfId="0" applyFont="1" applyBorder="1"/>
    <xf numFmtId="0" fontId="5" fillId="7" borderId="2" xfId="0" applyFont="1" applyFill="1" applyBorder="1"/>
    <xf numFmtId="0" fontId="8" fillId="7" borderId="2" xfId="0" applyFont="1" applyFill="1" applyBorder="1"/>
    <xf numFmtId="10" fontId="0" fillId="0" borderId="0" xfId="1" applyNumberFormat="1" applyFont="1"/>
    <xf numFmtId="10" fontId="1" fillId="0" borderId="0" xfId="1" applyNumberFormat="1"/>
    <xf numFmtId="0" fontId="1" fillId="0" borderId="0" xfId="0" applyFont="1" applyFill="1" applyAlignment="1">
      <alignment horizontal="right"/>
    </xf>
    <xf numFmtId="0" fontId="10" fillId="7" borderId="0" xfId="0" applyFont="1" applyFill="1"/>
    <xf numFmtId="0" fontId="0" fillId="7" borderId="2" xfId="0" applyFill="1" applyBorder="1"/>
    <xf numFmtId="10" fontId="0" fillId="7" borderId="0" xfId="0" applyNumberFormat="1" applyFill="1"/>
    <xf numFmtId="0" fontId="1" fillId="7" borderId="2" xfId="0" applyFont="1" applyFill="1" applyBorder="1" applyAlignment="1">
      <alignment horizontal="right"/>
    </xf>
    <xf numFmtId="0" fontId="8" fillId="7" borderId="12" xfId="0" applyFont="1" applyFill="1" applyBorder="1"/>
    <xf numFmtId="0" fontId="10" fillId="0" borderId="0" xfId="0" applyFont="1" applyBorder="1"/>
    <xf numFmtId="0" fontId="3" fillId="0" borderId="3" xfId="0" applyFont="1" applyFill="1" applyBorder="1" applyAlignment="1">
      <alignment horizontal="right"/>
    </xf>
    <xf numFmtId="0" fontId="0" fillId="0" borderId="27" xfId="0" applyBorder="1"/>
    <xf numFmtId="0" fontId="1" fillId="0" borderId="27" xfId="0" applyFont="1" applyFill="1" applyBorder="1" applyAlignment="1">
      <alignment horizontal="right"/>
    </xf>
    <xf numFmtId="0" fontId="0" fillId="0" borderId="27" xfId="0" applyFill="1" applyBorder="1"/>
    <xf numFmtId="0" fontId="0" fillId="0" borderId="27" xfId="0" applyFill="1" applyBorder="1" applyAlignment="1">
      <alignment horizontal="right"/>
    </xf>
    <xf numFmtId="0" fontId="10" fillId="0" borderId="2" xfId="0" applyFont="1" applyBorder="1"/>
    <xf numFmtId="0" fontId="5" fillId="4" borderId="2" xfId="0" applyFont="1" applyFill="1" applyBorder="1"/>
    <xf numFmtId="0" fontId="8" fillId="4" borderId="2" xfId="0" applyFont="1" applyFill="1" applyBorder="1"/>
    <xf numFmtId="0" fontId="10" fillId="0" borderId="28" xfId="0" applyFont="1" applyBorder="1"/>
    <xf numFmtId="0" fontId="0" fillId="0" borderId="11" xfId="0" applyBorder="1"/>
    <xf numFmtId="10" fontId="0" fillId="0" borderId="6" xfId="0" applyNumberFormat="1" applyBorder="1"/>
    <xf numFmtId="0" fontId="10" fillId="0" borderId="29" xfId="0" applyFont="1" applyBorder="1"/>
    <xf numFmtId="10" fontId="0" fillId="0" borderId="9" xfId="0" applyNumberFormat="1" applyBorder="1"/>
    <xf numFmtId="0" fontId="0" fillId="0" borderId="30" xfId="0" applyBorder="1"/>
    <xf numFmtId="0" fontId="0" fillId="0" borderId="16" xfId="0" applyBorder="1"/>
    <xf numFmtId="0" fontId="0" fillId="0" borderId="7" xfId="0" applyBorder="1"/>
    <xf numFmtId="0" fontId="0" fillId="0" borderId="28" xfId="0" applyBorder="1"/>
    <xf numFmtId="0" fontId="0" fillId="0" borderId="29" xfId="0" applyBorder="1"/>
    <xf numFmtId="10" fontId="0" fillId="0" borderId="7" xfId="0" applyNumberFormat="1" applyBorder="1"/>
    <xf numFmtId="0" fontId="8" fillId="4" borderId="31" xfId="0" applyFont="1" applyFill="1" applyBorder="1"/>
    <xf numFmtId="0" fontId="8" fillId="4" borderId="32" xfId="0" applyFont="1" applyFill="1" applyBorder="1"/>
    <xf numFmtId="10" fontId="0" fillId="0" borderId="0" xfId="0" applyNumberFormat="1" applyBorder="1"/>
    <xf numFmtId="10" fontId="10" fillId="0" borderId="2" xfId="0" applyNumberFormat="1" applyFont="1" applyBorder="1" applyAlignment="1">
      <alignment horizontal="right"/>
    </xf>
    <xf numFmtId="10" fontId="0" fillId="0" borderId="2" xfId="0" applyNumberFormat="1" applyBorder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197" fontId="8" fillId="0" borderId="2" xfId="0" applyNumberFormat="1" applyFont="1" applyBorder="1"/>
    <xf numFmtId="0" fontId="4" fillId="2" borderId="28" xfId="0" applyFont="1" applyFill="1" applyBorder="1"/>
    <xf numFmtId="0" fontId="5" fillId="0" borderId="34" xfId="0" applyFont="1" applyFill="1" applyBorder="1" applyAlignment="1">
      <alignment horizontal="center"/>
    </xf>
    <xf numFmtId="0" fontId="0" fillId="0" borderId="15" xfId="0" applyBorder="1"/>
    <xf numFmtId="10" fontId="0" fillId="0" borderId="27" xfId="0" applyNumberFormat="1" applyBorder="1"/>
    <xf numFmtId="0" fontId="1" fillId="6" borderId="3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1" fillId="0" borderId="0" xfId="0" applyFont="1" applyFill="1"/>
    <xf numFmtId="10" fontId="1" fillId="0" borderId="0" xfId="0" applyNumberFormat="1" applyFont="1" applyFill="1" applyBorder="1" applyAlignment="1">
      <alignment horizontal="left"/>
    </xf>
    <xf numFmtId="0" fontId="29" fillId="0" borderId="0" xfId="0" applyFont="1"/>
    <xf numFmtId="0" fontId="25" fillId="0" borderId="0" xfId="0" applyFont="1" applyFill="1"/>
    <xf numFmtId="0" fontId="25" fillId="0" borderId="2" xfId="0" applyFont="1" applyFill="1" applyBorder="1"/>
    <xf numFmtId="0" fontId="25" fillId="0" borderId="2" xfId="0" applyFont="1" applyFill="1" applyBorder="1" applyAlignment="1">
      <alignment horizontal="right"/>
    </xf>
    <xf numFmtId="0" fontId="25" fillId="0" borderId="0" xfId="0" applyFont="1" applyFill="1" applyBorder="1"/>
    <xf numFmtId="10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2" xfId="0" applyFont="1" applyFill="1" applyBorder="1"/>
    <xf numFmtId="10" fontId="27" fillId="0" borderId="0" xfId="0" applyNumberFormat="1" applyFont="1" applyFill="1" applyBorder="1" applyAlignment="1">
      <alignment horizontal="left"/>
    </xf>
    <xf numFmtId="0" fontId="27" fillId="0" borderId="0" xfId="0" applyFont="1" applyFill="1"/>
    <xf numFmtId="0" fontId="27" fillId="0" borderId="2" xfId="0" applyFont="1" applyFill="1" applyBorder="1" applyAlignment="1">
      <alignment horizontal="right"/>
    </xf>
    <xf numFmtId="0" fontId="1" fillId="0" borderId="25" xfId="0" applyFont="1" applyFill="1" applyBorder="1"/>
    <xf numFmtId="0" fontId="1" fillId="0" borderId="26" xfId="0" applyFont="1" applyFill="1" applyBorder="1"/>
    <xf numFmtId="0" fontId="25" fillId="0" borderId="26" xfId="0" applyFont="1" applyFill="1" applyBorder="1" applyAlignment="1">
      <alignment horizontal="right"/>
    </xf>
    <xf numFmtId="0" fontId="25" fillId="0" borderId="26" xfId="0" applyFont="1" applyFill="1" applyBorder="1"/>
    <xf numFmtId="0" fontId="27" fillId="0" borderId="26" xfId="0" applyFont="1" applyFill="1" applyBorder="1"/>
    <xf numFmtId="0" fontId="27" fillId="0" borderId="26" xfId="0" applyFont="1" applyFill="1" applyBorder="1" applyAlignment="1">
      <alignment horizontal="right"/>
    </xf>
    <xf numFmtId="0" fontId="20" fillId="5" borderId="35" xfId="0" applyFont="1" applyFill="1" applyBorder="1" applyAlignment="1">
      <alignment wrapText="1"/>
    </xf>
    <xf numFmtId="0" fontId="20" fillId="5" borderId="36" xfId="0" applyFont="1" applyFill="1" applyBorder="1" applyAlignment="1">
      <alignment vertical="top" wrapText="1"/>
    </xf>
    <xf numFmtId="0" fontId="20" fillId="5" borderId="37" xfId="0" applyFont="1" applyFill="1" applyBorder="1" applyAlignment="1">
      <alignment vertical="top" wrapText="1"/>
    </xf>
    <xf numFmtId="0" fontId="0" fillId="0" borderId="8" xfId="0" applyFill="1" applyBorder="1"/>
    <xf numFmtId="0" fontId="1" fillId="0" borderId="8" xfId="0" applyFont="1" applyFill="1" applyBorder="1"/>
    <xf numFmtId="0" fontId="25" fillId="0" borderId="8" xfId="0" applyFont="1" applyFill="1" applyBorder="1"/>
    <xf numFmtId="0" fontId="27" fillId="0" borderId="8" xfId="0" applyFont="1" applyFill="1" applyBorder="1"/>
    <xf numFmtId="0" fontId="20" fillId="5" borderId="3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right" wrapText="1"/>
    </xf>
    <xf numFmtId="0" fontId="20" fillId="5" borderId="39" xfId="0" applyFont="1" applyFill="1" applyBorder="1" applyAlignment="1">
      <alignment horizontal="right" wrapText="1"/>
    </xf>
    <xf numFmtId="0" fontId="20" fillId="0" borderId="4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20" fillId="0" borderId="41" xfId="0" applyFont="1" applyFill="1" applyBorder="1" applyAlignment="1">
      <alignment horizontal="right" wrapText="1"/>
    </xf>
    <xf numFmtId="0" fontId="1" fillId="0" borderId="15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0" fontId="30" fillId="0" borderId="0" xfId="0" applyNumberFormat="1" applyFont="1" applyFill="1" applyBorder="1"/>
    <xf numFmtId="0" fontId="31" fillId="0" borderId="0" xfId="0" applyFont="1" applyAlignment="1">
      <alignment horizontal="center"/>
    </xf>
    <xf numFmtId="0" fontId="11" fillId="0" borderId="0" xfId="0" applyFont="1" applyBorder="1" applyAlignment="1"/>
    <xf numFmtId="0" fontId="31" fillId="0" borderId="0" xfId="0" applyFont="1" applyBorder="1" applyAlignment="1"/>
    <xf numFmtId="0" fontId="32" fillId="0" borderId="0" xfId="0" applyFont="1" applyBorder="1" applyAlignment="1"/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right" wrapText="1"/>
    </xf>
    <xf numFmtId="2" fontId="20" fillId="0" borderId="21" xfId="0" applyNumberFormat="1" applyFont="1" applyFill="1" applyBorder="1" applyAlignment="1">
      <alignment horizontal="right" wrapText="1"/>
    </xf>
    <xf numFmtId="0" fontId="20" fillId="0" borderId="20" xfId="0" applyFont="1" applyFill="1" applyBorder="1" applyAlignment="1">
      <alignment horizontal="right" wrapText="1"/>
    </xf>
    <xf numFmtId="2" fontId="20" fillId="0" borderId="22" xfId="0" applyNumberFormat="1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0" fillId="0" borderId="45" xfId="0" applyFill="1" applyBorder="1"/>
    <xf numFmtId="0" fontId="25" fillId="3" borderId="2" xfId="0" applyFont="1" applyFill="1" applyBorder="1"/>
    <xf numFmtId="0" fontId="27" fillId="3" borderId="2" xfId="0" applyFont="1" applyFill="1" applyBorder="1"/>
    <xf numFmtId="0" fontId="27" fillId="3" borderId="26" xfId="0" applyFont="1" applyFill="1" applyBorder="1"/>
    <xf numFmtId="0" fontId="27" fillId="3" borderId="8" xfId="0" applyFont="1" applyFill="1" applyBorder="1"/>
    <xf numFmtId="0" fontId="27" fillId="3" borderId="0" xfId="0" applyFont="1" applyFill="1" applyBorder="1"/>
    <xf numFmtId="10" fontId="27" fillId="3" borderId="0" xfId="0" applyNumberFormat="1" applyFont="1" applyFill="1" applyBorder="1" applyAlignment="1">
      <alignment horizontal="left"/>
    </xf>
    <xf numFmtId="0" fontId="27" fillId="3" borderId="0" xfId="0" applyFont="1" applyFill="1"/>
    <xf numFmtId="0" fontId="1" fillId="3" borderId="2" xfId="0" applyFont="1" applyFill="1" applyBorder="1"/>
    <xf numFmtId="0" fontId="0" fillId="3" borderId="2" xfId="0" applyFill="1" applyBorder="1"/>
    <xf numFmtId="0" fontId="27" fillId="3" borderId="0" xfId="0" applyFont="1" applyFill="1" applyBorder="1" applyAlignment="1">
      <alignment horizontal="right"/>
    </xf>
    <xf numFmtId="0" fontId="27" fillId="3" borderId="2" xfId="0" applyFont="1" applyFill="1" applyBorder="1" applyAlignment="1">
      <alignment horizontal="right"/>
    </xf>
    <xf numFmtId="0" fontId="27" fillId="3" borderId="26" xfId="0" applyFont="1" applyFill="1" applyBorder="1" applyAlignment="1">
      <alignment horizontal="right"/>
    </xf>
    <xf numFmtId="0" fontId="25" fillId="3" borderId="0" xfId="0" applyFont="1" applyFill="1"/>
    <xf numFmtId="0" fontId="25" fillId="3" borderId="26" xfId="0" applyFont="1" applyFill="1" applyBorder="1"/>
    <xf numFmtId="0" fontId="25" fillId="3" borderId="8" xfId="0" applyFont="1" applyFill="1" applyBorder="1"/>
    <xf numFmtId="0" fontId="25" fillId="3" borderId="0" xfId="0" applyFont="1" applyFill="1" applyBorder="1"/>
    <xf numFmtId="10" fontId="25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 horizontal="center"/>
    </xf>
    <xf numFmtId="0" fontId="0" fillId="3" borderId="12" xfId="0" applyFill="1" applyBorder="1"/>
    <xf numFmtId="0" fontId="0" fillId="3" borderId="46" xfId="0" applyFill="1" applyBorder="1"/>
    <xf numFmtId="0" fontId="0" fillId="3" borderId="10" xfId="0" applyFill="1" applyBorder="1"/>
    <xf numFmtId="0" fontId="0" fillId="3" borderId="0" xfId="0" applyFill="1" applyBorder="1"/>
    <xf numFmtId="10" fontId="0" fillId="3" borderId="0" xfId="0" applyNumberFormat="1" applyFill="1" applyBorder="1" applyAlignment="1">
      <alignment horizontal="left"/>
    </xf>
    <xf numFmtId="0" fontId="0" fillId="3" borderId="0" xfId="0" applyFill="1"/>
    <xf numFmtId="0" fontId="25" fillId="3" borderId="2" xfId="0" applyFont="1" applyFill="1" applyBorder="1" applyAlignment="1">
      <alignment horizontal="right"/>
    </xf>
    <xf numFmtId="0" fontId="25" fillId="3" borderId="26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right"/>
    </xf>
    <xf numFmtId="0" fontId="15" fillId="3" borderId="2" xfId="0" applyFont="1" applyFill="1" applyBorder="1"/>
    <xf numFmtId="0" fontId="26" fillId="3" borderId="0" xfId="0" applyFont="1" applyFill="1" applyBorder="1" applyAlignment="1">
      <alignment horizontal="center"/>
    </xf>
    <xf numFmtId="197" fontId="0" fillId="0" borderId="0" xfId="0" applyNumberFormat="1" applyFill="1" applyBorder="1"/>
    <xf numFmtId="197" fontId="1" fillId="0" borderId="0" xfId="0" applyNumberFormat="1" applyFont="1" applyFill="1" applyBorder="1"/>
    <xf numFmtId="197" fontId="25" fillId="0" borderId="0" xfId="0" applyNumberFormat="1" applyFont="1" applyFill="1" applyBorder="1"/>
    <xf numFmtId="197" fontId="25" fillId="3" borderId="0" xfId="0" applyNumberFormat="1" applyFont="1" applyFill="1" applyBorder="1"/>
    <xf numFmtId="197" fontId="27" fillId="3" borderId="0" xfId="0" applyNumberFormat="1" applyFont="1" applyFill="1" applyBorder="1"/>
    <xf numFmtId="197" fontId="27" fillId="0" borderId="0" xfId="0" applyNumberFormat="1" applyFont="1" applyFill="1" applyBorder="1"/>
    <xf numFmtId="197" fontId="0" fillId="3" borderId="0" xfId="0" applyNumberFormat="1" applyFill="1" applyBorder="1"/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29" fillId="0" borderId="0" xfId="0" applyFont="1" applyAlignment="1">
      <alignment horizontal="justify"/>
    </xf>
    <xf numFmtId="0" fontId="17" fillId="0" borderId="0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6" fillId="2" borderId="1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</cellXfs>
  <cellStyles count="3">
    <cellStyle name="Normal" xfId="0" builtinId="0"/>
    <cellStyle name="Porcentual" xfId="1" builtinId="5"/>
    <cellStyle name="Währun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961661341853035"/>
          <c:y val="6.1662279111353142E-2"/>
          <c:w val="0.5591054313099042"/>
          <c:h val="0.6327086030556236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>
                <c:rich>
                  <a:bodyPr/>
                  <a:lstStyle/>
                  <a:p>
                    <a:r>
                      <a:t>$ 2.223,01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$ 1.818,13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$ 2.313,92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$ 2.520,54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$ 3.730,01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$ 12.360,19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$ 41.325,19</a:t>
                    </a:r>
                  </a:p>
                </c:rich>
              </c:tx>
            </c:dLbl>
            <c:dLbl>
              <c:idx val="7"/>
              <c:layout>
                <c:manualLayout>
                  <c:xMode val="edge"/>
                  <c:yMode val="edge"/>
                  <c:x val="0.48402555910543132"/>
                  <c:y val="0.19571071196212084"/>
                </c:manualLayout>
              </c:layout>
              <c:tx>
                <c:rich>
                  <a:bodyPr/>
                  <a:lstStyle/>
                  <a:p>
                    <a:r>
                      <a:t>$ 70.375,85</a:t>
                    </a:r>
                  </a:p>
                </c:rich>
              </c:tx>
              <c:dLblPos val="outEnd"/>
            </c:dLbl>
            <c:dLbl>
              <c:idx val="8"/>
              <c:tx>
                <c:rich>
                  <a:bodyPr/>
                  <a:lstStyle/>
                  <a:p>
                    <a:r>
                      <a:t>$ 217.507,39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81629392971246006"/>
                  <c:y val="6.7024216425383851E-2"/>
                </c:manualLayout>
              </c:layout>
              <c:tx>
                <c:rich>
                  <a:bodyPr/>
                  <a:lstStyle/>
                  <a:p>
                    <a:r>
                      <a:t>        $ 367.978,97</a:t>
                    </a:r>
                  </a:p>
                </c:rich>
              </c:tx>
              <c:dLblPos val="outEnd"/>
            </c:dLbl>
            <c:dLbl>
              <c:idx val="10"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r>
                      <a:t>$ 70375,85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1"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r>
                      <a:t>$ 217507,39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2"/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Verdana"/>
                        <a:ea typeface="Verdana"/>
                        <a:cs typeface="Verdana"/>
                      </a:defRPr>
                    </a:pPr>
                    <a:r>
                      <a:t>$ 367978,97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SerName val="1"/>
          </c:dLbls>
          <c:cat>
            <c:strRef>
              <c:f>'AF ENE'!$A$2:$A$11</c:f>
              <c:strCache>
                <c:ptCount val="10"/>
                <c:pt idx="0">
                  <c:v>GASTOS DE SEGUROS</c:v>
                </c:pt>
                <c:pt idx="1">
                  <c:v>SUELDOS DEL PERSONAL </c:v>
                </c:pt>
                <c:pt idx="2">
                  <c:v>COMPRA DE EQUIPOS DE COMPUTACION</c:v>
                </c:pt>
                <c:pt idx="3">
                  <c:v>GASTOS DE PUBLICIDAD</c:v>
                </c:pt>
                <c:pt idx="4">
                  <c:v>PAGO DE IMPUESTOS, PERMISOS Y MULTAS</c:v>
                </c:pt>
                <c:pt idx="5">
                  <c:v>OTROS</c:v>
                </c:pt>
                <c:pt idx="6">
                  <c:v>PAGO A CONECEL</c:v>
                </c:pt>
                <c:pt idx="7">
                  <c:v>COMISIONES A VENDEDORES </c:v>
                </c:pt>
                <c:pt idx="8">
                  <c:v>COMPRA DE CELULARES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ENE'!$C$2:$C$11</c:f>
              <c:numCache>
                <c:formatCode>0.00%</c:formatCode>
                <c:ptCount val="10"/>
                <c:pt idx="0">
                  <c:v>3.0756812454752333E-3</c:v>
                </c:pt>
                <c:pt idx="1">
                  <c:v>3.2014612383795176E-3</c:v>
                </c:pt>
                <c:pt idx="2">
                  <c:v>3.368831227837567E-3</c:v>
                </c:pt>
                <c:pt idx="3">
                  <c:v>3.4873336631279861E-3</c:v>
                </c:pt>
                <c:pt idx="4">
                  <c:v>5.1607153375086371E-3</c:v>
                </c:pt>
                <c:pt idx="5">
                  <c:v>1.7101134861573348E-2</c:v>
                </c:pt>
                <c:pt idx="6">
                  <c:v>5.7176131393336362E-2</c:v>
                </c:pt>
                <c:pt idx="7">
                  <c:v>9.7369639353569348E-2</c:v>
                </c:pt>
                <c:pt idx="8">
                  <c:v>0.30093584832064063</c:v>
                </c:pt>
                <c:pt idx="9">
                  <c:v>0.50912322335855142</c:v>
                </c:pt>
              </c:numCache>
            </c:numRef>
          </c:val>
        </c:ser>
        <c:dLbls>
          <c:showSerName val="1"/>
        </c:dLbls>
        <c:axId val="113411968"/>
        <c:axId val="113446912"/>
      </c:barChart>
      <c:catAx>
        <c:axId val="1134119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Century"/>
                    <a:ea typeface="Century"/>
                    <a:cs typeface="Century"/>
                  </a:defRPr>
                </a:pPr>
                <a:r>
                  <a:t>actividad</a:t>
                </a:r>
              </a:p>
            </c:rich>
          </c:tx>
          <c:layout>
            <c:manualLayout>
              <c:xMode val="edge"/>
              <c:yMode val="edge"/>
              <c:x val="1.1182108626198083E-2"/>
              <c:y val="0.345844956754980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46912"/>
        <c:crosses val="autoZero"/>
        <c:auto val="1"/>
        <c:lblAlgn val="ctr"/>
        <c:lblOffset val="100"/>
        <c:tickLblSkip val="1"/>
        <c:tickMarkSkip val="1"/>
      </c:catAx>
      <c:valAx>
        <c:axId val="11344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4376996805111819"/>
              <c:y val="0.7587141299353451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1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653444676409186"/>
          <c:y val="0.20384615384615384"/>
          <c:w val="0.24634655532359082"/>
          <c:h val="0.453846153846153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59707724425887265"/>
                  <c:y val="0.25769230769230766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56367432150313157"/>
                  <c:y val="0.58461538461538465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28183716075156579"/>
                  <c:y val="0.2076923076923077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41544885177453028"/>
                  <c:y val="7.3076923076923081E-2"/>
                </c:manualLayout>
              </c:layout>
              <c:dLblPos val="bestFit"/>
              <c:showVal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MAY'!$F$36:$F$39</c:f>
              <c:strCache>
                <c:ptCount val="4"/>
                <c:pt idx="0">
                  <c:v>Comisiones - Marzo</c:v>
                </c:pt>
                <c:pt idx="1">
                  <c:v>Comisiones - Abril</c:v>
                </c:pt>
                <c:pt idx="2">
                  <c:v>Comisiones - Mayo</c:v>
                </c:pt>
                <c:pt idx="3">
                  <c:v>Comisiones Extras</c:v>
                </c:pt>
              </c:strCache>
            </c:strRef>
          </c:cat>
          <c:val>
            <c:numRef>
              <c:f>'AF MAY'!$G$36:$G$39</c:f>
              <c:numCache>
                <c:formatCode>General</c:formatCode>
                <c:ptCount val="4"/>
                <c:pt idx="0">
                  <c:v>10000</c:v>
                </c:pt>
                <c:pt idx="1">
                  <c:v>11596.43</c:v>
                </c:pt>
                <c:pt idx="2">
                  <c:v>8214.1200000000008</c:v>
                </c:pt>
                <c:pt idx="3">
                  <c:v>400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MAY'!$F$36:$F$39</c:f>
              <c:strCache>
                <c:ptCount val="4"/>
                <c:pt idx="0">
                  <c:v>Comisiones - Marzo</c:v>
                </c:pt>
                <c:pt idx="1">
                  <c:v>Comisiones - Abril</c:v>
                </c:pt>
                <c:pt idx="2">
                  <c:v>Comisiones - Mayo</c:v>
                </c:pt>
                <c:pt idx="3">
                  <c:v>Comisiones Extras</c:v>
                </c:pt>
              </c:strCache>
            </c:strRef>
          </c:cat>
          <c:val>
            <c:numRef>
              <c:f>'AF MAY'!$H$36:$H$39</c:f>
              <c:numCache>
                <c:formatCode>0.00%</c:formatCode>
                <c:ptCount val="4"/>
                <c:pt idx="0">
                  <c:v>0.33101019345890753</c:v>
                </c:pt>
                <c:pt idx="1">
                  <c:v>0.38385365377326791</c:v>
                </c:pt>
                <c:pt idx="2">
                  <c:v>0.27189574502946817</c:v>
                </c:pt>
                <c:pt idx="3">
                  <c:v>1.3240407738356301E-2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8.9770354906054284E-2"/>
          <c:y val="0.8"/>
          <c:w val="0.82672233820459295"/>
          <c:h val="0.153846153846153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306137701428674"/>
          <c:y val="9.2526690391459068E-2"/>
          <c:w val="0.81836816243638633"/>
          <c:h val="0.60142348754448394"/>
        </c:manualLayout>
      </c:layout>
      <c:barChart>
        <c:barDir val="col"/>
        <c:grouping val="clustered"/>
        <c:ser>
          <c:idx val="1"/>
          <c:order val="0"/>
          <c:tx>
            <c:strRef>
              <c:f>'AF MAY'!$G$56:$G$58</c:f>
              <c:strCache>
                <c:ptCount val="1"/>
                <c:pt idx="0">
                  <c:v>0 14890,36 436347,83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MAY'!$F$56:$F$58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MAY'!$H$56:$H$58</c:f>
              <c:numCache>
                <c:formatCode>General</c:formatCode>
                <c:ptCount val="3"/>
                <c:pt idx="0">
                  <c:v>0</c:v>
                </c:pt>
                <c:pt idx="1">
                  <c:v>3.2998891339405471E-2</c:v>
                </c:pt>
                <c:pt idx="2">
                  <c:v>0.96700110866059452</c:v>
                </c:pt>
              </c:numCache>
            </c:numRef>
          </c:val>
        </c:ser>
        <c:dLbls>
          <c:showVal val="1"/>
        </c:dLbls>
        <c:axId val="114341760"/>
        <c:axId val="114348032"/>
      </c:barChart>
      <c:catAx>
        <c:axId val="114341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7959231464476509"/>
              <c:y val="0.864768683274021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48032"/>
        <c:crosses val="autoZero"/>
        <c:auto val="1"/>
        <c:lblAlgn val="ctr"/>
        <c:lblOffset val="100"/>
        <c:tickLblSkip val="1"/>
        <c:tickMarkSkip val="1"/>
      </c:catAx>
      <c:valAx>
        <c:axId val="1143480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3523131672597864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41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0278232405891981"/>
          <c:y val="4.8387172988868743E-2"/>
          <c:w val="0.66284779050736498"/>
          <c:h val="0.8225819408107686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31096563011456629"/>
                  <c:y val="0.79354963701744741"/>
                </c:manualLayout>
              </c:layout>
              <c:tx>
                <c:rich>
                  <a:bodyPr/>
                  <a:lstStyle/>
                  <a:p>
                    <a:r>
                      <a:t>$ 1357,322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$ 1818,13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$ 2413,92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$ 2500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$ 3500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$ 5127,34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$ 6946,30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$ 29201,64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$ 34579,88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88870703764320791"/>
                  <c:y val="6.4516230651824991E-2"/>
                </c:manualLayout>
              </c:layout>
              <c:tx>
                <c:rich>
                  <a:bodyPr/>
                  <a:lstStyle/>
                  <a:p>
                    <a:r>
                      <a:t>$ 427135,17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JUN'!$A$15:$A$24</c:f>
              <c:strCache>
                <c:ptCount val="10"/>
                <c:pt idx="0">
                  <c:v>Gastos varios</c:v>
                </c:pt>
                <c:pt idx="1">
                  <c:v>Cuota de locales</c:v>
                </c:pt>
                <c:pt idx="2">
                  <c:v>Sueldos del personal </c:v>
                </c:pt>
                <c:pt idx="3">
                  <c:v>Cta. Socios</c:v>
                </c:pt>
                <c:pt idx="4">
                  <c:v>Compra de amigos chips</c:v>
                </c:pt>
                <c:pt idx="5">
                  <c:v>Otros</c:v>
                </c:pt>
                <c:pt idx="6">
                  <c:v>Comisiones a vendedores </c:v>
                </c:pt>
                <c:pt idx="7">
                  <c:v>Pago a conecel</c:v>
                </c:pt>
                <c:pt idx="8">
                  <c:v>Compra de celulares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JUN'!$C$15:$C$24</c:f>
              <c:numCache>
                <c:formatCode>0.00%</c:formatCode>
                <c:ptCount val="10"/>
                <c:pt idx="0">
                  <c:v>2.637729383270543E-3</c:v>
                </c:pt>
                <c:pt idx="1">
                  <c:v>3.5332330306336104E-3</c:v>
                </c:pt>
                <c:pt idx="2">
                  <c:v>4.6910517274931299E-3</c:v>
                </c:pt>
                <c:pt idx="3">
                  <c:v>4.8583338796367838E-3</c:v>
                </c:pt>
                <c:pt idx="4">
                  <c:v>6.801667431491497E-3</c:v>
                </c:pt>
                <c:pt idx="5">
                  <c:v>9.9641318537667476E-3</c:v>
                </c:pt>
                <c:pt idx="6">
                  <c:v>1.3498977851248397E-2</c:v>
                </c:pt>
                <c:pt idx="7">
                  <c:v>5.6748526781182675E-2</c:v>
                </c:pt>
                <c:pt idx="8">
                  <c:v>6.7200241023109772E-2</c:v>
                </c:pt>
                <c:pt idx="9">
                  <c:v>0.83006610703816686</c:v>
                </c:pt>
              </c:numCache>
            </c:numRef>
          </c:val>
        </c:ser>
        <c:dLbls>
          <c:showVal val="1"/>
        </c:dLbls>
        <c:gapWidth val="50"/>
        <c:axId val="113899776"/>
        <c:axId val="113930624"/>
      </c:barChart>
      <c:catAx>
        <c:axId val="113899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1.8003273322422259E-2"/>
              <c:y val="0.37096832624799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930624"/>
        <c:crosses val="autoZero"/>
        <c:auto val="1"/>
        <c:lblAlgn val="ctr"/>
        <c:lblOffset val="100"/>
        <c:tickLblSkip val="1"/>
        <c:tickMarkSkip val="1"/>
      </c:catAx>
      <c:valAx>
        <c:axId val="11393062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2193126022913259"/>
              <c:y val="0.909678852190732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9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7086172664382988"/>
          <c:y val="0.19823788546255505"/>
          <c:w val="0.23620359970767735"/>
          <c:h val="0.471365638766519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41942695275195041"/>
                  <c:y val="0.66519823788546251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59602777496329795"/>
                  <c:y val="0.66960352422907488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29801388748164898"/>
                  <c:y val="0.23788546255506607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43929454525072703"/>
                  <c:y val="8.3700440528634359E-2"/>
                </c:manualLayout>
              </c:layout>
              <c:dLblPos val="bestFit"/>
              <c:showVal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numRef>
              <c:f>'AF JUN'!#REF!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'AF JUN'!#REF!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numRef>
              <c:f>'AF JUN'!#REF!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'AF JUN'!#REF!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6.4017798051613492E-2"/>
          <c:y val="0.78854625550660795"/>
          <c:w val="0.87417406994617042"/>
          <c:h val="0.17621145374449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306137701428674"/>
          <c:y val="9.1872950034766379E-2"/>
          <c:w val="0.81836816243638633"/>
          <c:h val="0.60424132522865581"/>
        </c:manualLayout>
      </c:layout>
      <c:barChart>
        <c:barDir val="col"/>
        <c:grouping val="clustered"/>
        <c:ser>
          <c:idx val="1"/>
          <c:order val="0"/>
          <c:tx>
            <c:strRef>
              <c:f>'AF JUN'!$G$35:$G$37</c:f>
              <c:strCache>
                <c:ptCount val="1"/>
                <c:pt idx="0">
                  <c:v>0 8920,29 418214,88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JUN'!$F$35:$F$37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JUN'!$H$35:$H$37</c:f>
              <c:numCache>
                <c:formatCode>0.00%</c:formatCode>
                <c:ptCount val="3"/>
                <c:pt idx="0">
                  <c:v>0</c:v>
                </c:pt>
                <c:pt idx="1">
                  <c:v>2.0884E-2</c:v>
                </c:pt>
                <c:pt idx="2">
                  <c:v>0.97911599999999999</c:v>
                </c:pt>
              </c:numCache>
            </c:numRef>
          </c:val>
        </c:ser>
        <c:dLbls>
          <c:showVal val="1"/>
        </c:dLbls>
        <c:axId val="114011136"/>
        <c:axId val="114021504"/>
      </c:barChart>
      <c:catAx>
        <c:axId val="11401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7755149628457461"/>
              <c:y val="0.844524425319583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021504"/>
        <c:crosses val="autoZero"/>
        <c:auto val="1"/>
        <c:lblAlgn val="ctr"/>
        <c:lblOffset val="100"/>
        <c:tickLblSkip val="1"/>
        <c:tickMarkSkip val="1"/>
      </c:catAx>
      <c:valAx>
        <c:axId val="1140215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3533575001337168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01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158611277701959"/>
          <c:y val="0.10038628963993432"/>
          <c:w val="0.30947804857316907"/>
          <c:h val="0.61776178239959578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Lbls>
            <c:dLbl>
              <c:idx val="0"/>
              <c:layout>
                <c:manualLayout>
                  <c:xMode val="edge"/>
                  <c:yMode val="edge"/>
                  <c:x val="0.70212832270037728"/>
                  <c:y val="0.16216246787989388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2714,32; 
38%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Mode val="edge"/>
                  <c:yMode val="edge"/>
                  <c:x val="0.65377237761081963"/>
                  <c:y val="0.66023290493956799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1376,31; 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Mode val="edge"/>
                  <c:yMode val="edge"/>
                  <c:x val="0.31334652418033365"/>
                  <c:y val="0.34749100259977261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2119,27; 
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Mode val="edge"/>
                  <c:yMode val="edge"/>
                  <c:x val="0.36557094487705594"/>
                  <c:y val="7.7220222799949473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386,4; 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Mode val="edge"/>
                  <c:yMode val="edge"/>
                  <c:x val="0.5357838715922989"/>
                  <c:y val="1.9305055699987368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350; 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JUN'!$F$26:$F$30</c:f>
              <c:strCache>
                <c:ptCount val="5"/>
                <c:pt idx="0">
                  <c:v>Comisiones-Mzo</c:v>
                </c:pt>
                <c:pt idx="1">
                  <c:v>Comisiones-Abr</c:v>
                </c:pt>
                <c:pt idx="2">
                  <c:v>Comisiones-May</c:v>
                </c:pt>
                <c:pt idx="3">
                  <c:v>Comisiones-Junio</c:v>
                </c:pt>
                <c:pt idx="4">
                  <c:v>Comisiones Extras</c:v>
                </c:pt>
              </c:strCache>
            </c:strRef>
          </c:cat>
          <c:val>
            <c:numRef>
              <c:f>'AF JUN'!$G$26:$G$30</c:f>
              <c:numCache>
                <c:formatCode>General</c:formatCode>
                <c:ptCount val="5"/>
                <c:pt idx="0">
                  <c:v>2714.32</c:v>
                </c:pt>
                <c:pt idx="1">
                  <c:v>1376.31</c:v>
                </c:pt>
                <c:pt idx="2">
                  <c:v>2119.27</c:v>
                </c:pt>
                <c:pt idx="3">
                  <c:v>386.4</c:v>
                </c:pt>
                <c:pt idx="4">
                  <c:v>350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JUN'!$F$26:$F$30</c:f>
              <c:strCache>
                <c:ptCount val="5"/>
                <c:pt idx="0">
                  <c:v>Comisiones-Mzo</c:v>
                </c:pt>
                <c:pt idx="1">
                  <c:v>Comisiones-Abr</c:v>
                </c:pt>
                <c:pt idx="2">
                  <c:v>Comisiones-May</c:v>
                </c:pt>
                <c:pt idx="3">
                  <c:v>Comisiones-Junio</c:v>
                </c:pt>
                <c:pt idx="4">
                  <c:v>Comisiones Extras</c:v>
                </c:pt>
              </c:strCache>
            </c:strRef>
          </c:cat>
          <c:val>
            <c:numRef>
              <c:f>'AF JUN'!$H$26:$H$30</c:f>
              <c:numCache>
                <c:formatCode>General</c:formatCode>
                <c:ptCount val="5"/>
                <c:pt idx="0">
                  <c:v>0.39075766955069613</c:v>
                </c:pt>
                <c:pt idx="1">
                  <c:v>0.19813569814145662</c:v>
                </c:pt>
                <c:pt idx="2">
                  <c:v>0.30509335905446067</c:v>
                </c:pt>
                <c:pt idx="3">
                  <c:v>5.5626736535997583E-2</c:v>
                </c:pt>
                <c:pt idx="4">
                  <c:v>5.0386536717389116E-2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5280478648300222"/>
          <c:y val="0.7683412168594973"/>
          <c:w val="0.7640239324150111"/>
          <c:h val="0.2200776349798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3768379263403647"/>
          <c:y val="4.8442988421463461E-2"/>
          <c:w val="0.60358938779996862"/>
          <c:h val="0.7889286685781191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34584040598268473"/>
                  <c:y val="0.76124696090871158"/>
                </c:manualLayout>
              </c:layout>
              <c:tx>
                <c:rich>
                  <a:bodyPr/>
                  <a:lstStyle/>
                  <a:p>
                    <a:r>
                      <a:t>$ 1.180,48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$ 1.818,13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$ 2.413,92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$ 4.461,45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$ 11.278,51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$ 15.229,38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$ 15.488,72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$ 30.081,03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$ 35.813,66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88254556432373787"/>
                  <c:y val="5.8823628797491347E-2"/>
                </c:manualLayout>
              </c:layout>
              <c:tx>
                <c:rich>
                  <a:bodyPr/>
                  <a:lstStyle/>
                  <a:p>
                    <a:r>
                      <a:t>$ 338.049,57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JUL'!$A$14:$A$23</c:f>
              <c:strCache>
                <c:ptCount val="10"/>
                <c:pt idx="0">
                  <c:v>Gastos varios</c:v>
                </c:pt>
                <c:pt idx="1">
                  <c:v>Cuota de locales</c:v>
                </c:pt>
                <c:pt idx="2">
                  <c:v>Sueldos del personal </c:v>
                </c:pt>
                <c:pt idx="3">
                  <c:v>Otros</c:v>
                </c:pt>
                <c:pt idx="4">
                  <c:v>Compra de amigos chips</c:v>
                </c:pt>
                <c:pt idx="5">
                  <c:v>Vacaciones pagadas</c:v>
                </c:pt>
                <c:pt idx="6">
                  <c:v>Compra de celulares</c:v>
                </c:pt>
                <c:pt idx="7">
                  <c:v>Comisiones a vendedores </c:v>
                </c:pt>
                <c:pt idx="8">
                  <c:v>Pago a conecel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JUL'!$C$14:$C$23</c:f>
              <c:numCache>
                <c:formatCode>0.00%</c:formatCode>
                <c:ptCount val="10"/>
                <c:pt idx="0">
                  <c:v>2.5898147021756754E-3</c:v>
                </c:pt>
                <c:pt idx="1">
                  <c:v>3.9887467466231084E-3</c:v>
                </c:pt>
                <c:pt idx="2">
                  <c:v>5.2958344819173846E-3</c:v>
                </c:pt>
                <c:pt idx="3">
                  <c:v>9.7878645243787039E-3</c:v>
                </c:pt>
                <c:pt idx="4">
                  <c:v>2.4743621231296E-2</c:v>
                </c:pt>
                <c:pt idx="5">
                  <c:v>3.3411329183329591E-2</c:v>
                </c:pt>
                <c:pt idx="6">
                  <c:v>3.3980288268361594E-2</c:v>
                </c:pt>
                <c:pt idx="7">
                  <c:v>6.5993966629213599E-2</c:v>
                </c:pt>
                <c:pt idx="8">
                  <c:v>7.8570630158275895E-2</c:v>
                </c:pt>
                <c:pt idx="9">
                  <c:v>0.74163790407442853</c:v>
                </c:pt>
              </c:numCache>
            </c:numRef>
          </c:val>
        </c:ser>
        <c:dLbls>
          <c:showVal val="1"/>
        </c:dLbls>
        <c:gapWidth val="50"/>
        <c:axId val="113668096"/>
        <c:axId val="113670016"/>
      </c:barChart>
      <c:catAx>
        <c:axId val="113668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2.4469840045944675E-2"/>
              <c:y val="0.335640705491568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670016"/>
        <c:crosses val="autoZero"/>
        <c:auto val="1"/>
        <c:lblAlgn val="ctr"/>
        <c:lblOffset val="100"/>
        <c:tickLblSkip val="1"/>
        <c:tickMarkSkip val="1"/>
      </c:catAx>
      <c:valAx>
        <c:axId val="1136700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606856812405062"/>
              <c:y val="0.9031157127144259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668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8631429858732275"/>
          <c:y val="0.22344402273645952"/>
          <c:w val="0.29580637720400715"/>
          <c:h val="0.49084424666697668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Lbls>
            <c:dLbl>
              <c:idx val="0"/>
              <c:layout>
                <c:manualLayout>
                  <c:xMode val="edge"/>
                  <c:yMode val="edge"/>
                  <c:x val="0.50331234330234054"/>
                  <c:y val="5.4945251492572018E-2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65783806273726964"/>
                  <c:y val="0.27472625746286011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69757324773482288"/>
                  <c:y val="0.49817028019931964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6710874359466319"/>
                  <c:y val="0.5384634646272057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41501193219666677"/>
                  <c:y val="0.14285765388068725"/>
                </c:manualLayout>
              </c:layout>
              <c:dLblPos val="bestFit"/>
              <c:showVal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JUL'!$F$43:$F$47</c:f>
              <c:strCache>
                <c:ptCount val="5"/>
                <c:pt idx="0">
                  <c:v>Comisiones - Abril</c:v>
                </c:pt>
                <c:pt idx="1">
                  <c:v>Comisiones - Mayo</c:v>
                </c:pt>
                <c:pt idx="2">
                  <c:v>Comisiones - Junio</c:v>
                </c:pt>
                <c:pt idx="3">
                  <c:v>Comisiones - Julio</c:v>
                </c:pt>
                <c:pt idx="4">
                  <c:v>Comisiones Extras</c:v>
                </c:pt>
              </c:strCache>
            </c:strRef>
          </c:cat>
          <c:val>
            <c:numRef>
              <c:f>'AF JUL'!$G$43:$G$47</c:f>
              <c:numCache>
                <c:formatCode>General</c:formatCode>
                <c:ptCount val="5"/>
                <c:pt idx="0">
                  <c:v>1116.6500000000001</c:v>
                </c:pt>
                <c:pt idx="1">
                  <c:v>7744.43</c:v>
                </c:pt>
                <c:pt idx="2">
                  <c:v>250</c:v>
                </c:pt>
                <c:pt idx="3">
                  <c:v>20869.95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JUL'!$F$43:$F$47</c:f>
              <c:strCache>
                <c:ptCount val="5"/>
                <c:pt idx="0">
                  <c:v>Comisiones - Abril</c:v>
                </c:pt>
                <c:pt idx="1">
                  <c:v>Comisiones - Mayo</c:v>
                </c:pt>
                <c:pt idx="2">
                  <c:v>Comisiones - Junio</c:v>
                </c:pt>
                <c:pt idx="3">
                  <c:v>Comisiones - Julio</c:v>
                </c:pt>
                <c:pt idx="4">
                  <c:v>Comisiones Extras</c:v>
                </c:pt>
              </c:strCache>
            </c:strRef>
          </c:cat>
          <c:val>
            <c:numRef>
              <c:f>'AF JUL'!$H$43:$H$47</c:f>
              <c:numCache>
                <c:formatCode>0.00%</c:formatCode>
                <c:ptCount val="5"/>
                <c:pt idx="0">
                  <c:v>3.7121401760511527E-2</c:v>
                </c:pt>
                <c:pt idx="1">
                  <c:v>0.25745228803667963</c:v>
                </c:pt>
                <c:pt idx="2">
                  <c:v>8.3108856312433445E-3</c:v>
                </c:pt>
                <c:pt idx="3">
                  <c:v>0.69379107031906828</c:v>
                </c:pt>
                <c:pt idx="4">
                  <c:v>3.324354252497338E-3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6.6225308329255328E-2"/>
          <c:y val="0.78388558796069407"/>
          <c:w val="0.87417406994617042"/>
          <c:h val="0.146520670646858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8592964824120603"/>
          <c:y val="9.3750178814275387E-2"/>
          <c:w val="0.68341708542713564"/>
          <c:h val="0.5390635281820834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JUL'!$F$25:$F$27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JUL'!$H$25:$H$27</c:f>
              <c:numCache>
                <c:formatCode>0.00%</c:formatCode>
                <c:ptCount val="3"/>
                <c:pt idx="0">
                  <c:v>0</c:v>
                </c:pt>
                <c:pt idx="1">
                  <c:v>2.7221155761268982E-2</c:v>
                </c:pt>
                <c:pt idx="2">
                  <c:v>0.97277884423873107</c:v>
                </c:pt>
              </c:numCache>
            </c:numRef>
          </c:val>
        </c:ser>
        <c:dLbls>
          <c:showVal val="1"/>
        </c:dLbls>
        <c:axId val="113840512"/>
        <c:axId val="113842432"/>
      </c:barChart>
      <c:catAx>
        <c:axId val="11384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3969849246231157"/>
              <c:y val="0.77734523266836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42432"/>
        <c:crosses val="autoZero"/>
        <c:auto val="1"/>
        <c:lblAlgn val="ctr"/>
        <c:lblOffset val="100"/>
        <c:tickLblSkip val="1"/>
        <c:tickMarkSkip val="1"/>
      </c:catAx>
      <c:valAx>
        <c:axId val="1138424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5.5276381909547742E-2"/>
              <c:y val="0.3671882003559119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4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202453987730059"/>
          <c:y val="5.0847457627118647E-2"/>
          <c:w val="0.57914110429447851"/>
          <c:h val="0.7602905569007264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29938650306748466"/>
                  <c:y val="0.7409200968523002"/>
                </c:manualLayout>
              </c:layout>
              <c:tx>
                <c:rich>
                  <a:bodyPr/>
                  <a:lstStyle/>
                  <a:p>
                    <a:r>
                      <a:t>$ 2.413,92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$ 4.668,98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$ 9.385,30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$ 10.119,50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$ 14.875,50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$ 15.590,74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$ 15.712,12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$ 16.440,98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$ 38.969,32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81104294478527605"/>
                  <c:y val="7.0217917675544791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$ 530.552,00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AGO'!$A$2:$A$11</c:f>
              <c:strCache>
                <c:ptCount val="10"/>
                <c:pt idx="0">
                  <c:v>Sueldos del personal </c:v>
                </c:pt>
                <c:pt idx="1">
                  <c:v>Gastos varios</c:v>
                </c:pt>
                <c:pt idx="2">
                  <c:v>Pago de impuestos, permisos y multas</c:v>
                </c:pt>
                <c:pt idx="3">
                  <c:v>Otros</c:v>
                </c:pt>
                <c:pt idx="4">
                  <c:v>Compra de amigos chips</c:v>
                </c:pt>
                <c:pt idx="5">
                  <c:v>Comisiones a vendedores </c:v>
                </c:pt>
                <c:pt idx="6">
                  <c:v>Por financiamiento</c:v>
                </c:pt>
                <c:pt idx="7">
                  <c:v>Prestamos a empleados</c:v>
                </c:pt>
                <c:pt idx="8">
                  <c:v>Pago a CONECEL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AGO'!$C$2:$C$11</c:f>
              <c:numCache>
                <c:formatCode>0.00%</c:formatCode>
                <c:ptCount val="10"/>
                <c:pt idx="0">
                  <c:v>3.6645150721376493E-3</c:v>
                </c:pt>
                <c:pt idx="1">
                  <c:v>7.0878745938430148E-3</c:v>
                </c:pt>
                <c:pt idx="2">
                  <c:v>1.4247602781589064E-2</c:v>
                </c:pt>
                <c:pt idx="3">
                  <c:v>1.5362166911049904E-2</c:v>
                </c:pt>
                <c:pt idx="4">
                  <c:v>2.2582146034493107E-2</c:v>
                </c:pt>
                <c:pt idx="5">
                  <c:v>2.3667935025095833E-2</c:v>
                </c:pt>
                <c:pt idx="6">
                  <c:v>2.3852199142985437E-2</c:v>
                </c:pt>
                <c:pt idx="7">
                  <c:v>2.4958664334656346E-2</c:v>
                </c:pt>
                <c:pt idx="8">
                  <c:v>5.9158406447171047E-2</c:v>
                </c:pt>
                <c:pt idx="9">
                  <c:v>0.80541848965697871</c:v>
                </c:pt>
              </c:numCache>
            </c:numRef>
          </c:val>
        </c:ser>
        <c:dLbls>
          <c:showVal val="1"/>
        </c:dLbls>
        <c:gapWidth val="50"/>
        <c:axId val="113033216"/>
        <c:axId val="113035136"/>
      </c:barChart>
      <c:catAx>
        <c:axId val="1130332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2.2085889570552148E-2"/>
              <c:y val="0.346246973365617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035136"/>
        <c:crosses val="autoZero"/>
        <c:auto val="1"/>
        <c:lblAlgn val="ctr"/>
        <c:lblOffset val="100"/>
        <c:tickLblSkip val="1"/>
        <c:tickMarkSkip val="1"/>
      </c:catAx>
      <c:valAx>
        <c:axId val="11303513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568098159509202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033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8000082465456742"/>
          <c:y val="0.24161113414156574"/>
          <c:w val="0.33777851080405991"/>
          <c:h val="0.510067949854416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35333410011740479"/>
                  <c:y val="0.1543626690348892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$ 0,00;  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dLbl>
              <c:idx val="1"/>
              <c:layout>
                <c:manualLayout>
                  <c:xMode val="edge"/>
                  <c:yMode val="edge"/>
                  <c:x val="0.60889021026521328"/>
                  <c:y val="0.177852640409763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$ 26.381,82
7,17%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dLbl>
              <c:idx val="2"/>
              <c:layout>
                <c:manualLayout>
                  <c:xMode val="edge"/>
                  <c:yMode val="edge"/>
                  <c:x val="0.25777833719257204"/>
                  <c:y val="0.6577191984964845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92,83%
$ 341.597,15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Percent val="1"/>
            <c:separator>
</c:separator>
            <c:showLeaderLines val="1"/>
          </c:dLbls>
          <c:cat>
            <c:strRef>
              <c:f>'AF ENE'!$A$55:$A$57</c:f>
              <c:strCache>
                <c:ptCount val="3"/>
                <c:pt idx="0">
                  <c:v>TARJETAS MOVISTAR</c:v>
                </c:pt>
                <c:pt idx="1">
                  <c:v>TARJETAS PORTALO</c:v>
                </c:pt>
                <c:pt idx="2">
                  <c:v>TARJETAS PREPAGO</c:v>
                </c:pt>
              </c:strCache>
            </c:strRef>
          </c:cat>
          <c:val>
            <c:numRef>
              <c:f>'AF ENE'!$D$55:$D$57</c:f>
              <c:numCache>
                <c:formatCode>0.00%</c:formatCode>
                <c:ptCount val="3"/>
                <c:pt idx="0">
                  <c:v>0</c:v>
                </c:pt>
                <c:pt idx="1">
                  <c:v>7.1693825329202904E-2</c:v>
                </c:pt>
                <c:pt idx="2">
                  <c:v>0.92830617467079712</c:v>
                </c:pt>
              </c:numCache>
            </c:numRef>
          </c:val>
        </c:ser>
        <c:dLbls>
          <c:showLegendKey val="1"/>
          <c:showVal val="1"/>
          <c:showPercent val="1"/>
          <c:separator>
</c:separator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5555589313344864"/>
          <c:y val="0.8724846510667652"/>
          <c:w val="0.73111269772720866"/>
          <c:h val="8.053704471385525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0037316757806601"/>
          <c:y val="0.14929597999557107"/>
          <c:w val="0.33519614029791578"/>
          <c:h val="0.50704295092835461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Lbls>
            <c:dLbl>
              <c:idx val="0"/>
              <c:layout>
                <c:manualLayout>
                  <c:xMode val="edge"/>
                  <c:yMode val="edge"/>
                  <c:x val="0.50093200966744078"/>
                  <c:y val="4.7887389809900156E-2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70018749306675732"/>
                  <c:y val="0.14929597999557107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49348320654970929"/>
                  <c:y val="0.6422544045092492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364994989879739"/>
                  <c:y val="0.29014124414233622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32402293562131856"/>
                  <c:y val="0.12112692716621805"/>
                </c:manualLayout>
              </c:layout>
              <c:dLblPos val="bestFit"/>
              <c:showVal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AGO'!$F$35:$F$39</c:f>
              <c:strCache>
                <c:ptCount val="5"/>
                <c:pt idx="0">
                  <c:v>Comisiones-Mayo</c:v>
                </c:pt>
                <c:pt idx="1">
                  <c:v>Comisiones-Junio</c:v>
                </c:pt>
                <c:pt idx="2">
                  <c:v>Comisiones-Julio</c:v>
                </c:pt>
                <c:pt idx="3">
                  <c:v>Comisiones-Agosto</c:v>
                </c:pt>
                <c:pt idx="4">
                  <c:v>Comisiones Extras</c:v>
                </c:pt>
              </c:strCache>
            </c:strRef>
          </c:cat>
          <c:val>
            <c:numRef>
              <c:f>'AF AGO'!$G$35:$G$39</c:f>
              <c:numCache>
                <c:formatCode>[$$-300A]\ #,##0.00</c:formatCode>
                <c:ptCount val="5"/>
                <c:pt idx="0">
                  <c:v>67.64</c:v>
                </c:pt>
                <c:pt idx="1">
                  <c:v>4535.5200000000004</c:v>
                </c:pt>
                <c:pt idx="2">
                  <c:v>7792.52</c:v>
                </c:pt>
                <c:pt idx="3">
                  <c:v>218</c:v>
                </c:pt>
                <c:pt idx="4">
                  <c:v>2977.06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AGO'!$F$35:$F$39</c:f>
              <c:strCache>
                <c:ptCount val="5"/>
                <c:pt idx="0">
                  <c:v>Comisiones-Mayo</c:v>
                </c:pt>
                <c:pt idx="1">
                  <c:v>Comisiones-Junio</c:v>
                </c:pt>
                <c:pt idx="2">
                  <c:v>Comisiones-Julio</c:v>
                </c:pt>
                <c:pt idx="3">
                  <c:v>Comisiones-Agosto</c:v>
                </c:pt>
                <c:pt idx="4">
                  <c:v>Comisiones Extras</c:v>
                </c:pt>
              </c:strCache>
            </c:strRef>
          </c:cat>
          <c:val>
            <c:numRef>
              <c:f>'AF AGO'!$H$35:$H$39</c:f>
              <c:numCache>
                <c:formatCode>General</c:formatCode>
                <c:ptCount val="5"/>
                <c:pt idx="0">
                  <c:v>4.3384727088002237E-3</c:v>
                </c:pt>
                <c:pt idx="1">
                  <c:v>0.29091114340948543</c:v>
                </c:pt>
                <c:pt idx="2">
                  <c:v>0.499817199183618</c:v>
                </c:pt>
                <c:pt idx="3">
                  <c:v>1.3982658937292265E-2</c:v>
                </c:pt>
                <c:pt idx="4">
                  <c:v>0.19095052576080418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6014926703122642"/>
          <c:y val="0.8197194373341733"/>
          <c:w val="0.73556930787598174"/>
          <c:h val="0.160563601127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34162185337038"/>
          <c:y val="0.1022731055912109"/>
          <c:w val="0.7671848660797902"/>
          <c:h val="0.6325780975456378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AGO'!$F$21:$F$23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AGO'!$H$21:$H$23</c:f>
              <c:numCache>
                <c:formatCode>0.00%</c:formatCode>
                <c:ptCount val="3"/>
                <c:pt idx="0">
                  <c:v>0</c:v>
                </c:pt>
                <c:pt idx="1">
                  <c:v>1.403289404243128E-2</c:v>
                </c:pt>
                <c:pt idx="2">
                  <c:v>0.98596710595756876</c:v>
                </c:pt>
              </c:numCache>
            </c:numRef>
          </c:val>
        </c:ser>
        <c:dLbls>
          <c:showVal val="1"/>
        </c:dLbls>
        <c:axId val="113140096"/>
        <c:axId val="113142016"/>
      </c:barChart>
      <c:catAx>
        <c:axId val="11314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5232864936496303"/>
              <c:y val="0.871215343925129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142016"/>
        <c:crosses val="autoZero"/>
        <c:auto val="1"/>
        <c:lblAlgn val="ctr"/>
        <c:lblOffset val="100"/>
        <c:tickLblSkip val="1"/>
        <c:tickMarkSkip val="1"/>
      </c:catAx>
      <c:valAx>
        <c:axId val="1131420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3259459512129635E-2"/>
              <c:y val="0.3787892799674478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140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8440366972477066"/>
          <c:y val="5.8997220101689542E-2"/>
          <c:w val="0.51032110091743121"/>
          <c:h val="0.796462471372808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29013761467889909"/>
                  <c:y val="0.78466302735247095"/>
                </c:manualLayout>
              </c:layout>
              <c:tx>
                <c:rich>
                  <a:bodyPr/>
                  <a:lstStyle/>
                  <a:p>
                    <a:r>
                      <a:t>$ 1.818,13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$ 2.413,92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$ 4.722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$ 4.958,5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$ 5.502,825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$ 6.460,7135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$ 15.961,04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$ 26.614,16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$ 103,538,38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76376146788990829"/>
                  <c:y val="8.849583015253431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$ 513.720,07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SEP'!$A$2:$A$11</c:f>
              <c:strCache>
                <c:ptCount val="10"/>
                <c:pt idx="0">
                  <c:v>Cuota de locales</c:v>
                </c:pt>
                <c:pt idx="1">
                  <c:v>Sueldos del personal </c:v>
                </c:pt>
                <c:pt idx="2">
                  <c:v>Pago de impuestos, permisos y multas</c:v>
                </c:pt>
                <c:pt idx="3">
                  <c:v>Compra de amigos chips</c:v>
                </c:pt>
                <c:pt idx="4">
                  <c:v>Gastos varios</c:v>
                </c:pt>
                <c:pt idx="5">
                  <c:v>Otros</c:v>
                </c:pt>
                <c:pt idx="6">
                  <c:v>Comisiones a vendedores </c:v>
                </c:pt>
                <c:pt idx="7">
                  <c:v>Compra de celulares</c:v>
                </c:pt>
                <c:pt idx="8">
                  <c:v>Pago a CONECEL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SEP'!$C$2:$C$11</c:f>
              <c:numCache>
                <c:formatCode>0.00%</c:formatCode>
                <c:ptCount val="10"/>
                <c:pt idx="0">
                  <c:v>2.6514571660848597E-3</c:v>
                </c:pt>
                <c:pt idx="1">
                  <c:v>3.5203233445108787E-3</c:v>
                </c:pt>
                <c:pt idx="2">
                  <c:v>6.8862956654654542E-3</c:v>
                </c:pt>
                <c:pt idx="3">
                  <c:v>7.2311937859403756E-3</c:v>
                </c:pt>
                <c:pt idx="4">
                  <c:v>8.025006341659242E-3</c:v>
                </c:pt>
                <c:pt idx="5">
                  <c:v>9.4219363343634351E-3</c:v>
                </c:pt>
                <c:pt idx="6">
                  <c:v>2.327667102251604E-2</c:v>
                </c:pt>
                <c:pt idx="7">
                  <c:v>3.8812574046591289E-2</c:v>
                </c:pt>
                <c:pt idx="8">
                  <c:v>0.15099447213115524</c:v>
                </c:pt>
                <c:pt idx="9">
                  <c:v>0.74918007016171317</c:v>
                </c:pt>
              </c:numCache>
            </c:numRef>
          </c:val>
        </c:ser>
        <c:dLbls>
          <c:showVal val="1"/>
        </c:dLbls>
        <c:gapWidth val="50"/>
        <c:axId val="114748416"/>
        <c:axId val="112350336"/>
      </c:barChart>
      <c:catAx>
        <c:axId val="1147484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5.1605504587155966E-2"/>
              <c:y val="0.31858498854912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350336"/>
        <c:crosses val="autoZero"/>
        <c:auto val="1"/>
        <c:lblAlgn val="ctr"/>
        <c:lblOffset val="100"/>
        <c:tickLblSkip val="1"/>
        <c:tickMarkSkip val="1"/>
      </c:catAx>
      <c:valAx>
        <c:axId val="11235033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5321100917431193"/>
              <c:y val="0.9115070505711034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48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2008196721311475"/>
          <c:y val="0.21971861206895366"/>
          <c:w val="0.26639344262295084"/>
          <c:h val="0.36619768678158943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47336065573770492"/>
                  <c:y val="0.13239454829795927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63934426229508201"/>
                  <c:y val="0.20563408565427715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48155737704918034"/>
                  <c:y val="0.59718391998228426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2786885245901637"/>
                  <c:y val="0.18591574867373001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819672131147542"/>
                  <c:y val="0.163380506410247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Val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SEP'!$G$35:$G$38</c:f>
              <c:strCache>
                <c:ptCount val="4"/>
                <c:pt idx="0">
                  <c:v>Comisiones-Julio</c:v>
                </c:pt>
                <c:pt idx="1">
                  <c:v>Comisiones-Agosto</c:v>
                </c:pt>
                <c:pt idx="2">
                  <c:v>Comisiones-Sept.</c:v>
                </c:pt>
                <c:pt idx="3">
                  <c:v>Comisiones Extras</c:v>
                </c:pt>
              </c:strCache>
            </c:strRef>
          </c:cat>
          <c:val>
            <c:numRef>
              <c:f>'AF SEP'!$H$35:$H$38</c:f>
              <c:numCache>
                <c:formatCode>[$$-300A]\ #,##0.00</c:formatCode>
                <c:ptCount val="4"/>
                <c:pt idx="0">
                  <c:v>126.25</c:v>
                </c:pt>
                <c:pt idx="1">
                  <c:v>3251.97</c:v>
                </c:pt>
                <c:pt idx="2">
                  <c:v>10368.799999999999</c:v>
                </c:pt>
                <c:pt idx="3">
                  <c:v>2214.02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SEP'!$G$35:$G$38</c:f>
              <c:strCache>
                <c:ptCount val="4"/>
                <c:pt idx="0">
                  <c:v>Comisiones-Julio</c:v>
                </c:pt>
                <c:pt idx="1">
                  <c:v>Comisiones-Agosto</c:v>
                </c:pt>
                <c:pt idx="2">
                  <c:v>Comisiones-Sept.</c:v>
                </c:pt>
                <c:pt idx="3">
                  <c:v>Comisiones Extras</c:v>
                </c:pt>
              </c:strCache>
            </c:strRef>
          </c:cat>
          <c:val>
            <c:numRef>
              <c:f>'AF SEP'!$I$35:$I$38</c:f>
              <c:numCache>
                <c:formatCode>General</c:formatCode>
                <c:ptCount val="4"/>
                <c:pt idx="0">
                  <c:v>7.9098855713662774E-3</c:v>
                </c:pt>
                <c:pt idx="1">
                  <c:v>0.20374424222982965</c:v>
                </c:pt>
                <c:pt idx="2">
                  <c:v>0.6496318535634269</c:v>
                </c:pt>
                <c:pt idx="3">
                  <c:v>0.13871401863537716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1680327868852459"/>
          <c:y val="0.80000110035362615"/>
          <c:w val="0.80942622950819676"/>
          <c:h val="0.160563601127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34162185337038"/>
          <c:y val="0.10188698018680016"/>
          <c:w val="0.7671848660797902"/>
          <c:h val="0.6377370241321936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SEP'!$G$20:$G$22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SEP'!$I$20:$I$22</c:f>
              <c:numCache>
                <c:formatCode>0.00%</c:formatCode>
                <c:ptCount val="3"/>
                <c:pt idx="0">
                  <c:v>0</c:v>
                </c:pt>
                <c:pt idx="1">
                  <c:v>2.6818224174111008E-2</c:v>
                </c:pt>
                <c:pt idx="2">
                  <c:v>0.97318177582588905</c:v>
                </c:pt>
              </c:numCache>
            </c:numRef>
          </c:val>
        </c:ser>
        <c:dLbls>
          <c:showVal val="1"/>
        </c:dLbls>
        <c:axId val="114805376"/>
        <c:axId val="114819840"/>
      </c:barChart>
      <c:catAx>
        <c:axId val="11480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5232864936496303"/>
              <c:y val="0.87547331123472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19840"/>
        <c:crosses val="autoZero"/>
        <c:auto val="1"/>
        <c:lblAlgn val="ctr"/>
        <c:lblOffset val="100"/>
        <c:tickLblSkip val="1"/>
        <c:tickMarkSkip val="1"/>
      </c:catAx>
      <c:valAx>
        <c:axId val="1148198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3259459512129635E-2"/>
              <c:y val="0.381132777735808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0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7293577981651373"/>
          <c:y val="9.6045462696037184E-2"/>
          <c:w val="0.47935779816513763"/>
          <c:h val="0.768363701568297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27981651376146788"/>
                  <c:y val="0.79661236706713201"/>
                </c:manualLayout>
              </c:layout>
              <c:tx>
                <c:rich>
                  <a:bodyPr/>
                  <a:lstStyle/>
                  <a:p>
                    <a:r>
                      <a:t>$ 1.842,60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$ 2.413,92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$ 3,000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$ 4.500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$ 8.135,25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$ 9,917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$ 21,256,32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$ 33,407,64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$ 73236,57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71903669724770647"/>
                  <c:y val="0.11864439509510476"/>
                </c:manualLayout>
              </c:layout>
              <c:tx>
                <c:rich>
                  <a:bodyPr/>
                  <a:lstStyle/>
                  <a:p>
                    <a:r>
                      <a:t>$ 454539,49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OCT'!$A$20:$A$29</c:f>
              <c:strCache>
                <c:ptCount val="10"/>
                <c:pt idx="0">
                  <c:v>Gastos varios</c:v>
                </c:pt>
                <c:pt idx="1">
                  <c:v>Sueldos del personal </c:v>
                </c:pt>
                <c:pt idx="2">
                  <c:v>Prestamos a empleados</c:v>
                </c:pt>
                <c:pt idx="3">
                  <c:v>Gastos de seguros</c:v>
                </c:pt>
                <c:pt idx="4">
                  <c:v>Otros</c:v>
                </c:pt>
                <c:pt idx="5">
                  <c:v>Compra de amigos chips</c:v>
                </c:pt>
                <c:pt idx="6">
                  <c:v>Comisiones a vendedores </c:v>
                </c:pt>
                <c:pt idx="7">
                  <c:v>Compra de celulares</c:v>
                </c:pt>
                <c:pt idx="8">
                  <c:v>Pago a conecel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OCT'!$C$20:$C$29</c:f>
              <c:numCache>
                <c:formatCode>0.00%</c:formatCode>
                <c:ptCount val="10"/>
                <c:pt idx="0">
                  <c:v>3.0095706165454545E-3</c:v>
                </c:pt>
                <c:pt idx="1">
                  <c:v>3.942710868569517E-3</c:v>
                </c:pt>
                <c:pt idx="2">
                  <c:v>4.8999687668640846E-3</c:v>
                </c:pt>
                <c:pt idx="3">
                  <c:v>7.3499531502961273E-3</c:v>
                </c:pt>
                <c:pt idx="4">
                  <c:v>1.3287497653496832E-2</c:v>
                </c:pt>
                <c:pt idx="5">
                  <c:v>1.6197663420330376E-2</c:v>
                </c:pt>
                <c:pt idx="6">
                  <c:v>3.4718434699489459E-2</c:v>
                </c:pt>
                <c:pt idx="7">
                  <c:v>5.4565464191546419E-2</c:v>
                </c:pt>
                <c:pt idx="8">
                  <c:v>0.11961896853075175</c:v>
                </c:pt>
                <c:pt idx="9">
                  <c:v>0.7424097681021099</c:v>
                </c:pt>
              </c:numCache>
            </c:numRef>
          </c:val>
        </c:ser>
        <c:dLbls>
          <c:showVal val="1"/>
        </c:dLbls>
        <c:gapWidth val="50"/>
        <c:axId val="114492928"/>
        <c:axId val="114494848"/>
      </c:barChart>
      <c:catAx>
        <c:axId val="114492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5.2752293577981654E-2"/>
              <c:y val="0.389831583883915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94848"/>
        <c:crosses val="autoZero"/>
        <c:auto val="1"/>
        <c:lblAlgn val="ctr"/>
        <c:lblOffset val="100"/>
        <c:tickLblSkip val="1"/>
        <c:tickMarkSkip val="1"/>
      </c:catAx>
      <c:valAx>
        <c:axId val="1144948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50573394495412849"/>
              <c:y val="0.9180816287121201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9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2008196721311475"/>
          <c:y val="0.22535242263482427"/>
          <c:w val="0.26434426229508196"/>
          <c:h val="0.3633807814986541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60860655737704916"/>
                  <c:y val="0.18591574867373001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56352459016393441"/>
                  <c:y val="0.57183177243586658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31147540983606559"/>
                  <c:y val="0.21971861206895366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46311475409836067"/>
                  <c:y val="0.1070424007515415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819672131147542"/>
                  <c:y val="0.163380506410247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Val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OCT'!$G$55:$G$58</c:f>
              <c:strCache>
                <c:ptCount val="4"/>
                <c:pt idx="0">
                  <c:v>Comisiones-Agosto</c:v>
                </c:pt>
                <c:pt idx="1">
                  <c:v>Comisiones-Sept.</c:v>
                </c:pt>
                <c:pt idx="2">
                  <c:v>Comisiones-Oct.</c:v>
                </c:pt>
                <c:pt idx="3">
                  <c:v>Comisiones Extras</c:v>
                </c:pt>
              </c:strCache>
            </c:strRef>
          </c:cat>
          <c:val>
            <c:numRef>
              <c:f>'AF OCT'!$H$55:$H$58</c:f>
              <c:numCache>
                <c:formatCode>[$$-300A]\ #,##0.00</c:formatCode>
                <c:ptCount val="4"/>
                <c:pt idx="0">
                  <c:v>2967.69</c:v>
                </c:pt>
                <c:pt idx="1">
                  <c:v>12461.71</c:v>
                </c:pt>
                <c:pt idx="2">
                  <c:v>5390.92</c:v>
                </c:pt>
                <c:pt idx="3">
                  <c:v>436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OCT'!$G$55:$G$58</c:f>
              <c:strCache>
                <c:ptCount val="4"/>
                <c:pt idx="0">
                  <c:v>Comisiones-Agosto</c:v>
                </c:pt>
                <c:pt idx="1">
                  <c:v>Comisiones-Sept.</c:v>
                </c:pt>
                <c:pt idx="2">
                  <c:v>Comisiones-Oct.</c:v>
                </c:pt>
                <c:pt idx="3">
                  <c:v>Comisiones Extras</c:v>
                </c:pt>
              </c:strCache>
            </c:strRef>
          </c:cat>
          <c:val>
            <c:numRef>
              <c:f>'AF OCT'!$I$55:$I$58</c:f>
              <c:numCache>
                <c:formatCode>General</c:formatCode>
                <c:ptCount val="4"/>
                <c:pt idx="0">
                  <c:v>0.13961447701201338</c:v>
                </c:pt>
                <c:pt idx="1">
                  <c:v>0.5862590514256466</c:v>
                </c:pt>
                <c:pt idx="2">
                  <c:v>0.25361492487881254</c:v>
                </c:pt>
                <c:pt idx="3">
                  <c:v>2.0511546683527535E-2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3319672131147542"/>
          <c:y val="0.7943672897877555"/>
          <c:w val="0.80942622950819676"/>
          <c:h val="0.160563601127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34162185337038"/>
          <c:y val="0.10188698018680016"/>
          <c:w val="0.7671848660797902"/>
          <c:h val="0.6377370241321936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OCT'!$G$40:$G$42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OCT'!$I$40:$I$42</c:f>
              <c:numCache>
                <c:formatCode>0.00%</c:formatCode>
                <c:ptCount val="3"/>
                <c:pt idx="0">
                  <c:v>0</c:v>
                </c:pt>
                <c:pt idx="1">
                  <c:v>1.7298100985681134E-2</c:v>
                </c:pt>
                <c:pt idx="2">
                  <c:v>0.98270189901431892</c:v>
                </c:pt>
              </c:numCache>
            </c:numRef>
          </c:val>
        </c:ser>
        <c:dLbls>
          <c:showVal val="1"/>
        </c:dLbls>
        <c:axId val="114701440"/>
        <c:axId val="114703360"/>
      </c:barChart>
      <c:catAx>
        <c:axId val="1147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5232864936496303"/>
              <c:y val="0.87547331123472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03360"/>
        <c:crosses val="autoZero"/>
        <c:auto val="1"/>
        <c:lblAlgn val="ctr"/>
        <c:lblOffset val="100"/>
        <c:tickLblSkip val="1"/>
        <c:tickMarkSkip val="1"/>
      </c:catAx>
      <c:valAx>
        <c:axId val="1147033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3259459512129635E-2"/>
              <c:y val="0.381132777735808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01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7178899082568808"/>
          <c:y val="5.3619373140307083E-2"/>
          <c:w val="0.51376146788990829"/>
          <c:h val="0.81769544038968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27866972477064222"/>
                  <c:y val="0.79892865979057548"/>
                </c:manualLayout>
              </c:layout>
              <c:tx>
                <c:rich>
                  <a:bodyPr/>
                  <a:lstStyle/>
                  <a:p>
                    <a:r>
                      <a:t>$ 2,413,92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$ 3,072,81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$ 4,280,89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$ 8,837,68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$ 7,551,30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$ 9,913,86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$ 12,359,57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$ 23,324,18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$ 25,411,51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9"/>
              <c:layout>
                <c:manualLayout>
                  <c:xMode val="edge"/>
                  <c:yMode val="edge"/>
                  <c:x val="0.74885321100917435"/>
                  <c:y val="7.7748091053445267E-2"/>
                </c:manualLayout>
              </c:layout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$ 533,051,28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NOV'!$A$20:$A$29</c:f>
              <c:strCache>
                <c:ptCount val="10"/>
                <c:pt idx="0">
                  <c:v>Sueldos del personal </c:v>
                </c:pt>
                <c:pt idx="1">
                  <c:v>Gastos de seguros</c:v>
                </c:pt>
                <c:pt idx="2">
                  <c:v>Gastos varios</c:v>
                </c:pt>
                <c:pt idx="3">
                  <c:v>Pago a CONECEL</c:v>
                </c:pt>
                <c:pt idx="4">
                  <c:v>Otros</c:v>
                </c:pt>
                <c:pt idx="5">
                  <c:v>Compra de amigos chips</c:v>
                </c:pt>
                <c:pt idx="6">
                  <c:v>Por financiamiento</c:v>
                </c:pt>
                <c:pt idx="7">
                  <c:v>Compra de celulares</c:v>
                </c:pt>
                <c:pt idx="8">
                  <c:v>Comisiones a vendedores 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NOV'!$C$20:$C$29</c:f>
              <c:numCache>
                <c:formatCode>0.00%</c:formatCode>
                <c:ptCount val="10"/>
                <c:pt idx="0">
                  <c:v>3.7739633233464238E-3</c:v>
                </c:pt>
                <c:pt idx="1">
                  <c:v>4.8040830846142893E-3</c:v>
                </c:pt>
                <c:pt idx="2">
                  <c:v>6.6928235903000472E-3</c:v>
                </c:pt>
                <c:pt idx="3">
                  <c:v>1.3816978269152343E-2</c:v>
                </c:pt>
                <c:pt idx="4">
                  <c:v>1.1805832382403243E-2</c:v>
                </c:pt>
                <c:pt idx="5">
                  <c:v>1.5499496268638223E-2</c:v>
                </c:pt>
                <c:pt idx="6">
                  <c:v>1.9323160615236944E-2</c:v>
                </c:pt>
                <c:pt idx="7">
                  <c:v>3.6465417191593005E-2</c:v>
                </c:pt>
                <c:pt idx="8">
                  <c:v>3.9728784189555111E-2</c:v>
                </c:pt>
                <c:pt idx="9">
                  <c:v>0.83338137974036641</c:v>
                </c:pt>
              </c:numCache>
            </c:numRef>
          </c:val>
        </c:ser>
        <c:dLbls>
          <c:showVal val="1"/>
        </c:dLbls>
        <c:gapWidth val="50"/>
        <c:axId val="114401280"/>
        <c:axId val="114403200"/>
      </c:barChart>
      <c:catAx>
        <c:axId val="114401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4.8165137614678902E-2"/>
              <c:y val="0.319035270184827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03200"/>
        <c:crosses val="autoZero"/>
        <c:auto val="1"/>
        <c:lblAlgn val="ctr"/>
        <c:lblOffset val="100"/>
        <c:tickLblSkip val="1"/>
        <c:tickMarkSkip val="1"/>
      </c:catAx>
      <c:valAx>
        <c:axId val="11440320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52064220183486243"/>
              <c:y val="0.9222532180132817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0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0778688524590162"/>
          <c:y val="0.19154955923960063"/>
          <c:w val="0.30737704918032788"/>
          <c:h val="0.42253579244029549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66188524590163933"/>
                  <c:y val="9.8591684902735621E-2"/>
                </c:manualLayout>
              </c:layout>
              <c:dLblPos val="bestFit"/>
              <c:showVal val="1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59631147540983609"/>
                  <c:y val="0.58591629885054308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32172131147540983"/>
                  <c:y val="0.6281698780945727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848360655737705"/>
                  <c:y val="0.2704229071617891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819672131147542"/>
                  <c:y val="0.163380506410247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Val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NOV'!$G$58:$G$61</c:f>
              <c:strCache>
                <c:ptCount val="4"/>
                <c:pt idx="0">
                  <c:v>Comisiones-Sept.</c:v>
                </c:pt>
                <c:pt idx="1">
                  <c:v>Comisiones-Oct.</c:v>
                </c:pt>
                <c:pt idx="2">
                  <c:v>Comisiones-Nov.</c:v>
                </c:pt>
                <c:pt idx="3">
                  <c:v>Comisiones Extras</c:v>
                </c:pt>
              </c:strCache>
            </c:strRef>
          </c:cat>
          <c:val>
            <c:numRef>
              <c:f>'AF NOV'!$H$58:$H$61</c:f>
              <c:numCache>
                <c:formatCode>[$$-300A]\ #,##0.00</c:formatCode>
                <c:ptCount val="4"/>
                <c:pt idx="0">
                  <c:v>5044.5200000000004</c:v>
                </c:pt>
                <c:pt idx="1">
                  <c:v>10779.16</c:v>
                </c:pt>
                <c:pt idx="2">
                  <c:v>1873.46</c:v>
                </c:pt>
                <c:pt idx="3">
                  <c:v>7714.37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NOV'!$G$58:$G$61</c:f>
              <c:strCache>
                <c:ptCount val="4"/>
                <c:pt idx="0">
                  <c:v>Comisiones-Sept.</c:v>
                </c:pt>
                <c:pt idx="1">
                  <c:v>Comisiones-Oct.</c:v>
                </c:pt>
                <c:pt idx="2">
                  <c:v>Comisiones-Nov.</c:v>
                </c:pt>
                <c:pt idx="3">
                  <c:v>Comisiones Extras</c:v>
                </c:pt>
              </c:strCache>
            </c:strRef>
          </c:cat>
          <c:val>
            <c:numRef>
              <c:f>'AF NOV'!$I$58:$I$61</c:f>
              <c:numCache>
                <c:formatCode>General</c:formatCode>
                <c:ptCount val="4"/>
                <c:pt idx="0">
                  <c:v>0.19851319343085086</c:v>
                </c:pt>
                <c:pt idx="1">
                  <c:v>0.42418415906807588</c:v>
                </c:pt>
                <c:pt idx="2">
                  <c:v>7.3724859325557598E-2</c:v>
                </c:pt>
                <c:pt idx="3">
                  <c:v>0.30357778817551573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2090163934426229"/>
          <c:y val="0.80845181620243201"/>
          <c:w val="0.80942622950819676"/>
          <c:h val="0.160563601127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2694839037482751"/>
          <c:y val="5.2083465788436353E-2"/>
          <c:w val="0.52922119871556561"/>
          <c:h val="0.6171890695929708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$ 2319,25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$ 3914,00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$ 4760,65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$ 7220,29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$ 8277,84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$ 10323,94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$ 14966,35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$ 30558,57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$ 134710,51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t>$ 463233,83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FEB'!$A$2:$A$11</c:f>
              <c:strCache>
                <c:ptCount val="10"/>
                <c:pt idx="0">
                  <c:v>Sueldos del personal </c:v>
                </c:pt>
                <c:pt idx="1">
                  <c:v>Gastos varios</c:v>
                </c:pt>
                <c:pt idx="2">
                  <c:v>Compra de amigos chips</c:v>
                </c:pt>
                <c:pt idx="3">
                  <c:v>Pago de impuestos, permisos y multas</c:v>
                </c:pt>
                <c:pt idx="4">
                  <c:v>Valores por liquidar</c:v>
                </c:pt>
                <c:pt idx="5">
                  <c:v>Otros</c:v>
                </c:pt>
                <c:pt idx="6">
                  <c:v>Pago a conecel</c:v>
                </c:pt>
                <c:pt idx="7">
                  <c:v>Comisiones a vendedores </c:v>
                </c:pt>
                <c:pt idx="8">
                  <c:v>Compra de celulares</c:v>
                </c:pt>
                <c:pt idx="9">
                  <c:v>Compra de tarjetas de telefonía</c:v>
                </c:pt>
              </c:strCache>
            </c:strRef>
          </c:cat>
          <c:val>
            <c:numRef>
              <c:f>'AF FEB'!$C$2:$C$11</c:f>
              <c:numCache>
                <c:formatCode>0.00%</c:formatCode>
                <c:ptCount val="10"/>
                <c:pt idx="0">
                  <c:v>3.4092317273628076E-3</c:v>
                </c:pt>
                <c:pt idx="1">
                  <c:v>5.753474881028323E-3</c:v>
                </c:pt>
                <c:pt idx="2">
                  <c:v>6.9980204906197035E-3</c:v>
                </c:pt>
                <c:pt idx="3">
                  <c:v>1.0613621536600368E-2</c:v>
                </c:pt>
                <c:pt idx="4">
                  <c:v>1.2168190045071874E-2</c:v>
                </c:pt>
                <c:pt idx="5">
                  <c:v>1.5175897548844786E-2</c:v>
                </c:pt>
                <c:pt idx="6">
                  <c:v>2.2000110062656616E-2</c:v>
                </c:pt>
                <c:pt idx="7">
                  <c:v>4.4920231275988903E-2</c:v>
                </c:pt>
                <c:pt idx="8">
                  <c:v>0.1980206293850274</c:v>
                </c:pt>
                <c:pt idx="9">
                  <c:v>0.68094059304679921</c:v>
                </c:pt>
              </c:numCache>
            </c:numRef>
          </c:val>
        </c:ser>
        <c:dLbls>
          <c:showVal val="1"/>
        </c:dLbls>
        <c:gapWidth val="50"/>
        <c:axId val="113530368"/>
        <c:axId val="113532288"/>
      </c:barChart>
      <c:catAx>
        <c:axId val="1135303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1.9480534922045361E-2"/>
              <c:y val="0.325521661177727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532288"/>
        <c:crosses val="autoZero"/>
        <c:auto val="1"/>
        <c:lblAlgn val="ctr"/>
        <c:lblOffset val="100"/>
        <c:tickLblSkip val="1"/>
        <c:tickMarkSkip val="1"/>
      </c:catAx>
      <c:valAx>
        <c:axId val="11353228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8019534436141715"/>
              <c:y val="0.726564347748687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530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34162185337038"/>
          <c:y val="0.10188698018680016"/>
          <c:w val="0.7671848660797902"/>
          <c:h val="0.6490577997085047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NOV'!$G$43:$G$45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NOV'!$I$43:$I$45</c:f>
              <c:numCache>
                <c:formatCode>0.00%</c:formatCode>
                <c:ptCount val="3"/>
                <c:pt idx="0">
                  <c:v>0</c:v>
                </c:pt>
                <c:pt idx="1">
                  <c:v>4.1460776531668776E-2</c:v>
                </c:pt>
                <c:pt idx="2">
                  <c:v>0.9585392234683312</c:v>
                </c:pt>
              </c:numCache>
            </c:numRef>
          </c:val>
        </c:ser>
        <c:dLbls>
          <c:showVal val="1"/>
        </c:dLbls>
        <c:axId val="114429312"/>
        <c:axId val="114472448"/>
      </c:barChart>
      <c:catAx>
        <c:axId val="11442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5232864936496303"/>
              <c:y val="0.886794086811038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72448"/>
        <c:crosses val="autoZero"/>
        <c:auto val="1"/>
        <c:lblAlgn val="ctr"/>
        <c:lblOffset val="100"/>
        <c:tickLblSkip val="1"/>
        <c:tickMarkSkip val="1"/>
      </c:catAx>
      <c:valAx>
        <c:axId val="1144724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3259459512129635E-2"/>
              <c:y val="0.3886799614533487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29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032258064516131"/>
          <c:y val="9.4827852314150932E-2"/>
          <c:w val="0.46153846153846156"/>
          <c:h val="0.764369961077701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29776674937965258"/>
                  <c:y val="0.78735853133567746"/>
                </c:manualLayout>
              </c:layout>
              <c:tx>
                <c:rich>
                  <a:bodyPr/>
                  <a:lstStyle/>
                  <a:p>
                    <a:r>
                      <a:t>$ 1.842,60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$ 2.413,92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$ 3,000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$ 4.500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$ 8.135,25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$ 9,917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$ 21,256,32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$ 33,407,64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$ 73236,57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70719602977667495"/>
                  <c:y val="0.11206928000763293"/>
                </c:manualLayout>
              </c:layout>
              <c:tx>
                <c:rich>
                  <a:bodyPr/>
                  <a:lstStyle/>
                  <a:p>
                    <a:r>
                      <a:t>$ 454539,49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DIC'!$A$21:$A$30</c:f>
              <c:strCache>
                <c:ptCount val="10"/>
                <c:pt idx="0">
                  <c:v>Sueldos del personal </c:v>
                </c:pt>
                <c:pt idx="1">
                  <c:v>Gastos varios</c:v>
                </c:pt>
                <c:pt idx="2">
                  <c:v>Gastos de seguros</c:v>
                </c:pt>
                <c:pt idx="3">
                  <c:v>Otros</c:v>
                </c:pt>
                <c:pt idx="4">
                  <c:v>Compra de amigos chips</c:v>
                </c:pt>
                <c:pt idx="5">
                  <c:v>Cta. Socios</c:v>
                </c:pt>
                <c:pt idx="6">
                  <c:v>Compra de celulares</c:v>
                </c:pt>
                <c:pt idx="7">
                  <c:v>Comisiones a vendedores </c:v>
                </c:pt>
                <c:pt idx="8">
                  <c:v>Pago a conecel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DIC'!$C$21:$C$30</c:f>
              <c:numCache>
                <c:formatCode>0.00%</c:formatCode>
                <c:ptCount val="10"/>
                <c:pt idx="0">
                  <c:v>4.1166259371382546E-3</c:v>
                </c:pt>
                <c:pt idx="1">
                  <c:v>4.8583969365373764E-3</c:v>
                </c:pt>
                <c:pt idx="2">
                  <c:v>5.2402769544549112E-3</c:v>
                </c:pt>
                <c:pt idx="3">
                  <c:v>1.6438036865451804E-2</c:v>
                </c:pt>
                <c:pt idx="4">
                  <c:v>1.6912150948913001E-2</c:v>
                </c:pt>
                <c:pt idx="5">
                  <c:v>3.4107393261899766E-2</c:v>
                </c:pt>
                <c:pt idx="6">
                  <c:v>5.3894234690802095E-2</c:v>
                </c:pt>
                <c:pt idx="7">
                  <c:v>6.5263405570060828E-2</c:v>
                </c:pt>
                <c:pt idx="8">
                  <c:v>7.787558628935623E-2</c:v>
                </c:pt>
                <c:pt idx="9">
                  <c:v>0.72129389254538567</c:v>
                </c:pt>
              </c:numCache>
            </c:numRef>
          </c:val>
        </c:ser>
        <c:dLbls>
          <c:showVal val="1"/>
        </c:dLbls>
        <c:gapWidth val="50"/>
        <c:axId val="113199360"/>
        <c:axId val="113230208"/>
      </c:barChart>
      <c:catAx>
        <c:axId val="113199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5.0868486352357321E-2"/>
              <c:y val="0.385058551821097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230208"/>
        <c:crosses val="autoZero"/>
        <c:auto val="1"/>
        <c:lblAlgn val="ctr"/>
        <c:lblOffset val="100"/>
        <c:tickLblSkip val="1"/>
        <c:tickMarkSkip val="1"/>
      </c:catAx>
      <c:valAx>
        <c:axId val="11323020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51364764267990071"/>
              <c:y val="0.9137956677545453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19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2205362372789157"/>
          <c:y val="0.21408480150308307"/>
          <c:w val="0.26045651554378896"/>
          <c:h val="0.38591602376213657"/>
        </c:manualLayout>
      </c:layout>
      <c:pie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Lbls>
            <c:dLbl>
              <c:idx val="0"/>
              <c:layout>
                <c:manualLayout>
                  <c:xMode val="edge"/>
                  <c:yMode val="edge"/>
                  <c:x val="0.63117929314261256"/>
                  <c:y val="0.1943664645225359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$ 8.118,19; 
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Mode val="edge"/>
                  <c:yMode val="edge"/>
                  <c:x val="0.68251013927168047"/>
                  <c:y val="0.38873292904507184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$ 5.921,39; 
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Mode val="edge"/>
                  <c:yMode val="edge"/>
                  <c:x val="0.31939193146975575"/>
                  <c:y val="0.53521200375770761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6311820780192472"/>
                  <c:y val="0.10985930603447683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$ 4.201,10;
 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Mode val="edge"/>
                  <c:yMode val="edge"/>
                  <c:x val="0.51520960373990365"/>
                  <c:y val="7.0422632073382577E-2"/>
                </c:manualLayout>
              </c:layout>
              <c:tx>
                <c:rich>
                  <a:bodyPr/>
                  <a:lstStyle/>
                  <a:p>
                    <a:pPr>
                      <a:defRPr sz="1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$ 0,00;
 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DIC'!$G$51:$G$55</c:f>
              <c:strCache>
                <c:ptCount val="5"/>
                <c:pt idx="0">
                  <c:v>Comisiones-Sept.</c:v>
                </c:pt>
                <c:pt idx="1">
                  <c:v>Comisiones-Oct.</c:v>
                </c:pt>
                <c:pt idx="2">
                  <c:v>Comisiones-Nov.</c:v>
                </c:pt>
                <c:pt idx="3">
                  <c:v>Comisiones-Dic.</c:v>
                </c:pt>
                <c:pt idx="4">
                  <c:v>Comisiones Extras</c:v>
                </c:pt>
              </c:strCache>
            </c:strRef>
          </c:cat>
          <c:val>
            <c:numRef>
              <c:f>'AF DIC'!$H$51:$H$55</c:f>
              <c:numCache>
                <c:formatCode>[$$-300A]\ #,##0.00</c:formatCode>
                <c:ptCount val="5"/>
                <c:pt idx="0">
                  <c:v>8118.19</c:v>
                </c:pt>
                <c:pt idx="1">
                  <c:v>5921.39</c:v>
                </c:pt>
                <c:pt idx="2">
                  <c:v>20028.68</c:v>
                </c:pt>
                <c:pt idx="3">
                  <c:v>4201.1000000000004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DIC'!$G$51:$G$55</c:f>
              <c:strCache>
                <c:ptCount val="5"/>
                <c:pt idx="0">
                  <c:v>Comisiones-Sept.</c:v>
                </c:pt>
                <c:pt idx="1">
                  <c:v>Comisiones-Oct.</c:v>
                </c:pt>
                <c:pt idx="2">
                  <c:v>Comisiones-Nov.</c:v>
                </c:pt>
                <c:pt idx="3">
                  <c:v>Comisiones-Dic.</c:v>
                </c:pt>
                <c:pt idx="4">
                  <c:v>Comisiones Extras</c:v>
                </c:pt>
              </c:strCache>
            </c:strRef>
          </c:cat>
          <c:val>
            <c:numRef>
              <c:f>'AF DIC'!$I$52:$I$55</c:f>
              <c:numCache>
                <c:formatCode>General</c:formatCode>
                <c:ptCount val="4"/>
                <c:pt idx="0">
                  <c:v>0.15472926644187412</c:v>
                </c:pt>
                <c:pt idx="1">
                  <c:v>0.52336072513363174</c:v>
                </c:pt>
                <c:pt idx="2">
                  <c:v>0.10977711673255054</c:v>
                </c:pt>
                <c:pt idx="3">
                  <c:v>0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5969596573487788"/>
          <c:y val="0.79718419507069083"/>
          <c:w val="0.75095126744377105"/>
          <c:h val="0.160563601127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634162185337038"/>
          <c:y val="0.10188698018680016"/>
          <c:w val="0.7671848660797902"/>
          <c:h val="0.6415106159909640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DIC'!$G$37:$G$39</c:f>
              <c:strCache>
                <c:ptCount val="3"/>
                <c:pt idx="0">
                  <c:v>Tarjetas Movistar</c:v>
                </c:pt>
                <c:pt idx="1">
                  <c:v>Tarjetas Porta Alo</c:v>
                </c:pt>
                <c:pt idx="2">
                  <c:v>Tarjetas Prepago Amigo</c:v>
                </c:pt>
              </c:strCache>
            </c:strRef>
          </c:cat>
          <c:val>
            <c:numRef>
              <c:f>'AF DIC'!$I$37:$I$39</c:f>
              <c:numCache>
                <c:formatCode>0.00%</c:formatCode>
                <c:ptCount val="3"/>
                <c:pt idx="0">
                  <c:v>0</c:v>
                </c:pt>
                <c:pt idx="1">
                  <c:v>4.3883531037387777E-2</c:v>
                </c:pt>
                <c:pt idx="2">
                  <c:v>0.95611646896261226</c:v>
                </c:pt>
              </c:numCache>
            </c:numRef>
          </c:val>
        </c:ser>
        <c:dLbls>
          <c:showVal val="1"/>
        </c:dLbls>
        <c:axId val="113322624"/>
        <c:axId val="113341184"/>
      </c:barChart>
      <c:catAx>
        <c:axId val="11332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Tipo Tarjeta</a:t>
                </a:r>
              </a:p>
            </c:rich>
          </c:tx>
          <c:layout>
            <c:manualLayout>
              <c:xMode val="edge"/>
              <c:yMode val="edge"/>
              <c:x val="0.45232864936496303"/>
              <c:y val="0.879246903093497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341184"/>
        <c:crosses val="autoZero"/>
        <c:auto val="1"/>
        <c:lblAlgn val="ctr"/>
        <c:lblOffset val="100"/>
        <c:tickLblSkip val="1"/>
        <c:tickMarkSkip val="1"/>
      </c:catAx>
      <c:valAx>
        <c:axId val="1133411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3259459512129635E-2"/>
              <c:y val="0.384906369594578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322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368356156444618"/>
          <c:y val="0.21562500000000001"/>
          <c:w val="0.87585324374176898"/>
          <c:h val="0.59687500000000004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18691058984814"/>
                  <c:y val="0.5437499999999999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17871771795976907"/>
                  <c:y val="0.35625000000000001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24965910218807433"/>
                  <c:y val="0.4093749999999999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246932585833972"/>
                  <c:y val="0.2562499999999999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39563464281170252"/>
                  <c:y val="0.32812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47339731398503715"/>
                  <c:y val="0.23437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4433869821334246"/>
                  <c:y val="0.4343750000000000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1800859721965939"/>
                  <c:y val="0.3843750000000000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622146666995298"/>
                  <c:y val="0.5187500000000000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534839523229348"/>
                  <c:y val="0.4093749999999999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8376540368496046"/>
                  <c:y val="0.50624999999999998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90995967846691572"/>
                  <c:y val="0.453125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'tablas mensuales'!$C$128:$C$139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'tablas mensuales'!$D$128:$D$139</c:f>
              <c:numCache>
                <c:formatCode>General</c:formatCode>
                <c:ptCount val="12"/>
                <c:pt idx="0">
                  <c:v>3393.29</c:v>
                </c:pt>
                <c:pt idx="1">
                  <c:v>4173.68</c:v>
                </c:pt>
                <c:pt idx="2">
                  <c:v>5165.38</c:v>
                </c:pt>
                <c:pt idx="3">
                  <c:v>5347.48</c:v>
                </c:pt>
                <c:pt idx="4">
                  <c:v>6319.24</c:v>
                </c:pt>
                <c:pt idx="5">
                  <c:v>5847.5</c:v>
                </c:pt>
                <c:pt idx="6">
                  <c:v>4954.51</c:v>
                </c:pt>
                <c:pt idx="7">
                  <c:v>3680.05</c:v>
                </c:pt>
                <c:pt idx="8">
                  <c:v>3963.64</c:v>
                </c:pt>
                <c:pt idx="9">
                  <c:v>3364</c:v>
                </c:pt>
                <c:pt idx="10">
                  <c:v>4389.3999999999996</c:v>
                </c:pt>
                <c:pt idx="11">
                  <c:v>2665.38</c:v>
                </c:pt>
              </c:numCache>
            </c:numRef>
          </c:val>
        </c:ser>
        <c:dLbls>
          <c:showVal val="1"/>
        </c:dLbls>
        <c:marker val="1"/>
        <c:axId val="115321088"/>
        <c:axId val="115343744"/>
      </c:lineChart>
      <c:catAx>
        <c:axId val="11532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layout>
            <c:manualLayout>
              <c:xMode val="edge"/>
              <c:yMode val="edge"/>
              <c:x val="0.51296077826620734"/>
              <c:y val="0.896874999999999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343744"/>
        <c:crosses val="autoZero"/>
        <c:auto val="1"/>
        <c:lblAlgn val="ctr"/>
        <c:lblOffset val="100"/>
        <c:tickLblSkip val="1"/>
        <c:tickMarkSkip val="1"/>
      </c:catAx>
      <c:valAx>
        <c:axId val="1153437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</a:t>
                </a:r>
              </a:p>
            </c:rich>
          </c:tx>
          <c:layout>
            <c:manualLayout>
              <c:xMode val="edge"/>
              <c:yMode val="edge"/>
              <c:x val="4.3656236448187863E-2"/>
              <c:y val="0.481250000000000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32108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prueba!#REF!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prueba!#REF!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114865664"/>
        <c:axId val="114867584"/>
      </c:lineChart>
      <c:catAx>
        <c:axId val="114865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67584"/>
        <c:crosses val="autoZero"/>
        <c:auto val="1"/>
        <c:lblAlgn val="ctr"/>
        <c:lblOffset val="100"/>
        <c:tickLblSkip val="1"/>
        <c:tickMarkSkip val="1"/>
      </c:catAx>
      <c:valAx>
        <c:axId val="1148675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6566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6.0750446694460988E-2"/>
          <c:y val="3.6247372492350424E-2"/>
          <c:w val="0.92138177486599171"/>
          <c:h val="0.38806010550633985"/>
        </c:manualLayout>
      </c:layout>
      <c:lineChart>
        <c:grouping val="standard"/>
        <c:ser>
          <c:idx val="0"/>
          <c:order val="0"/>
          <c:tx>
            <c:strRef>
              <c:f>prueba!$C$6</c:f>
              <c:strCache>
                <c:ptCount val="1"/>
                <c:pt idx="0">
                  <c:v>Compra de tarjetas de telefonía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prueba!$D$6:$O$6</c:f>
              <c:numCache>
                <c:formatCode>General</c:formatCode>
                <c:ptCount val="12"/>
                <c:pt idx="0">
                  <c:v>367978.97</c:v>
                </c:pt>
                <c:pt idx="1">
                  <c:v>463233.83</c:v>
                </c:pt>
                <c:pt idx="2">
                  <c:v>370996.47999999998</c:v>
                </c:pt>
                <c:pt idx="3">
                  <c:v>406450.31</c:v>
                </c:pt>
                <c:pt idx="4">
                  <c:v>451238.19</c:v>
                </c:pt>
                <c:pt idx="5">
                  <c:v>427135.17</c:v>
                </c:pt>
                <c:pt idx="6">
                  <c:v>338049.57</c:v>
                </c:pt>
                <c:pt idx="7">
                  <c:v>530552</c:v>
                </c:pt>
                <c:pt idx="8">
                  <c:v>513720.07</c:v>
                </c:pt>
                <c:pt idx="9">
                  <c:v>454539.49</c:v>
                </c:pt>
                <c:pt idx="10">
                  <c:v>533051.28</c:v>
                </c:pt>
                <c:pt idx="11">
                  <c:v>422954.57</c:v>
                </c:pt>
              </c:numCache>
            </c:numRef>
          </c:val>
        </c:ser>
        <c:ser>
          <c:idx val="1"/>
          <c:order val="1"/>
          <c:tx>
            <c:strRef>
              <c:f>prueba!$C$7</c:f>
              <c:strCache>
                <c:ptCount val="1"/>
                <c:pt idx="0">
                  <c:v>Compra de celulares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prueba!$D$7:$O$7</c:f>
              <c:numCache>
                <c:formatCode>General</c:formatCode>
                <c:ptCount val="12"/>
                <c:pt idx="0">
                  <c:v>217507.39</c:v>
                </c:pt>
                <c:pt idx="1">
                  <c:v>134710.51</c:v>
                </c:pt>
                <c:pt idx="2">
                  <c:v>337838.89</c:v>
                </c:pt>
                <c:pt idx="3">
                  <c:v>225797.81</c:v>
                </c:pt>
                <c:pt idx="4">
                  <c:v>168073.28</c:v>
                </c:pt>
                <c:pt idx="5">
                  <c:v>34579.879999999997</c:v>
                </c:pt>
                <c:pt idx="6">
                  <c:v>15488.72</c:v>
                </c:pt>
                <c:pt idx="7">
                  <c:v>1972.46</c:v>
                </c:pt>
                <c:pt idx="8">
                  <c:v>26614.16</c:v>
                </c:pt>
                <c:pt idx="9">
                  <c:v>33407.64</c:v>
                </c:pt>
                <c:pt idx="10">
                  <c:v>23324.18</c:v>
                </c:pt>
                <c:pt idx="11">
                  <c:v>31602.67</c:v>
                </c:pt>
              </c:numCache>
            </c:numRef>
          </c:val>
        </c:ser>
        <c:ser>
          <c:idx val="2"/>
          <c:order val="2"/>
          <c:tx>
            <c:strRef>
              <c:f>prueba!$C$8</c:f>
              <c:strCache>
                <c:ptCount val="1"/>
                <c:pt idx="0">
                  <c:v>Pago a CONECEL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prueba!$D$8:$O$8</c:f>
              <c:numCache>
                <c:formatCode>General</c:formatCode>
                <c:ptCount val="12"/>
                <c:pt idx="0">
                  <c:v>41325.19</c:v>
                </c:pt>
                <c:pt idx="1">
                  <c:v>14966.35</c:v>
                </c:pt>
                <c:pt idx="2">
                  <c:v>34461.53</c:v>
                </c:pt>
                <c:pt idx="3">
                  <c:v>31556.14</c:v>
                </c:pt>
                <c:pt idx="4">
                  <c:v>41119.279999999999</c:v>
                </c:pt>
                <c:pt idx="5">
                  <c:v>29201.64</c:v>
                </c:pt>
                <c:pt idx="6">
                  <c:v>35813.660000000003</c:v>
                </c:pt>
                <c:pt idx="7">
                  <c:v>38969.32</c:v>
                </c:pt>
                <c:pt idx="8">
                  <c:v>103538.38</c:v>
                </c:pt>
                <c:pt idx="9">
                  <c:v>73236.570000000007</c:v>
                </c:pt>
                <c:pt idx="10">
                  <c:v>8837.68</c:v>
                </c:pt>
                <c:pt idx="11">
                  <c:v>45664.93</c:v>
                </c:pt>
              </c:numCache>
            </c:numRef>
          </c:val>
        </c:ser>
        <c:ser>
          <c:idx val="3"/>
          <c:order val="3"/>
          <c:tx>
            <c:strRef>
              <c:f>prueba!$C$9</c:f>
              <c:strCache>
                <c:ptCount val="1"/>
                <c:pt idx="0">
                  <c:v>Comisiones a vendedores 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prueba!$D$9:$O$9</c:f>
              <c:numCache>
                <c:formatCode>General</c:formatCode>
                <c:ptCount val="12"/>
                <c:pt idx="0">
                  <c:v>70375.850000000006</c:v>
                </c:pt>
                <c:pt idx="1">
                  <c:v>30558.57</c:v>
                </c:pt>
                <c:pt idx="2">
                  <c:v>26350.799999999999</c:v>
                </c:pt>
                <c:pt idx="3">
                  <c:v>49996.42</c:v>
                </c:pt>
                <c:pt idx="4">
                  <c:v>30210.55</c:v>
                </c:pt>
                <c:pt idx="5">
                  <c:v>6946.3</c:v>
                </c:pt>
                <c:pt idx="6">
                  <c:v>30081.03</c:v>
                </c:pt>
                <c:pt idx="7">
                  <c:v>15590.74</c:v>
                </c:pt>
                <c:pt idx="8">
                  <c:v>15961.04</c:v>
                </c:pt>
                <c:pt idx="9">
                  <c:v>21256.32</c:v>
                </c:pt>
                <c:pt idx="10">
                  <c:v>25411.51</c:v>
                </c:pt>
                <c:pt idx="11">
                  <c:v>38269.360000000001</c:v>
                </c:pt>
              </c:numCache>
            </c:numRef>
          </c:val>
        </c:ser>
        <c:ser>
          <c:idx val="4"/>
          <c:order val="4"/>
          <c:tx>
            <c:strRef>
              <c:f>prueba!$C$10</c:f>
              <c:strCache>
                <c:ptCount val="1"/>
                <c:pt idx="0">
                  <c:v>Compra de amigos chips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prueba!$D$10:$O$10</c:f>
              <c:numCache>
                <c:formatCode>General</c:formatCode>
                <c:ptCount val="12"/>
                <c:pt idx="0">
                  <c:v>1783.93</c:v>
                </c:pt>
                <c:pt idx="1">
                  <c:v>4760.6499999999996</c:v>
                </c:pt>
                <c:pt idx="2">
                  <c:v>5953.44</c:v>
                </c:pt>
                <c:pt idx="3">
                  <c:v>7440.05</c:v>
                </c:pt>
                <c:pt idx="4">
                  <c:v>4000</c:v>
                </c:pt>
                <c:pt idx="5">
                  <c:v>3500</c:v>
                </c:pt>
                <c:pt idx="6">
                  <c:v>11278.51</c:v>
                </c:pt>
                <c:pt idx="7">
                  <c:v>14875.5</c:v>
                </c:pt>
                <c:pt idx="8">
                  <c:v>4958.5</c:v>
                </c:pt>
                <c:pt idx="9">
                  <c:v>9917</c:v>
                </c:pt>
                <c:pt idx="10">
                  <c:v>9913.86</c:v>
                </c:pt>
                <c:pt idx="11">
                  <c:v>9917</c:v>
                </c:pt>
              </c:numCache>
            </c:numRef>
          </c:val>
        </c:ser>
        <c:ser>
          <c:idx val="5"/>
          <c:order val="5"/>
          <c:tx>
            <c:strRef>
              <c:f>prueba!$C$11</c:f>
              <c:strCache>
                <c:ptCount val="1"/>
                <c:pt idx="0">
                  <c:v>Gastos varios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prueba!$D$11:$O$11</c:f>
              <c:numCache>
                <c:formatCode>General</c:formatCode>
                <c:ptCount val="12"/>
                <c:pt idx="0">
                  <c:v>2066.3910000000001</c:v>
                </c:pt>
                <c:pt idx="1">
                  <c:v>3914.0040000000004</c:v>
                </c:pt>
                <c:pt idx="2">
                  <c:v>5375.4660000000003</c:v>
                </c:pt>
                <c:pt idx="3">
                  <c:v>3729.8590000000004</c:v>
                </c:pt>
                <c:pt idx="4">
                  <c:v>3546.261</c:v>
                </c:pt>
                <c:pt idx="5">
                  <c:v>1357.3219999999999</c:v>
                </c:pt>
                <c:pt idx="6">
                  <c:v>1180.4760000000001</c:v>
                </c:pt>
                <c:pt idx="7">
                  <c:v>4668.9840000000004</c:v>
                </c:pt>
                <c:pt idx="8">
                  <c:v>5502.8249999999998</c:v>
                </c:pt>
                <c:pt idx="9">
                  <c:v>1842.606</c:v>
                </c:pt>
                <c:pt idx="10">
                  <c:v>4280.8950000000004</c:v>
                </c:pt>
                <c:pt idx="11">
                  <c:v>2848.8820000000001</c:v>
                </c:pt>
              </c:numCache>
            </c:numRef>
          </c:val>
        </c:ser>
        <c:ser>
          <c:idx val="6"/>
          <c:order val="6"/>
          <c:tx>
            <c:strRef>
              <c:f>prueba!$C$12</c:f>
              <c:strCache>
                <c:ptCount val="1"/>
                <c:pt idx="0">
                  <c:v>Sueldos del personal 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prueba!$D$12:$O$12</c:f>
              <c:numCache>
                <c:formatCode>General</c:formatCode>
                <c:ptCount val="12"/>
                <c:pt idx="0">
                  <c:v>2313.92</c:v>
                </c:pt>
                <c:pt idx="1">
                  <c:v>2319.25</c:v>
                </c:pt>
                <c:pt idx="2">
                  <c:v>2413.92</c:v>
                </c:pt>
                <c:pt idx="3">
                  <c:v>2413.92</c:v>
                </c:pt>
                <c:pt idx="4">
                  <c:v>2413.92</c:v>
                </c:pt>
                <c:pt idx="5">
                  <c:v>2413.92</c:v>
                </c:pt>
                <c:pt idx="6">
                  <c:v>2413.92</c:v>
                </c:pt>
                <c:pt idx="7">
                  <c:v>2413.92</c:v>
                </c:pt>
                <c:pt idx="8">
                  <c:v>2413.92</c:v>
                </c:pt>
                <c:pt idx="9">
                  <c:v>2413.92</c:v>
                </c:pt>
                <c:pt idx="10">
                  <c:v>2413.92</c:v>
                </c:pt>
                <c:pt idx="11">
                  <c:v>2413.92</c:v>
                </c:pt>
              </c:numCache>
            </c:numRef>
          </c:val>
        </c:ser>
        <c:ser>
          <c:idx val="7"/>
          <c:order val="7"/>
          <c:tx>
            <c:strRef>
              <c:f>prueba!$C$13</c:f>
              <c:strCache>
                <c:ptCount val="1"/>
                <c:pt idx="0">
                  <c:v>Cuota de locales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prueba!$D$13:$O$13</c:f>
              <c:numCache>
                <c:formatCode>General</c:formatCode>
                <c:ptCount val="12"/>
                <c:pt idx="0">
                  <c:v>1818.13</c:v>
                </c:pt>
                <c:pt idx="1">
                  <c:v>1818.13</c:v>
                </c:pt>
                <c:pt idx="2">
                  <c:v>1818.13</c:v>
                </c:pt>
                <c:pt idx="3">
                  <c:v>1818.13</c:v>
                </c:pt>
                <c:pt idx="4">
                  <c:v>1818.13</c:v>
                </c:pt>
                <c:pt idx="5">
                  <c:v>1818.13</c:v>
                </c:pt>
                <c:pt idx="6">
                  <c:v>1818.13</c:v>
                </c:pt>
                <c:pt idx="7">
                  <c:v>1818.13</c:v>
                </c:pt>
                <c:pt idx="8">
                  <c:v>1818.13</c:v>
                </c:pt>
                <c:pt idx="9">
                  <c:v>1818.13</c:v>
                </c:pt>
                <c:pt idx="10">
                  <c:v>1818.13</c:v>
                </c:pt>
                <c:pt idx="11">
                  <c:v>1818.13</c:v>
                </c:pt>
              </c:numCache>
            </c:numRef>
          </c:val>
        </c:ser>
        <c:ser>
          <c:idx val="8"/>
          <c:order val="8"/>
          <c:tx>
            <c:strRef>
              <c:f>prueba!$C$14</c:f>
              <c:strCache>
                <c:ptCount val="1"/>
                <c:pt idx="0">
                  <c:v>Gastos de publicidad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prueba!$D$14:$O$14</c:f>
              <c:numCache>
                <c:formatCode>General</c:formatCode>
                <c:ptCount val="12"/>
                <c:pt idx="0">
                  <c:v>2520.54</c:v>
                </c:pt>
                <c:pt idx="1">
                  <c:v>886.5</c:v>
                </c:pt>
                <c:pt idx="2">
                  <c:v>2776.5</c:v>
                </c:pt>
                <c:pt idx="3">
                  <c:v>741.5</c:v>
                </c:pt>
                <c:pt idx="4">
                  <c:v>1463.19</c:v>
                </c:pt>
                <c:pt idx="5">
                  <c:v>1267</c:v>
                </c:pt>
                <c:pt idx="6">
                  <c:v>976.18</c:v>
                </c:pt>
                <c:pt idx="7">
                  <c:v>1499.06</c:v>
                </c:pt>
                <c:pt idx="8">
                  <c:v>505.05</c:v>
                </c:pt>
                <c:pt idx="9">
                  <c:v>1030.6099999999999</c:v>
                </c:pt>
                <c:pt idx="10">
                  <c:v>345</c:v>
                </c:pt>
                <c:pt idx="11">
                  <c:v>2206.5700000000002</c:v>
                </c:pt>
              </c:numCache>
            </c:numRef>
          </c:val>
        </c:ser>
        <c:ser>
          <c:idx val="9"/>
          <c:order val="9"/>
          <c:tx>
            <c:strRef>
              <c:f>prueba!$C$15</c:f>
              <c:strCache>
                <c:ptCount val="1"/>
                <c:pt idx="0">
                  <c:v>Aportes al seguro social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prueba!$D$15:$O$15</c:f>
              <c:numCache>
                <c:formatCode>General</c:formatCode>
                <c:ptCount val="12"/>
                <c:pt idx="0">
                  <c:v>0</c:v>
                </c:pt>
                <c:pt idx="1">
                  <c:v>649.62</c:v>
                </c:pt>
                <c:pt idx="2">
                  <c:v>230.05</c:v>
                </c:pt>
                <c:pt idx="3">
                  <c:v>230.05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262.18</c:v>
                </c:pt>
              </c:numCache>
            </c:numRef>
          </c:val>
        </c:ser>
        <c:ser>
          <c:idx val="10"/>
          <c:order val="10"/>
          <c:tx>
            <c:strRef>
              <c:f>prueba!$C$16</c:f>
              <c:strCache>
                <c:ptCount val="1"/>
                <c:pt idx="0">
                  <c:v>Servicios básicos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prueba!$D$16:$O$16</c:f>
              <c:numCache>
                <c:formatCode>General</c:formatCode>
                <c:ptCount val="12"/>
                <c:pt idx="0">
                  <c:v>295.28549999999996</c:v>
                </c:pt>
                <c:pt idx="1">
                  <c:v>344.839</c:v>
                </c:pt>
                <c:pt idx="2">
                  <c:v>409.3655</c:v>
                </c:pt>
                <c:pt idx="3">
                  <c:v>280.738</c:v>
                </c:pt>
                <c:pt idx="4">
                  <c:v>517.60349999999994</c:v>
                </c:pt>
                <c:pt idx="5">
                  <c:v>0</c:v>
                </c:pt>
                <c:pt idx="6">
                  <c:v>216.614</c:v>
                </c:pt>
                <c:pt idx="7">
                  <c:v>1108.0250000000001</c:v>
                </c:pt>
                <c:pt idx="8">
                  <c:v>323.25349999999997</c:v>
                </c:pt>
                <c:pt idx="9">
                  <c:v>1109.3244999999997</c:v>
                </c:pt>
                <c:pt idx="10">
                  <c:v>135.02149999999997</c:v>
                </c:pt>
                <c:pt idx="11">
                  <c:v>753.3075</c:v>
                </c:pt>
              </c:numCache>
            </c:numRef>
          </c:val>
        </c:ser>
        <c:ser>
          <c:idx val="11"/>
          <c:order val="11"/>
          <c:tx>
            <c:strRef>
              <c:f>prueba!$C$17</c:f>
              <c:strCache>
                <c:ptCount val="1"/>
                <c:pt idx="0">
                  <c:v>Gastos de arriendo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prueba!$D$17:$O$17</c:f>
              <c:numCache>
                <c:formatCode>General</c:formatCode>
                <c:ptCount val="12"/>
                <c:pt idx="0">
                  <c:v>860</c:v>
                </c:pt>
                <c:pt idx="1">
                  <c:v>860</c:v>
                </c:pt>
                <c:pt idx="2">
                  <c:v>860</c:v>
                </c:pt>
                <c:pt idx="3">
                  <c:v>860</c:v>
                </c:pt>
                <c:pt idx="4">
                  <c:v>860</c:v>
                </c:pt>
                <c:pt idx="5">
                  <c:v>860</c:v>
                </c:pt>
                <c:pt idx="6">
                  <c:v>860</c:v>
                </c:pt>
                <c:pt idx="7">
                  <c:v>860</c:v>
                </c:pt>
                <c:pt idx="8">
                  <c:v>860</c:v>
                </c:pt>
                <c:pt idx="9">
                  <c:v>860</c:v>
                </c:pt>
                <c:pt idx="10">
                  <c:v>860</c:v>
                </c:pt>
                <c:pt idx="11">
                  <c:v>860</c:v>
                </c:pt>
              </c:numCache>
            </c:numRef>
          </c:val>
        </c:ser>
        <c:ser>
          <c:idx val="12"/>
          <c:order val="12"/>
          <c:tx>
            <c:strRef>
              <c:f>prueba!$C$18</c:f>
              <c:strCache>
                <c:ptCount val="1"/>
                <c:pt idx="0">
                  <c:v>Gastos de seguridad y guardianía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prueba!$D$18:$O$18</c:f>
              <c:numCache>
                <c:formatCode>General</c:formatCode>
                <c:ptCount val="12"/>
                <c:pt idx="0">
                  <c:v>350</c:v>
                </c:pt>
                <c:pt idx="1">
                  <c:v>568.9</c:v>
                </c:pt>
                <c:pt idx="2">
                  <c:v>950.26</c:v>
                </c:pt>
                <c:pt idx="3">
                  <c:v>350</c:v>
                </c:pt>
                <c:pt idx="4">
                  <c:v>999.38</c:v>
                </c:pt>
                <c:pt idx="5">
                  <c:v>350</c:v>
                </c:pt>
                <c:pt idx="6">
                  <c:v>965.14</c:v>
                </c:pt>
                <c:pt idx="7">
                  <c:v>350</c:v>
                </c:pt>
                <c:pt idx="8">
                  <c:v>981.69</c:v>
                </c:pt>
                <c:pt idx="9">
                  <c:v>350</c:v>
                </c:pt>
                <c:pt idx="10">
                  <c:v>803.22</c:v>
                </c:pt>
                <c:pt idx="11">
                  <c:v>350</c:v>
                </c:pt>
              </c:numCache>
            </c:numRef>
          </c:val>
        </c:ser>
        <c:ser>
          <c:idx val="13"/>
          <c:order val="13"/>
          <c:tx>
            <c:strRef>
              <c:f>prueba!$C$19</c:f>
              <c:strCache>
                <c:ptCount val="1"/>
                <c:pt idx="0">
                  <c:v>Gastos por servicio de frecuencia de radios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prueba!$D$19:$O$19</c:f>
              <c:numCache>
                <c:formatCode>General</c:formatCode>
                <c:ptCount val="12"/>
                <c:pt idx="0">
                  <c:v>368.43</c:v>
                </c:pt>
                <c:pt idx="1">
                  <c:v>200</c:v>
                </c:pt>
                <c:pt idx="2">
                  <c:v>200</c:v>
                </c:pt>
                <c:pt idx="3">
                  <c:v>151.62</c:v>
                </c:pt>
                <c:pt idx="4">
                  <c:v>200</c:v>
                </c:pt>
                <c:pt idx="5">
                  <c:v>151.62</c:v>
                </c:pt>
                <c:pt idx="6">
                  <c:v>242.47</c:v>
                </c:pt>
                <c:pt idx="7">
                  <c:v>151.62</c:v>
                </c:pt>
                <c:pt idx="8">
                  <c:v>200</c:v>
                </c:pt>
                <c:pt idx="9">
                  <c:v>260.69</c:v>
                </c:pt>
                <c:pt idx="10">
                  <c:v>290.04000000000002</c:v>
                </c:pt>
                <c:pt idx="11">
                  <c:v>242.47</c:v>
                </c:pt>
              </c:numCache>
            </c:numRef>
          </c:val>
        </c:ser>
        <c:ser>
          <c:idx val="14"/>
          <c:order val="14"/>
          <c:tx>
            <c:strRef>
              <c:f>prueba!$C$20</c:f>
              <c:strCache>
                <c:ptCount val="1"/>
                <c:pt idx="0">
                  <c:v>Gastos de ventas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prueba!$D$20:$O$20</c:f>
              <c:numCache>
                <c:formatCode>General</c:formatCode>
                <c:ptCount val="12"/>
                <c:pt idx="0">
                  <c:v>1600.94</c:v>
                </c:pt>
                <c:pt idx="1">
                  <c:v>49.28</c:v>
                </c:pt>
                <c:pt idx="2">
                  <c:v>96.32</c:v>
                </c:pt>
                <c:pt idx="3">
                  <c:v>194</c:v>
                </c:pt>
                <c:pt idx="4">
                  <c:v>48</c:v>
                </c:pt>
                <c:pt idx="5">
                  <c:v>55</c:v>
                </c:pt>
                <c:pt idx="6">
                  <c:v>62.82</c:v>
                </c:pt>
                <c:pt idx="7">
                  <c:v>49</c:v>
                </c:pt>
                <c:pt idx="8">
                  <c:v>69.17</c:v>
                </c:pt>
                <c:pt idx="9">
                  <c:v>46</c:v>
                </c:pt>
                <c:pt idx="10">
                  <c:v>168</c:v>
                </c:pt>
                <c:pt idx="11">
                  <c:v>69.17</c:v>
                </c:pt>
              </c:numCache>
            </c:numRef>
          </c:val>
        </c:ser>
        <c:ser>
          <c:idx val="15"/>
          <c:order val="15"/>
          <c:tx>
            <c:strRef>
              <c:f>prueba!$C$21</c:f>
              <c:strCache>
                <c:ptCount val="1"/>
                <c:pt idx="0">
                  <c:v>Por pago de cuota camión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val>
            <c:numRef>
              <c:f>prueba!$D$21:$O$21</c:f>
              <c:numCache>
                <c:formatCode>General</c:formatCode>
                <c:ptCount val="12"/>
                <c:pt idx="0">
                  <c:v>91</c:v>
                </c:pt>
                <c:pt idx="1">
                  <c:v>91</c:v>
                </c:pt>
                <c:pt idx="2">
                  <c:v>1234.94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</c:numCache>
            </c:numRef>
          </c:val>
        </c:ser>
        <c:marker val="1"/>
        <c:axId val="114964736"/>
        <c:axId val="114991872"/>
      </c:lineChart>
      <c:catAx>
        <c:axId val="11496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layout>
            <c:manualLayout>
              <c:xMode val="edge"/>
              <c:yMode val="edge"/>
              <c:x val="0.50625372245384159"/>
              <c:y val="0.481876834310070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91872"/>
        <c:crosses val="autoZero"/>
        <c:auto val="1"/>
        <c:lblAlgn val="ctr"/>
        <c:lblOffset val="100"/>
        <c:tickLblSkip val="1"/>
        <c:tickMarkSkip val="1"/>
      </c:catAx>
      <c:valAx>
        <c:axId val="1149918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montos</a:t>
                </a:r>
              </a:p>
            </c:rich>
          </c:tx>
          <c:layout>
            <c:manualLayout>
              <c:xMode val="edge"/>
              <c:yMode val="edge"/>
              <c:x val="9.529481834425254E-3"/>
              <c:y val="0.17057587055223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6473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58248957712925"/>
          <c:y val="0.55010718253096524"/>
          <c:w val="0.65455628350208461"/>
          <c:h val="0.426439676380593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2344404592885171"/>
          <c:y val="5.7046979865771813E-2"/>
          <c:w val="0.86099628673064643"/>
          <c:h val="0.52852348993288589"/>
        </c:manualLayout>
      </c:layout>
      <c:lineChart>
        <c:grouping val="standard"/>
        <c:ser>
          <c:idx val="0"/>
          <c:order val="0"/>
          <c:tx>
            <c:strRef>
              <c:f>prueba!$C$97</c:f>
              <c:strCache>
                <c:ptCount val="1"/>
                <c:pt idx="0">
                  <c:v>Pago de impuestos, permisos y multas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prueba!$D$97:$O$97</c:f>
              <c:numCache>
                <c:formatCode>General</c:formatCode>
                <c:ptCount val="12"/>
                <c:pt idx="0">
                  <c:v>3730.01</c:v>
                </c:pt>
                <c:pt idx="1">
                  <c:v>7220.29</c:v>
                </c:pt>
                <c:pt idx="2">
                  <c:v>2500.9699999999998</c:v>
                </c:pt>
                <c:pt idx="3">
                  <c:v>0</c:v>
                </c:pt>
                <c:pt idx="4">
                  <c:v>15974.17</c:v>
                </c:pt>
                <c:pt idx="5">
                  <c:v>0</c:v>
                </c:pt>
                <c:pt idx="6">
                  <c:v>666.66</c:v>
                </c:pt>
                <c:pt idx="7">
                  <c:v>9385.2999999999993</c:v>
                </c:pt>
                <c:pt idx="8">
                  <c:v>4722</c:v>
                </c:pt>
                <c:pt idx="9">
                  <c:v>400</c:v>
                </c:pt>
                <c:pt idx="10">
                  <c:v>0</c:v>
                </c:pt>
                <c:pt idx="11">
                  <c:v>520.80999999999995</c:v>
                </c:pt>
              </c:numCache>
            </c:numRef>
          </c:val>
        </c:ser>
        <c:ser>
          <c:idx val="1"/>
          <c:order val="1"/>
          <c:tx>
            <c:strRef>
              <c:f>prueba!$C$98</c:f>
              <c:strCache>
                <c:ptCount val="1"/>
                <c:pt idx="0">
                  <c:v>Por financiamiento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prueba!$D$98:$O$98</c:f>
              <c:numCache>
                <c:formatCode>General</c:formatCode>
                <c:ptCount val="12"/>
                <c:pt idx="0">
                  <c:v>27.5</c:v>
                </c:pt>
                <c:pt idx="1">
                  <c:v>750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15712.12</c:v>
                </c:pt>
                <c:pt idx="8">
                  <c:v>0</c:v>
                </c:pt>
                <c:pt idx="9">
                  <c:v>0</c:v>
                </c:pt>
                <c:pt idx="10">
                  <c:v>12359.57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prueba!$C$99</c:f>
              <c:strCache>
                <c:ptCount val="1"/>
                <c:pt idx="0">
                  <c:v>Cta. Socios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prueba!$D$99:$O$99</c:f>
              <c:numCache>
                <c:formatCode>General</c:formatCode>
                <c:ptCount val="12"/>
                <c:pt idx="0">
                  <c:v>820.47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3000</c:v>
                </c:pt>
                <c:pt idx="5">
                  <c:v>2500</c:v>
                </c:pt>
                <c:pt idx="6">
                  <c:v>0</c:v>
                </c:pt>
                <c:pt idx="7">
                  <c:v>1500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20000</c:v>
                </c:pt>
              </c:numCache>
            </c:numRef>
          </c:val>
        </c:ser>
        <c:ser>
          <c:idx val="3"/>
          <c:order val="3"/>
          <c:tx>
            <c:strRef>
              <c:f>prueba!$C$100</c:f>
              <c:strCache>
                <c:ptCount val="1"/>
                <c:pt idx="0">
                  <c:v>Prestamos a empleados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prueba!$D$100:$O$100</c:f>
              <c:numCache>
                <c:formatCode>General</c:formatCode>
                <c:ptCount val="12"/>
                <c:pt idx="0">
                  <c:v>204</c:v>
                </c:pt>
                <c:pt idx="1">
                  <c:v>100</c:v>
                </c:pt>
                <c:pt idx="2">
                  <c:v>100</c:v>
                </c:pt>
                <c:pt idx="3">
                  <c:v>70</c:v>
                </c:pt>
                <c:pt idx="4">
                  <c:v>84</c:v>
                </c:pt>
                <c:pt idx="5">
                  <c:v>0</c:v>
                </c:pt>
                <c:pt idx="6">
                  <c:v>0</c:v>
                </c:pt>
                <c:pt idx="7">
                  <c:v>16440.98</c:v>
                </c:pt>
                <c:pt idx="8">
                  <c:v>0</c:v>
                </c:pt>
                <c:pt idx="9">
                  <c:v>3000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ser>
          <c:idx val="4"/>
          <c:order val="4"/>
          <c:tx>
            <c:strRef>
              <c:f>prueba!$C$101</c:f>
              <c:strCache>
                <c:ptCount val="1"/>
                <c:pt idx="0">
                  <c:v>Gastos de seguros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prueba!$D$101:$O$101</c:f>
            </c:numRef>
          </c:val>
        </c:ser>
        <c:ser>
          <c:idx val="5"/>
          <c:order val="5"/>
          <c:tx>
            <c:strRef>
              <c:f>prueba!$C$102</c:f>
              <c:strCache>
                <c:ptCount val="1"/>
                <c:pt idx="0">
                  <c:v>Vacaciones pagadas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prueba!$D$102:$O$102</c:f>
            </c:numRef>
          </c:val>
        </c:ser>
        <c:ser>
          <c:idx val="6"/>
          <c:order val="6"/>
          <c:tx>
            <c:strRef>
              <c:f>prueba!$C$103</c:f>
              <c:strCache>
                <c:ptCount val="1"/>
                <c:pt idx="0">
                  <c:v>Valores por liquidar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prueba!$D$103:$O$103</c:f>
            </c:numRef>
          </c:val>
        </c:ser>
        <c:ser>
          <c:idx val="7"/>
          <c:order val="7"/>
          <c:tx>
            <c:strRef>
              <c:f>prueba!$C$16</c:f>
              <c:strCache>
                <c:ptCount val="1"/>
                <c:pt idx="0">
                  <c:v>Servicios básicos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prueba!$D$16:$O$16</c:f>
              <c:numCache>
                <c:formatCode>General</c:formatCode>
                <c:ptCount val="12"/>
                <c:pt idx="0">
                  <c:v>295.28549999999996</c:v>
                </c:pt>
                <c:pt idx="1">
                  <c:v>344.839</c:v>
                </c:pt>
                <c:pt idx="2">
                  <c:v>409.3655</c:v>
                </c:pt>
                <c:pt idx="3">
                  <c:v>280.738</c:v>
                </c:pt>
                <c:pt idx="4">
                  <c:v>517.60349999999994</c:v>
                </c:pt>
                <c:pt idx="5">
                  <c:v>0</c:v>
                </c:pt>
                <c:pt idx="6">
                  <c:v>216.614</c:v>
                </c:pt>
                <c:pt idx="7">
                  <c:v>1108.0250000000001</c:v>
                </c:pt>
                <c:pt idx="8">
                  <c:v>323.25349999999997</c:v>
                </c:pt>
                <c:pt idx="9">
                  <c:v>1109.3244999999997</c:v>
                </c:pt>
                <c:pt idx="10">
                  <c:v>135.02149999999997</c:v>
                </c:pt>
                <c:pt idx="11">
                  <c:v>753.3075</c:v>
                </c:pt>
              </c:numCache>
            </c:numRef>
          </c:val>
        </c:ser>
        <c:ser>
          <c:idx val="8"/>
          <c:order val="8"/>
          <c:tx>
            <c:strRef>
              <c:f>prueba!$C$104</c:f>
              <c:strCache>
                <c:ptCount val="1"/>
                <c:pt idx="0">
                  <c:v>Gastos de asesora/honorarios profesionales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prueba!$D$104:$O$104</c:f>
            </c:numRef>
          </c:val>
        </c:ser>
        <c:ser>
          <c:idx val="9"/>
          <c:order val="9"/>
          <c:tx>
            <c:strRef>
              <c:f>prueba!$C$105</c:f>
              <c:strCache>
                <c:ptCount val="1"/>
                <c:pt idx="0">
                  <c:v>Compra de suministros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prueba!$D$105:$O$105</c:f>
            </c:numRef>
          </c:val>
        </c:ser>
        <c:ser>
          <c:idx val="10"/>
          <c:order val="10"/>
          <c:tx>
            <c:strRef>
              <c:f>prueba!$C$106</c:f>
              <c:strCache>
                <c:ptCount val="1"/>
                <c:pt idx="0">
                  <c:v>Compra de equipos de computación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prueba!$D$106:$O$106</c:f>
            </c:numRef>
          </c:val>
        </c:ser>
        <c:ser>
          <c:idx val="11"/>
          <c:order val="11"/>
          <c:tx>
            <c:strRef>
              <c:f>prueba!$C$107</c:f>
              <c:strCache>
                <c:ptCount val="1"/>
                <c:pt idx="0">
                  <c:v>Gasto de servicio técnico  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prueba!$D$107:$O$107</c:f>
              <c:numCache>
                <c:formatCode>General</c:formatCode>
                <c:ptCount val="12"/>
                <c:pt idx="0">
                  <c:v>124.2</c:v>
                </c:pt>
                <c:pt idx="1">
                  <c:v>151.1</c:v>
                </c:pt>
                <c:pt idx="2">
                  <c:v>82</c:v>
                </c:pt>
                <c:pt idx="3">
                  <c:v>185.78</c:v>
                </c:pt>
                <c:pt idx="4">
                  <c:v>342.6</c:v>
                </c:pt>
                <c:pt idx="5">
                  <c:v>0</c:v>
                </c:pt>
                <c:pt idx="6">
                  <c:v>163.4</c:v>
                </c:pt>
                <c:pt idx="7">
                  <c:v>469</c:v>
                </c:pt>
                <c:pt idx="8">
                  <c:v>655.29999999999995</c:v>
                </c:pt>
                <c:pt idx="9">
                  <c:v>162.5</c:v>
                </c:pt>
                <c:pt idx="10">
                  <c:v>300.3</c:v>
                </c:pt>
                <c:pt idx="11">
                  <c:v>443.35</c:v>
                </c:pt>
              </c:numCache>
            </c:numRef>
          </c:val>
        </c:ser>
        <c:ser>
          <c:idx val="12"/>
          <c:order val="12"/>
          <c:tx>
            <c:strRef>
              <c:f>prueba!$C$108</c:f>
              <c:strCache>
                <c:ptCount val="1"/>
                <c:pt idx="0">
                  <c:v>Compra de accesorios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prueba!$D$108:$O$108</c:f>
            </c:numRef>
          </c:val>
        </c:ser>
        <c:ser>
          <c:idx val="13"/>
          <c:order val="13"/>
          <c:tx>
            <c:strRef>
              <c:f>prueba!$C$109</c:f>
              <c:strCache>
                <c:ptCount val="1"/>
                <c:pt idx="0">
                  <c:v>Por elaboración de Fact. n/v y Ord. Ped.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prueba!$D$109:$O$109</c:f>
            </c:numRef>
          </c:val>
        </c:ser>
        <c:ser>
          <c:idx val="14"/>
          <c:order val="14"/>
          <c:tx>
            <c:strRef>
              <c:f>prueba!$C$110</c:f>
              <c:strCache>
                <c:ptCount val="1"/>
                <c:pt idx="0">
                  <c:v>Gastos de instalación de cabinas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prueba!$D$110:$O$110</c:f>
              <c:numCache>
                <c:formatCode>General</c:formatCode>
                <c:ptCount val="12"/>
                <c:pt idx="0">
                  <c:v>110</c:v>
                </c:pt>
                <c:pt idx="1">
                  <c:v>50</c:v>
                </c:pt>
                <c:pt idx="2">
                  <c:v>0</c:v>
                </c:pt>
                <c:pt idx="3">
                  <c:v>1862.66</c:v>
                </c:pt>
                <c:pt idx="4">
                  <c:v>0</c:v>
                </c:pt>
                <c:pt idx="5">
                  <c:v>0</c:v>
                </c:pt>
                <c:pt idx="6">
                  <c:v>70</c:v>
                </c:pt>
                <c:pt idx="7">
                  <c:v>72</c:v>
                </c:pt>
                <c:pt idx="8">
                  <c:v>0</c:v>
                </c:pt>
                <c:pt idx="9">
                  <c:v>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prueba!$C$111</c:f>
              <c:strCache>
                <c:ptCount val="1"/>
                <c:pt idx="0">
                  <c:v>Gastos de software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prueba!$D$111:$O$111</c:f>
            </c:numRef>
          </c:val>
        </c:ser>
        <c:ser>
          <c:idx val="16"/>
          <c:order val="16"/>
          <c:tx>
            <c:strRef>
              <c:f>prueba!$C$112</c:f>
              <c:strCache>
                <c:ptCount val="1"/>
                <c:pt idx="0">
                  <c:v>Gastos de currier-envío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prueba!$D$112:$O$112</c:f>
            </c:numRef>
          </c:val>
        </c:ser>
        <c:ser>
          <c:idx val="17"/>
          <c:order val="17"/>
          <c:tx>
            <c:strRef>
              <c:f>prueba!$C$15</c:f>
              <c:strCache>
                <c:ptCount val="1"/>
                <c:pt idx="0">
                  <c:v>Aportes al seguro social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prueba!$D$15:$O$15</c:f>
              <c:numCache>
                <c:formatCode>General</c:formatCode>
                <c:ptCount val="12"/>
                <c:pt idx="0">
                  <c:v>0</c:v>
                </c:pt>
                <c:pt idx="1">
                  <c:v>649.62</c:v>
                </c:pt>
                <c:pt idx="2">
                  <c:v>230.05</c:v>
                </c:pt>
                <c:pt idx="3">
                  <c:v>230.05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262.18</c:v>
                </c:pt>
              </c:numCache>
            </c:numRef>
          </c:val>
        </c:ser>
        <c:ser>
          <c:idx val="18"/>
          <c:order val="18"/>
          <c:tx>
            <c:strRef>
              <c:f>prueba!$C$113</c:f>
              <c:strCache>
                <c:ptCount val="1"/>
                <c:pt idx="0">
                  <c:v>Por compra de rollos para locutorios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prueba!$D$113:$O$113</c:f>
              <c:numCache>
                <c:formatCode>General</c:formatCode>
                <c:ptCount val="12"/>
                <c:pt idx="0">
                  <c:v>0</c:v>
                </c:pt>
                <c:pt idx="1">
                  <c:v>77.7</c:v>
                </c:pt>
                <c:pt idx="2">
                  <c:v>155.4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179.2</c:v>
                </c:pt>
                <c:pt idx="8">
                  <c:v>0</c:v>
                </c:pt>
                <c:pt idx="9">
                  <c:v>0</c:v>
                </c:pt>
                <c:pt idx="10">
                  <c:v>177.6</c:v>
                </c:pt>
                <c:pt idx="1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prueba!$C$114</c:f>
              <c:strCache>
                <c:ptCount val="1"/>
                <c:pt idx="0">
                  <c:v>Gasto internet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prueba!$D$114:$O$114</c:f>
            </c:numRef>
          </c:val>
        </c:ser>
        <c:ser>
          <c:idx val="20"/>
          <c:order val="20"/>
          <c:tx>
            <c:strRef>
              <c:f>prueba!$C$115</c:f>
              <c:strCache>
                <c:ptCount val="1"/>
                <c:pt idx="0">
                  <c:v>Gastos de reparación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prueba!$D$115:$O$115</c:f>
            </c:numRef>
          </c:val>
        </c:ser>
        <c:ser>
          <c:idx val="21"/>
          <c:order val="21"/>
          <c:tx>
            <c:strRef>
              <c:f>prueba!$C$116</c:f>
              <c:strCache>
                <c:ptCount val="1"/>
                <c:pt idx="0">
                  <c:v>Gastos de instalación de alfombras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prueba!$D$116:$O$116</c:f>
            </c:numRef>
          </c:val>
        </c:ser>
        <c:ser>
          <c:idx val="22"/>
          <c:order val="22"/>
          <c:tx>
            <c:strRef>
              <c:f>prueba!$C$117</c:f>
              <c:strCache>
                <c:ptCount val="1"/>
                <c:pt idx="0">
                  <c:v>Pago de trámites de importación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prueba!$D$117:$O$117</c:f>
            </c:numRef>
          </c:val>
        </c:ser>
        <c:ser>
          <c:idx val="23"/>
          <c:order val="23"/>
          <c:tx>
            <c:strRef>
              <c:f>prueba!$C$118</c:f>
              <c:strCache>
                <c:ptCount val="1"/>
                <c:pt idx="0">
                  <c:v>Devolución al cliente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prueba!$D$118:$O$118</c:f>
            </c:numRef>
          </c:val>
        </c:ser>
        <c:ser>
          <c:idx val="24"/>
          <c:order val="24"/>
          <c:tx>
            <c:strRef>
              <c:f>prueba!$C$119</c:f>
              <c:strCache>
                <c:ptCount val="1"/>
                <c:pt idx="0">
                  <c:v>Gastos judiciales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prueba!$D$119:$O$119</c:f>
            </c:numRef>
          </c:val>
        </c:ser>
        <c:ser>
          <c:idx val="25"/>
          <c:order val="25"/>
          <c:tx>
            <c:strRef>
              <c:f>prueba!$C$120</c:f>
              <c:strCache>
                <c:ptCount val="1"/>
                <c:pt idx="0">
                  <c:v>Pago cuota cámara de comercio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prueba!$D$120:$O$120</c:f>
            </c:numRef>
          </c:val>
        </c:ser>
        <c:ser>
          <c:idx val="26"/>
          <c:order val="26"/>
          <c:tx>
            <c:strRef>
              <c:f>prueba!$C$121</c:f>
              <c:strCache>
                <c:ptCount val="1"/>
                <c:pt idx="0">
                  <c:v>Gastos matricula vehículos-motos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prueba!$D$121:$O$121</c:f>
            </c:numRef>
          </c:val>
        </c:ser>
        <c:ser>
          <c:idx val="27"/>
          <c:order val="27"/>
          <c:tx>
            <c:strRef>
              <c:f>prueba!$C$122</c:f>
              <c:strCache>
                <c:ptCount val="1"/>
                <c:pt idx="0">
                  <c:v>Gasto de TV cable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prueba!$D$122:$O$122</c:f>
            </c:numRef>
          </c:val>
        </c:ser>
        <c:ser>
          <c:idx val="28"/>
          <c:order val="28"/>
          <c:tx>
            <c:strRef>
              <c:f>prueba!$C$123</c:f>
              <c:strCache>
                <c:ptCount val="1"/>
                <c:pt idx="0">
                  <c:v>Gastos de instalación de películas </c:v>
                </c:pt>
              </c:strCache>
            </c:strRef>
          </c:tx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prueba!$D$123:$O$123</c:f>
            </c:numRef>
          </c:val>
        </c:ser>
        <c:marker val="1"/>
        <c:axId val="115129344"/>
        <c:axId val="115135616"/>
      </c:lineChart>
      <c:catAx>
        <c:axId val="11512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layout>
            <c:manualLayout>
              <c:xMode val="edge"/>
              <c:yMode val="edge"/>
              <c:x val="0.51659777203838786"/>
              <c:y val="0.672818791946308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135616"/>
        <c:crosses val="autoZero"/>
        <c:auto val="1"/>
        <c:lblAlgn val="ctr"/>
        <c:lblOffset val="100"/>
        <c:tickLblSkip val="1"/>
        <c:tickMarkSkip val="1"/>
      </c:catAx>
      <c:valAx>
        <c:axId val="11513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montos</a:t>
                </a:r>
              </a:p>
            </c:rich>
          </c:tx>
          <c:layout>
            <c:manualLayout>
              <c:xMode val="edge"/>
              <c:yMode val="edge"/>
              <c:x val="5.1867246188593156E-3"/>
              <c:y val="0.25167785234899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129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560173856577948E-2"/>
          <c:y val="0.69630872483221473"/>
          <c:w val="0.98029095296441071"/>
          <c:h val="0.296979865771812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5164541930075792"/>
          <c:y val="6.9306930693069313E-2"/>
          <c:w val="0.82832733750130982"/>
          <c:h val="0.7326732673267326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prueba!$D$96:$O$96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prueba!$D$124:$O$124</c:f>
              <c:numCache>
                <c:formatCode>General</c:formatCode>
                <c:ptCount val="12"/>
                <c:pt idx="0">
                  <c:v>11513.990000000002</c:v>
                </c:pt>
                <c:pt idx="1">
                  <c:v>20378.8</c:v>
                </c:pt>
                <c:pt idx="2">
                  <c:v>3502.0899999999997</c:v>
                </c:pt>
                <c:pt idx="3">
                  <c:v>5851.1200000000008</c:v>
                </c:pt>
                <c:pt idx="4">
                  <c:v>20114.059999999998</c:v>
                </c:pt>
                <c:pt idx="5">
                  <c:v>4852.7199999999993</c:v>
                </c:pt>
                <c:pt idx="6">
                  <c:v>16276.609999999999</c:v>
                </c:pt>
                <c:pt idx="7">
                  <c:v>43758.599999999991</c:v>
                </c:pt>
                <c:pt idx="8">
                  <c:v>8152.5499999999993</c:v>
                </c:pt>
                <c:pt idx="9">
                  <c:v>10069.5</c:v>
                </c:pt>
                <c:pt idx="10">
                  <c:v>20329.619999999995</c:v>
                </c:pt>
                <c:pt idx="11">
                  <c:v>26058.97</c:v>
                </c:pt>
              </c:numCache>
            </c:numRef>
          </c:val>
        </c:ser>
        <c:marker val="1"/>
        <c:axId val="115241344"/>
        <c:axId val="115243648"/>
      </c:lineChart>
      <c:catAx>
        <c:axId val="11524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layout>
            <c:manualLayout>
              <c:xMode val="edge"/>
              <c:yMode val="edge"/>
              <c:x val="0.52503649889979398"/>
              <c:y val="0.89108910891089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43648"/>
        <c:crosses val="autoZero"/>
        <c:auto val="1"/>
        <c:lblAlgn val="ctr"/>
        <c:lblOffset val="100"/>
        <c:tickLblSkip val="1"/>
        <c:tickMarkSkip val="1"/>
      </c:catAx>
      <c:valAx>
        <c:axId val="1152436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montos</a:t>
                </a:r>
              </a:p>
            </c:rich>
          </c:tx>
          <c:layout>
            <c:manualLayout>
              <c:xMode val="edge"/>
              <c:yMode val="edge"/>
              <c:x val="2.2889874611435157E-2"/>
              <c:y val="0.356435643564356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4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'tabla 16'!$C$128:$C$139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'tabla 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112651648"/>
        <c:axId val="115267072"/>
      </c:lineChart>
      <c:catAx>
        <c:axId val="112651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67072"/>
        <c:crosses val="autoZero"/>
        <c:auto val="1"/>
        <c:lblAlgn val="ctr"/>
        <c:lblOffset val="100"/>
        <c:tickLblSkip val="1"/>
        <c:tickMarkSkip val="1"/>
      </c:catAx>
      <c:valAx>
        <c:axId val="1152670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65164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2449011927028787"/>
          <c:y val="0.19618554712186426"/>
          <c:w val="0.3183676641897164"/>
          <c:h val="0.425068685430705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FEB'!$G$59:$G$61</c:f>
              <c:strCache>
                <c:ptCount val="3"/>
                <c:pt idx="0">
                  <c:v>Comisiones-Enero</c:v>
                </c:pt>
                <c:pt idx="1">
                  <c:v>Comisiones-Febrero</c:v>
                </c:pt>
                <c:pt idx="2">
                  <c:v>Comisiones Extras</c:v>
                </c:pt>
              </c:strCache>
            </c:strRef>
          </c:cat>
          <c:val>
            <c:numRef>
              <c:f>'AF FEB'!$H$59:$H$61</c:f>
              <c:numCache>
                <c:formatCode>General</c:formatCode>
                <c:ptCount val="3"/>
                <c:pt idx="0">
                  <c:v>19550.86</c:v>
                </c:pt>
                <c:pt idx="1">
                  <c:v>10507.71</c:v>
                </c:pt>
                <c:pt idx="2">
                  <c:v>500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8.9796007848381543E-2"/>
          <c:y val="0.7411454002381539"/>
          <c:w val="0.84285798275867219"/>
          <c:h val="8.99183757641877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strike="noStrike">
                <a:solidFill>
                  <a:srgbClr val="000000"/>
                </a:solidFill>
                <a:latin typeface="Arial"/>
                <a:cs typeface="Arial"/>
              </a:rPr>
              <a:t>Gráfico 3: Actividades más influyentes en el mes de marzo 2006</a:t>
            </a:r>
            <a:endParaRPr lang="es-ES" sz="10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75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750" b="1" i="0" strike="noStrike">
                <a:solidFill>
                  <a:srgbClr val="000000"/>
                </a:solidFill>
                <a:latin typeface="Arial"/>
                <a:cs typeface="Arial"/>
              </a:rPr>
              <a:t>*en porcentajes</a:t>
            </a:r>
          </a:p>
        </c:rich>
      </c:tx>
      <c:layout>
        <c:manualLayout>
          <c:xMode val="edge"/>
          <c:yMode val="edge"/>
          <c:x val="0.17780951183648749"/>
          <c:y val="4.9608355091383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8691349775619677"/>
          <c:y val="0.20104438642297651"/>
          <c:w val="0.52631615503600293"/>
          <c:h val="0.63185378590078334"/>
        </c:manualLayout>
      </c:layout>
      <c:barChart>
        <c:barDir val="bar"/>
        <c:grouping val="clustered"/>
        <c:varyColors val="1"/>
        <c:ser>
          <c:idx val="0"/>
          <c:order val="0"/>
          <c:tx>
            <c:v>1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>
                <c:rich>
                  <a:bodyPr/>
                  <a:lstStyle/>
                  <a:p>
                    <a:r>
                      <a:t>$2413,92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$ 2500,97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$ 2776,50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$ 5375,47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$ 5953,44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$ 7296,35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$ 26.350,80</a:t>
                    </a:r>
                  </a:p>
                </c:rich>
              </c:tx>
            </c:dLbl>
            <c:dLbl>
              <c:idx val="7"/>
              <c:layout>
                <c:manualLayout>
                  <c:xMode val="edge"/>
                  <c:yMode val="edge"/>
                  <c:x val="0.42958778059695374"/>
                  <c:y val="0.33420365535248042"/>
                </c:manualLayout>
              </c:layout>
              <c:tx>
                <c:rich>
                  <a:bodyPr/>
                  <a:lstStyle/>
                  <a:p>
                    <a:r>
                      <a:t>$ 33,965,37</a:t>
                    </a:r>
                  </a:p>
                </c:rich>
              </c:tx>
              <c:dLblPos val="outEnd"/>
            </c:dLbl>
            <c:dLbl>
              <c:idx val="8"/>
              <c:layout>
                <c:manualLayout>
                  <c:xMode val="edge"/>
                  <c:yMode val="edge"/>
                  <c:x val="0.82645861101599383"/>
                  <c:y val="0.27415143603133157"/>
                </c:manualLayout>
              </c:layout>
              <c:tx>
                <c:rich>
                  <a:bodyPr/>
                  <a:lstStyle/>
                  <a:p>
                    <a:r>
                      <a:t>$ 337.838,89</a:t>
                    </a:r>
                  </a:p>
                </c:rich>
              </c:tx>
              <c:dLblPos val="outEnd"/>
            </c:dLbl>
            <c:dLbl>
              <c:idx val="9"/>
              <c:layout>
                <c:manualLayout>
                  <c:xMode val="edge"/>
                  <c:yMode val="edge"/>
                  <c:x val="0.8250361349213019"/>
                  <c:y val="0.20887728459530025"/>
                </c:manualLayout>
              </c:layout>
              <c:tx>
                <c:rich>
                  <a:bodyPr/>
                  <a:lstStyle/>
                  <a:p>
                    <a:r>
                      <a:rPr lang="es-ES" sz="800" b="0" i="0" strike="noStrike">
                        <a:solidFill>
                          <a:srgbClr val="000000"/>
                        </a:solidFill>
                        <a:latin typeface="Verdana"/>
                      </a:rPr>
                      <a:t>        </a:t>
                    </a:r>
                    <a:r>
                      <a:rPr lang="es-ES" sz="700" b="0" i="0" strike="noStrike">
                        <a:solidFill>
                          <a:srgbClr val="000000"/>
                        </a:solidFill>
                        <a:latin typeface="Verdana"/>
                      </a:rPr>
                      <a:t>$ 370,996,48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SerName val="1"/>
          </c:dLbls>
          <c:cat>
            <c:strRef>
              <c:f>'AF MAR'!$A$19:$A$28</c:f>
              <c:strCache>
                <c:ptCount val="10"/>
                <c:pt idx="0">
                  <c:v>Sueldos del personal </c:v>
                </c:pt>
                <c:pt idx="1">
                  <c:v>Pago de impuestos, permisos y multas</c:v>
                </c:pt>
                <c:pt idx="2">
                  <c:v>Gastos de publicidad</c:v>
                </c:pt>
                <c:pt idx="3">
                  <c:v>Gastos varios</c:v>
                </c:pt>
                <c:pt idx="4">
                  <c:v>Compra de amigos chips</c:v>
                </c:pt>
                <c:pt idx="5">
                  <c:v>Otros</c:v>
                </c:pt>
                <c:pt idx="6">
                  <c:v>Comisiones a vendedores </c:v>
                </c:pt>
                <c:pt idx="7">
                  <c:v>Por pago de facturas a conecel</c:v>
                </c:pt>
                <c:pt idx="8">
                  <c:v>Compra de celulares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MAR'!$C$19:$C$28</c:f>
              <c:numCache>
                <c:formatCode>0.00%</c:formatCode>
                <c:ptCount val="10"/>
                <c:pt idx="0">
                  <c:v>3.0345902653807154E-3</c:v>
                </c:pt>
                <c:pt idx="1">
                  <c:v>3.1440226751546065E-3</c:v>
                </c:pt>
                <c:pt idx="2">
                  <c:v>3.4903973088708643E-3</c:v>
                </c:pt>
                <c:pt idx="3">
                  <c:v>6.7576128436257271E-3</c:v>
                </c:pt>
                <c:pt idx="4">
                  <c:v>7.4841962739146967E-3</c:v>
                </c:pt>
                <c:pt idx="5">
                  <c:v>9.1723913912451077E-3</c:v>
                </c:pt>
                <c:pt idx="6">
                  <c:v>3.3126152136356696E-2</c:v>
                </c:pt>
                <c:pt idx="7">
                  <c:v>4.2698590326959551E-2</c:v>
                </c:pt>
                <c:pt idx="8">
                  <c:v>0.42470446695044839</c:v>
                </c:pt>
                <c:pt idx="9">
                  <c:v>0.46638757982804369</c:v>
                </c:pt>
              </c:numCache>
            </c:numRef>
          </c:val>
        </c:ser>
        <c:dLbls>
          <c:showSerName val="1"/>
        </c:dLbls>
        <c:axId val="114159616"/>
        <c:axId val="114161536"/>
      </c:barChart>
      <c:catAx>
        <c:axId val="114159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</a:t>
                </a:r>
              </a:p>
            </c:rich>
          </c:tx>
          <c:layout>
            <c:manualLayout>
              <c:xMode val="edge"/>
              <c:yMode val="edge"/>
              <c:x val="5.4054091598292192E-2"/>
              <c:y val="0.386422976501305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61536"/>
        <c:crosses val="autoZero"/>
        <c:auto val="1"/>
        <c:lblAlgn val="ctr"/>
        <c:lblOffset val="100"/>
        <c:tickLblSkip val="1"/>
        <c:tickMarkSkip val="1"/>
      </c:catAx>
      <c:valAx>
        <c:axId val="11416153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2019957728566832"/>
              <c:y val="0.895561357702349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59616"/>
        <c:crosses val="autoZero"/>
        <c:crossBetween val="between"/>
      </c:valAx>
      <c:spPr>
        <a:noFill/>
        <a:ln w="12700">
          <a:solidFill>
            <a:srgbClr val="969696"/>
          </a:solidFill>
          <a:prstDash val="sysDash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 de participación de tarjetas de telefonía en marzo del 2006</a:t>
            </a:r>
          </a:p>
        </c:rich>
      </c:tx>
      <c:layout>
        <c:manualLayout>
          <c:xMode val="edge"/>
          <c:yMode val="edge"/>
          <c:x val="0.11555580632770471"/>
          <c:y val="0.17972390670881946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42222313850507487"/>
          <c:y val="0.45161391942216172"/>
          <c:w val="0.19111152584966548"/>
          <c:h val="0.156682380207688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50888999325085338"/>
                  <c:y val="0.3179730657156036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$ 6,329,44;  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$ 364.667,04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98%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Percent val="1"/>
            <c:separator>
</c:separator>
            <c:showLeaderLines val="1"/>
          </c:dLbls>
          <c:cat>
            <c:strRef>
              <c:f>'AF MAR'!$A$35:$A$37</c:f>
              <c:strCache>
                <c:ptCount val="3"/>
                <c:pt idx="0">
                  <c:v>PORTALO</c:v>
                </c:pt>
                <c:pt idx="1">
                  <c:v>PREPAGO AMIGO</c:v>
                </c:pt>
                <c:pt idx="2">
                  <c:v>MOVISTAR</c:v>
                </c:pt>
              </c:strCache>
            </c:strRef>
          </c:cat>
          <c:val>
            <c:numRef>
              <c:f>'AF MAR'!$B$35:$B$37</c:f>
              <c:numCache>
                <c:formatCode>General</c:formatCode>
                <c:ptCount val="3"/>
                <c:pt idx="0">
                  <c:v>6329.44</c:v>
                </c:pt>
                <c:pt idx="1">
                  <c:v>364666.04</c:v>
                </c:pt>
                <c:pt idx="2">
                  <c:v>0</c:v>
                </c:pt>
              </c:numCache>
            </c:numRef>
          </c:val>
        </c:ser>
        <c:dLbls>
          <c:showLegendKey val="1"/>
          <c:showVal val="1"/>
          <c:showPercent val="1"/>
          <c:separator>
</c:separator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777820698395612"/>
          <c:y val="0.77880359573821767"/>
          <c:w val="0.63111248071284876"/>
          <c:h val="0.110599327205427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4887053770322668"/>
          <c:y val="0.12012047238783428"/>
          <c:w val="0.61582005845589805"/>
          <c:h val="0.7297318697560932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$ 1862,66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$ 1909,13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$ 2413,92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$ 3729,859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$ 6796,368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$ 7440,05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$ 31556,14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$ 49996,42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$ 225797,81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90395604910957517"/>
                  <c:y val="0.13213251962661771"/>
                </c:manualLayout>
              </c:layout>
              <c:tx>
                <c:rich>
                  <a:bodyPr/>
                  <a:lstStyle/>
                  <a:p>
                    <a:r>
                      <a:t>$ 406450,31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ABR'!$A$2:$A$11</c:f>
              <c:strCache>
                <c:ptCount val="10"/>
                <c:pt idx="0">
                  <c:v>GASTOS DE INSTALACION DE CABINAS</c:v>
                </c:pt>
                <c:pt idx="1">
                  <c:v>GASTOS DE SEGUROS</c:v>
                </c:pt>
                <c:pt idx="2">
                  <c:v>SUELDOS DEL PERSONAL </c:v>
                </c:pt>
                <c:pt idx="3">
                  <c:v>GASTOS VARIOS</c:v>
                </c:pt>
                <c:pt idx="4">
                  <c:v>Otros</c:v>
                </c:pt>
                <c:pt idx="5">
                  <c:v>COMPRA DE AMIGOS CHIPS</c:v>
                </c:pt>
                <c:pt idx="6">
                  <c:v>PAGO A CONECEL</c:v>
                </c:pt>
                <c:pt idx="7">
                  <c:v>COMISIONES A VENDEDORES </c:v>
                </c:pt>
                <c:pt idx="8">
                  <c:v>COMPRA DE CELULARES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ABR'!$C$2:$C$11</c:f>
              <c:numCache>
                <c:formatCode>0.00%</c:formatCode>
                <c:ptCount val="10"/>
                <c:pt idx="0">
                  <c:v>2.5240914265846812E-3</c:v>
                </c:pt>
                <c:pt idx="1">
                  <c:v>2.5870629450547135E-3</c:v>
                </c:pt>
                <c:pt idx="2">
                  <c:v>3.2711041072773848E-3</c:v>
                </c:pt>
                <c:pt idx="3">
                  <c:v>5.0543336541664687E-3</c:v>
                </c:pt>
                <c:pt idx="4">
                  <c:v>9.2097614168525008E-3</c:v>
                </c:pt>
                <c:pt idx="5">
                  <c:v>1.0082015192445943E-2</c:v>
                </c:pt>
                <c:pt idx="6">
                  <c:v>4.2761739893542525E-2</c:v>
                </c:pt>
                <c:pt idx="7">
                  <c:v>6.7750171841305926E-2</c:v>
                </c:pt>
                <c:pt idx="8">
                  <c:v>0.30597871665392334</c:v>
                </c:pt>
                <c:pt idx="9">
                  <c:v>0.55078100286884668</c:v>
                </c:pt>
              </c:numCache>
            </c:numRef>
          </c:val>
        </c:ser>
        <c:dLbls>
          <c:showVal val="1"/>
        </c:dLbls>
        <c:gapWidth val="50"/>
        <c:axId val="112887680"/>
        <c:axId val="112918528"/>
      </c:barChart>
      <c:catAx>
        <c:axId val="1128876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3.1073489188141647E-2"/>
              <c:y val="0.297298169159889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918528"/>
        <c:crosses val="autoZero"/>
        <c:auto val="1"/>
        <c:lblAlgn val="ctr"/>
        <c:lblOffset val="100"/>
        <c:tickLblSkip val="1"/>
        <c:tickMarkSkip val="1"/>
      </c:catAx>
      <c:valAx>
        <c:axId val="1129185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4689354764403972"/>
              <c:y val="0.915918601957236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87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6116910229645094"/>
          <c:y val="0.23389869223168072"/>
          <c:w val="0.25469728601252611"/>
          <c:h val="0.413560006554565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ABR'!$F$54:$F$57</c:f>
              <c:strCache>
                <c:ptCount val="4"/>
                <c:pt idx="0">
                  <c:v>Comisiones - Febrero</c:v>
                </c:pt>
                <c:pt idx="1">
                  <c:v>Comisiones - Marzo</c:v>
                </c:pt>
                <c:pt idx="2">
                  <c:v>Comisiones - Abril</c:v>
                </c:pt>
                <c:pt idx="3">
                  <c:v>Comisiones Extras</c:v>
                </c:pt>
              </c:strCache>
            </c:strRef>
          </c:cat>
          <c:val>
            <c:numRef>
              <c:f>'AF ABR'!$G$54:$G$57</c:f>
              <c:numCache>
                <c:formatCode>General</c:formatCode>
                <c:ptCount val="4"/>
                <c:pt idx="0">
                  <c:v>13725.08</c:v>
                </c:pt>
                <c:pt idx="1">
                  <c:v>29704.76</c:v>
                </c:pt>
                <c:pt idx="2">
                  <c:v>5134.3999999999996</c:v>
                </c:pt>
                <c:pt idx="3">
                  <c:v>1432.18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'AF ABR'!$F$54:$F$57</c:f>
              <c:strCache>
                <c:ptCount val="4"/>
                <c:pt idx="0">
                  <c:v>Comisiones - Febrero</c:v>
                </c:pt>
                <c:pt idx="1">
                  <c:v>Comisiones - Marzo</c:v>
                </c:pt>
                <c:pt idx="2">
                  <c:v>Comisiones - Abril</c:v>
                </c:pt>
                <c:pt idx="3">
                  <c:v>Comisiones Extras</c:v>
                </c:pt>
              </c:strCache>
            </c:strRef>
          </c:cat>
          <c:val>
            <c:numRef>
              <c:f>'AF ABR'!$H$54:$H$57</c:f>
              <c:numCache>
                <c:formatCode>0.00%</c:formatCode>
                <c:ptCount val="4"/>
                <c:pt idx="0">
                  <c:v>0.27452125572190972</c:v>
                </c:pt>
                <c:pt idx="1">
                  <c:v>0.59413774026220278</c:v>
                </c:pt>
                <c:pt idx="2">
                  <c:v>0.10269535298727389</c:v>
                </c:pt>
                <c:pt idx="3">
                  <c:v>2.8645651028613651E-2</c:v>
                </c:pt>
              </c:numCache>
            </c:numRef>
          </c:val>
        </c:ser>
        <c:dLbls>
          <c:showVal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0020876826722339"/>
          <c:y val="0.76271312684243719"/>
          <c:w val="0.82672233820459295"/>
          <c:h val="0.135593444771988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32554566653534261"/>
          <c:y val="4.8951132524196424E-2"/>
          <c:w val="0.60591992479544632"/>
          <c:h val="0.8076936866492410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Mode val="edge"/>
                  <c:yMode val="edge"/>
                  <c:x val="0.33800674468023612"/>
                  <c:y val="0.78671462985315688"/>
                </c:manualLayout>
              </c:layout>
              <c:tx>
                <c:rich>
                  <a:bodyPr/>
                  <a:lstStyle/>
                  <a:p>
                    <a:r>
                      <a:t>$ 7137,1935
</a:t>
                    </a:r>
                  </a:p>
                </c:rich>
              </c:tx>
              <c:dLblPos val="outEnd"/>
            </c:dLbl>
            <c:dLbl>
              <c:idx val="1"/>
              <c:tx>
                <c:rich>
                  <a:bodyPr/>
                  <a:lstStyle/>
                  <a:p>
                    <a:r>
                      <a:t>$ 2413,92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$ 3000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$ 3546,26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$ 4000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$ 15974,17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$ 30210,55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$ 41119,28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$ 168073,28</a:t>
                    </a:r>
                  </a:p>
                </c:rich>
              </c:tx>
            </c:dLbl>
            <c:dLbl>
              <c:idx val="9"/>
              <c:layout>
                <c:manualLayout>
                  <c:xMode val="edge"/>
                  <c:yMode val="edge"/>
                  <c:x val="0.86137202676576308"/>
                  <c:y val="5.5944151456224486E-2"/>
                </c:manualLayout>
              </c:layout>
              <c:tx>
                <c:rich>
                  <a:bodyPr/>
                  <a:lstStyle/>
                  <a:p>
                    <a:r>
                      <a:t>$ 451238,19
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'AF MAY'!$A$18:$A$27</c:f>
              <c:strCache>
                <c:ptCount val="10"/>
                <c:pt idx="0">
                  <c:v>Otros</c:v>
                </c:pt>
                <c:pt idx="1">
                  <c:v>Sueldos del personal </c:v>
                </c:pt>
                <c:pt idx="2">
                  <c:v>Cta. Socios</c:v>
                </c:pt>
                <c:pt idx="3">
                  <c:v>Gastos varios</c:v>
                </c:pt>
                <c:pt idx="4">
                  <c:v>Compra de amigos chips</c:v>
                </c:pt>
                <c:pt idx="5">
                  <c:v>Pago impuestos, permisos y multas</c:v>
                </c:pt>
                <c:pt idx="6">
                  <c:v>Comisiones a vendedores </c:v>
                </c:pt>
                <c:pt idx="7">
                  <c:v>Pago a CONECEL</c:v>
                </c:pt>
                <c:pt idx="8">
                  <c:v>Compra de celulares</c:v>
                </c:pt>
                <c:pt idx="9">
                  <c:v>Compra de tarjetas de telefonia</c:v>
                </c:pt>
              </c:strCache>
            </c:strRef>
          </c:cat>
          <c:val>
            <c:numRef>
              <c:f>'AF MAY'!$C$18:$C$27</c:f>
              <c:numCache>
                <c:formatCode>0.00%</c:formatCode>
                <c:ptCount val="10"/>
                <c:pt idx="0">
                  <c:v>9.8212018048347578E-3</c:v>
                </c:pt>
                <c:pt idx="1">
                  <c:v>3.3216971714059196E-3</c:v>
                </c:pt>
                <c:pt idx="2">
                  <c:v>4.128178031673692E-3</c:v>
                </c:pt>
                <c:pt idx="3">
                  <c:v>4.8798655849270596E-3</c:v>
                </c:pt>
                <c:pt idx="4">
                  <c:v>5.5042373755649233E-3</c:v>
                </c:pt>
                <c:pt idx="5">
                  <c:v>2.1981405889406981E-2</c:v>
                </c:pt>
                <c:pt idx="6">
                  <c:v>4.157150961159322E-2</c:v>
                </c:pt>
                <c:pt idx="7">
                  <c:v>5.6582569458079802E-2</c:v>
                </c:pt>
                <c:pt idx="8">
                  <c:v>0.23127880740244711</c:v>
                </c:pt>
                <c:pt idx="9">
                  <c:v>0.62093052767006651</c:v>
                </c:pt>
              </c:numCache>
            </c:numRef>
          </c:val>
        </c:ser>
        <c:dLbls>
          <c:showVal val="1"/>
        </c:dLbls>
        <c:gapWidth val="50"/>
        <c:axId val="114227840"/>
        <c:axId val="114258688"/>
      </c:barChart>
      <c:catAx>
        <c:axId val="114227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actividades</a:t>
                </a:r>
              </a:p>
            </c:rich>
          </c:tx>
          <c:layout>
            <c:manualLayout>
              <c:xMode val="edge"/>
              <c:yMode val="edge"/>
              <c:x val="7.788173840558436E-3"/>
              <c:y val="0.332168399271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58688"/>
        <c:crosses val="autoZero"/>
        <c:auto val="1"/>
        <c:lblAlgn val="ctr"/>
        <c:lblOffset val="100"/>
        <c:tickLblSkip val="1"/>
        <c:tickMarkSkip val="1"/>
      </c:catAx>
      <c:valAx>
        <c:axId val="11425868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0.61682336817222816"/>
              <c:y val="0.9020994422316198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27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9</xdr:row>
      <xdr:rowOff>47625</xdr:rowOff>
    </xdr:from>
    <xdr:to>
      <xdr:col>21</xdr:col>
      <xdr:colOff>695325</xdr:colOff>
      <xdr:row>31</xdr:row>
      <xdr:rowOff>38100</xdr:rowOff>
    </xdr:to>
    <xdr:graphicFrame macro="">
      <xdr:nvGraphicFramePr>
        <xdr:cNvPr id="327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695325</xdr:colOff>
      <xdr:row>60</xdr:row>
      <xdr:rowOff>85725</xdr:rowOff>
    </xdr:from>
    <xdr:to>
      <xdr:col>11</xdr:col>
      <xdr:colOff>409575</xdr:colOff>
      <xdr:row>78</xdr:row>
      <xdr:rowOff>9525</xdr:rowOff>
    </xdr:to>
    <xdr:graphicFrame macro="">
      <xdr:nvGraphicFramePr>
        <xdr:cNvPr id="32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10</xdr:row>
      <xdr:rowOff>104775</xdr:rowOff>
    </xdr:from>
    <xdr:to>
      <xdr:col>16</xdr:col>
      <xdr:colOff>561975</xdr:colOff>
      <xdr:row>31</xdr:row>
      <xdr:rowOff>76200</xdr:rowOff>
    </xdr:to>
    <xdr:graphicFrame macro="">
      <xdr:nvGraphicFramePr>
        <xdr:cNvPr id="5324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771525</xdr:colOff>
      <xdr:row>62</xdr:row>
      <xdr:rowOff>9525</xdr:rowOff>
    </xdr:from>
    <xdr:to>
      <xdr:col>8</xdr:col>
      <xdr:colOff>428625</xdr:colOff>
      <xdr:row>82</xdr:row>
      <xdr:rowOff>152400</xdr:rowOff>
    </xdr:to>
    <xdr:graphicFrame macro="">
      <xdr:nvGraphicFramePr>
        <xdr:cNvPr id="5325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333375</xdr:colOff>
      <xdr:row>50</xdr:row>
      <xdr:rowOff>47625</xdr:rowOff>
    </xdr:from>
    <xdr:to>
      <xdr:col>16</xdr:col>
      <xdr:colOff>57150</xdr:colOff>
      <xdr:row>65</xdr:row>
      <xdr:rowOff>95250</xdr:rowOff>
    </xdr:to>
    <xdr:graphicFrame macro="">
      <xdr:nvGraphicFramePr>
        <xdr:cNvPr id="5325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7</xdr:row>
      <xdr:rowOff>66675</xdr:rowOff>
    </xdr:from>
    <xdr:to>
      <xdr:col>15</xdr:col>
      <xdr:colOff>142875</xdr:colOff>
      <xdr:row>29</xdr:row>
      <xdr:rowOff>57150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67</xdr:row>
      <xdr:rowOff>142875</xdr:rowOff>
    </xdr:from>
    <xdr:to>
      <xdr:col>10</xdr:col>
      <xdr:colOff>600075</xdr:colOff>
      <xdr:row>88</xdr:row>
      <xdr:rowOff>123825</xdr:rowOff>
    </xdr:to>
    <xdr:graphicFrame macro="">
      <xdr:nvGraphicFramePr>
        <xdr:cNvPr id="563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55</xdr:row>
      <xdr:rowOff>66675</xdr:rowOff>
    </xdr:from>
    <xdr:to>
      <xdr:col>16</xdr:col>
      <xdr:colOff>333375</xdr:colOff>
      <xdr:row>70</xdr:row>
      <xdr:rowOff>114300</xdr:rowOff>
    </xdr:to>
    <xdr:graphicFrame macro="">
      <xdr:nvGraphicFramePr>
        <xdr:cNvPr id="563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114300</xdr:rowOff>
    </xdr:from>
    <xdr:to>
      <xdr:col>14</xdr:col>
      <xdr:colOff>381000</xdr:colOff>
      <xdr:row>26</xdr:row>
      <xdr:rowOff>28575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771525</xdr:colOff>
      <xdr:row>57</xdr:row>
      <xdr:rowOff>9525</xdr:rowOff>
    </xdr:from>
    <xdr:to>
      <xdr:col>10</xdr:col>
      <xdr:colOff>428625</xdr:colOff>
      <xdr:row>77</xdr:row>
      <xdr:rowOff>152400</xdr:rowOff>
    </xdr:to>
    <xdr:graphicFrame macro="">
      <xdr:nvGraphicFramePr>
        <xdr:cNvPr id="59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34</xdr:row>
      <xdr:rowOff>85725</xdr:rowOff>
    </xdr:from>
    <xdr:to>
      <xdr:col>15</xdr:col>
      <xdr:colOff>590550</xdr:colOff>
      <xdr:row>50</xdr:row>
      <xdr:rowOff>19050</xdr:rowOff>
    </xdr:to>
    <xdr:graphicFrame macro="">
      <xdr:nvGraphicFramePr>
        <xdr:cNvPr id="59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120</xdr:row>
      <xdr:rowOff>66675</xdr:rowOff>
    </xdr:from>
    <xdr:to>
      <xdr:col>12</xdr:col>
      <xdr:colOff>942975</xdr:colOff>
      <xdr:row>138</xdr:row>
      <xdr:rowOff>76200</xdr:rowOff>
    </xdr:to>
    <xdr:graphicFrame macro="">
      <xdr:nvGraphicFramePr>
        <xdr:cNvPr id="2459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45</xdr:row>
      <xdr:rowOff>0</xdr:rowOff>
    </xdr:from>
    <xdr:to>
      <xdr:col>12</xdr:col>
      <xdr:colOff>942975</xdr:colOff>
      <xdr:row>45</xdr:row>
      <xdr:rowOff>0</xdr:rowOff>
    </xdr:to>
    <xdr:graphicFrame macro="">
      <xdr:nvGraphicFramePr>
        <xdr:cNvPr id="64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1038225</xdr:colOff>
      <xdr:row>25</xdr:row>
      <xdr:rowOff>104775</xdr:rowOff>
    </xdr:from>
    <xdr:to>
      <xdr:col>18</xdr:col>
      <xdr:colOff>428625</xdr:colOff>
      <xdr:row>45</xdr:row>
      <xdr:rowOff>0</xdr:rowOff>
    </xdr:to>
    <xdr:graphicFrame macro="">
      <xdr:nvGraphicFramePr>
        <xdr:cNvPr id="645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41</xdr:row>
      <xdr:rowOff>142875</xdr:rowOff>
    </xdr:from>
    <xdr:to>
      <xdr:col>15</xdr:col>
      <xdr:colOff>57150</xdr:colOff>
      <xdr:row>75</xdr:row>
      <xdr:rowOff>47625</xdr:rowOff>
    </xdr:to>
    <xdr:graphicFrame macro="">
      <xdr:nvGraphicFramePr>
        <xdr:cNvPr id="6455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228600</xdr:colOff>
      <xdr:row>132</xdr:row>
      <xdr:rowOff>9525</xdr:rowOff>
    </xdr:from>
    <xdr:to>
      <xdr:col>14</xdr:col>
      <xdr:colOff>104775</xdr:colOff>
      <xdr:row>155</xdr:row>
      <xdr:rowOff>104775</xdr:rowOff>
    </xdr:to>
    <xdr:graphicFrame macro="">
      <xdr:nvGraphicFramePr>
        <xdr:cNvPr id="6455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120</xdr:row>
      <xdr:rowOff>66675</xdr:rowOff>
    </xdr:from>
    <xdr:to>
      <xdr:col>3</xdr:col>
      <xdr:colOff>0</xdr:colOff>
      <xdr:row>138</xdr:row>
      <xdr:rowOff>76200</xdr:rowOff>
    </xdr:to>
    <xdr:graphicFrame macro="">
      <xdr:nvGraphicFramePr>
        <xdr:cNvPr id="62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11</xdr:row>
      <xdr:rowOff>95250</xdr:rowOff>
    </xdr:from>
    <xdr:to>
      <xdr:col>11</xdr:col>
      <xdr:colOff>647700</xdr:colOff>
      <xdr:row>34</xdr:row>
      <xdr:rowOff>28575</xdr:rowOff>
    </xdr:to>
    <xdr:graphicFrame macro="">
      <xdr:nvGraphicFramePr>
        <xdr:cNvPr id="3483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34</xdr:row>
      <xdr:rowOff>104775</xdr:rowOff>
    </xdr:from>
    <xdr:to>
      <xdr:col>9</xdr:col>
      <xdr:colOff>695325</xdr:colOff>
      <xdr:row>56</xdr:row>
      <xdr:rowOff>38100</xdr:rowOff>
    </xdr:to>
    <xdr:graphicFrame macro="">
      <xdr:nvGraphicFramePr>
        <xdr:cNvPr id="348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9</xdr:row>
      <xdr:rowOff>85725</xdr:rowOff>
    </xdr:from>
    <xdr:to>
      <xdr:col>15</xdr:col>
      <xdr:colOff>209550</xdr:colOff>
      <xdr:row>31</xdr:row>
      <xdr:rowOff>38100</xdr:rowOff>
    </xdr:to>
    <xdr:graphicFrame macro="">
      <xdr:nvGraphicFramePr>
        <xdr:cNvPr id="266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161925</xdr:colOff>
      <xdr:row>44</xdr:row>
      <xdr:rowOff>38100</xdr:rowOff>
    </xdr:from>
    <xdr:to>
      <xdr:col>17</xdr:col>
      <xdr:colOff>638175</xdr:colOff>
      <xdr:row>57</xdr:row>
      <xdr:rowOff>0</xdr:rowOff>
    </xdr:to>
    <xdr:graphicFrame macro="">
      <xdr:nvGraphicFramePr>
        <xdr:cNvPr id="266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10</xdr:col>
      <xdr:colOff>152400</xdr:colOff>
      <xdr:row>19</xdr:row>
      <xdr:rowOff>85725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31</xdr:row>
      <xdr:rowOff>47625</xdr:rowOff>
    </xdr:from>
    <xdr:to>
      <xdr:col>10</xdr:col>
      <xdr:colOff>466725</xdr:colOff>
      <xdr:row>48</xdr:row>
      <xdr:rowOff>104775</xdr:rowOff>
    </xdr:to>
    <xdr:graphicFrame macro="">
      <xdr:nvGraphicFramePr>
        <xdr:cNvPr id="37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3</xdr:row>
      <xdr:rowOff>28575</xdr:rowOff>
    </xdr:from>
    <xdr:to>
      <xdr:col>11</xdr:col>
      <xdr:colOff>400050</xdr:colOff>
      <xdr:row>19</xdr:row>
      <xdr:rowOff>133350</xdr:rowOff>
    </xdr:to>
    <xdr:graphicFrame macro="">
      <xdr:nvGraphicFramePr>
        <xdr:cNvPr id="39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31</xdr:row>
      <xdr:rowOff>28575</xdr:rowOff>
    </xdr:from>
    <xdr:to>
      <xdr:col>14</xdr:col>
      <xdr:colOff>142875</xdr:colOff>
      <xdr:row>46</xdr:row>
      <xdr:rowOff>38100</xdr:rowOff>
    </xdr:to>
    <xdr:graphicFrame macro="">
      <xdr:nvGraphicFramePr>
        <xdr:cNvPr id="399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495300</xdr:colOff>
      <xdr:row>47</xdr:row>
      <xdr:rowOff>104775</xdr:rowOff>
    </xdr:from>
    <xdr:to>
      <xdr:col>14</xdr:col>
      <xdr:colOff>590550</xdr:colOff>
      <xdr:row>64</xdr:row>
      <xdr:rowOff>28575</xdr:rowOff>
    </xdr:to>
    <xdr:graphicFrame macro="">
      <xdr:nvGraphicFramePr>
        <xdr:cNvPr id="399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28575</xdr:rowOff>
    </xdr:from>
    <xdr:to>
      <xdr:col>13</xdr:col>
      <xdr:colOff>552450</xdr:colOff>
      <xdr:row>20</xdr:row>
      <xdr:rowOff>66675</xdr:rowOff>
    </xdr:to>
    <xdr:graphicFrame macro="">
      <xdr:nvGraphicFramePr>
        <xdr:cNvPr id="41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</xdr:col>
      <xdr:colOff>333375</xdr:colOff>
      <xdr:row>52</xdr:row>
      <xdr:rowOff>123825</xdr:rowOff>
    </xdr:to>
    <xdr:graphicFrame macro="">
      <xdr:nvGraphicFramePr>
        <xdr:cNvPr id="419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114300</xdr:colOff>
      <xdr:row>15</xdr:row>
      <xdr:rowOff>152400</xdr:rowOff>
    </xdr:from>
    <xdr:to>
      <xdr:col>20</xdr:col>
      <xdr:colOff>209550</xdr:colOff>
      <xdr:row>32</xdr:row>
      <xdr:rowOff>95250</xdr:rowOff>
    </xdr:to>
    <xdr:graphicFrame macro="">
      <xdr:nvGraphicFramePr>
        <xdr:cNvPr id="419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10</xdr:col>
      <xdr:colOff>9525</xdr:colOff>
      <xdr:row>55</xdr:row>
      <xdr:rowOff>38100</xdr:rowOff>
    </xdr:to>
    <xdr:graphicFrame macro="">
      <xdr:nvGraphicFramePr>
        <xdr:cNvPr id="419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95250</xdr:rowOff>
    </xdr:from>
    <xdr:to>
      <xdr:col>9</xdr:col>
      <xdr:colOff>333375</xdr:colOff>
      <xdr:row>21</xdr:row>
      <xdr:rowOff>95250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17</xdr:row>
      <xdr:rowOff>0</xdr:rowOff>
    </xdr:from>
    <xdr:to>
      <xdr:col>17</xdr:col>
      <xdr:colOff>142875</xdr:colOff>
      <xdr:row>32</xdr:row>
      <xdr:rowOff>142875</xdr:rowOff>
    </xdr:to>
    <xdr:graphicFrame macro="">
      <xdr:nvGraphicFramePr>
        <xdr:cNvPr id="44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12</xdr:row>
      <xdr:rowOff>57150</xdr:rowOff>
    </xdr:from>
    <xdr:to>
      <xdr:col>17</xdr:col>
      <xdr:colOff>276225</xdr:colOff>
      <xdr:row>27</xdr:row>
      <xdr:rowOff>57150</xdr:rowOff>
    </xdr:to>
    <xdr:graphicFrame macro="">
      <xdr:nvGraphicFramePr>
        <xdr:cNvPr id="44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12</xdr:row>
      <xdr:rowOff>9525</xdr:rowOff>
    </xdr:from>
    <xdr:to>
      <xdr:col>10</xdr:col>
      <xdr:colOff>285750</xdr:colOff>
      <xdr:row>36</xdr:row>
      <xdr:rowOff>19050</xdr:rowOff>
    </xdr:to>
    <xdr:graphicFrame macro="">
      <xdr:nvGraphicFramePr>
        <xdr:cNvPr id="47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45</xdr:row>
      <xdr:rowOff>142875</xdr:rowOff>
    </xdr:from>
    <xdr:to>
      <xdr:col>9</xdr:col>
      <xdr:colOff>600075</xdr:colOff>
      <xdr:row>66</xdr:row>
      <xdr:rowOff>123825</xdr:rowOff>
    </xdr:to>
    <xdr:graphicFrame macro="">
      <xdr:nvGraphicFramePr>
        <xdr:cNvPr id="47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1704975</xdr:colOff>
      <xdr:row>40</xdr:row>
      <xdr:rowOff>0</xdr:rowOff>
    </xdr:from>
    <xdr:to>
      <xdr:col>11</xdr:col>
      <xdr:colOff>190500</xdr:colOff>
      <xdr:row>55</xdr:row>
      <xdr:rowOff>85725</xdr:rowOff>
    </xdr:to>
    <xdr:graphicFrame macro="">
      <xdr:nvGraphicFramePr>
        <xdr:cNvPr id="471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12</xdr:row>
      <xdr:rowOff>85725</xdr:rowOff>
    </xdr:from>
    <xdr:to>
      <xdr:col>21</xdr:col>
      <xdr:colOff>552450</xdr:colOff>
      <xdr:row>32</xdr:row>
      <xdr:rowOff>57150</xdr:rowOff>
    </xdr:to>
    <xdr:graphicFrame macro="">
      <xdr:nvGraphicFramePr>
        <xdr:cNvPr id="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44</xdr:row>
      <xdr:rowOff>142875</xdr:rowOff>
    </xdr:from>
    <xdr:to>
      <xdr:col>10</xdr:col>
      <xdr:colOff>600075</xdr:colOff>
      <xdr:row>65</xdr:row>
      <xdr:rowOff>123825</xdr:rowOff>
    </xdr:to>
    <xdr:graphicFrame macro="">
      <xdr:nvGraphicFramePr>
        <xdr:cNvPr id="50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32</xdr:row>
      <xdr:rowOff>66675</xdr:rowOff>
    </xdr:from>
    <xdr:to>
      <xdr:col>16</xdr:col>
      <xdr:colOff>333375</xdr:colOff>
      <xdr:row>47</xdr:row>
      <xdr:rowOff>114300</xdr:rowOff>
    </xdr:to>
    <xdr:graphicFrame macro="">
      <xdr:nvGraphicFramePr>
        <xdr:cNvPr id="501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="70" workbookViewId="0">
      <selection activeCell="L17" sqref="L17"/>
    </sheetView>
  </sheetViews>
  <sheetFormatPr baseColWidth="10" defaultRowHeight="12"/>
  <cols>
    <col min="1" max="1" width="42.5703125" style="113" customWidth="1"/>
    <col min="2" max="16384" width="11.42578125" style="104"/>
  </cols>
  <sheetData>
    <row r="1" spans="1:14" s="113" customFormat="1">
      <c r="A1" s="112" t="s">
        <v>124</v>
      </c>
      <c r="B1" s="112" t="s">
        <v>107</v>
      </c>
      <c r="C1" s="112" t="s">
        <v>109</v>
      </c>
      <c r="D1" s="112" t="s">
        <v>110</v>
      </c>
      <c r="E1" s="112" t="s">
        <v>150</v>
      </c>
      <c r="F1" s="112" t="s">
        <v>155</v>
      </c>
      <c r="G1" s="112" t="s">
        <v>156</v>
      </c>
      <c r="H1" s="112" t="s">
        <v>157</v>
      </c>
      <c r="I1" s="112" t="s">
        <v>63</v>
      </c>
      <c r="J1" s="112" t="s">
        <v>64</v>
      </c>
      <c r="K1" s="112" t="s">
        <v>66</v>
      </c>
      <c r="L1" s="112" t="s">
        <v>67</v>
      </c>
      <c r="M1" s="112" t="s">
        <v>68</v>
      </c>
    </row>
    <row r="2" spans="1:14">
      <c r="A2" s="112" t="s">
        <v>93</v>
      </c>
      <c r="B2" s="114">
        <v>0</v>
      </c>
      <c r="C2" s="114">
        <v>3661.45</v>
      </c>
      <c r="D2" s="114">
        <v>0</v>
      </c>
      <c r="E2" s="114">
        <v>0</v>
      </c>
      <c r="F2" s="114">
        <v>6705.7</v>
      </c>
      <c r="G2" s="114">
        <v>0</v>
      </c>
      <c r="H2" s="114">
        <v>666.66</v>
      </c>
      <c r="I2" s="114">
        <v>0</v>
      </c>
      <c r="J2" s="114">
        <v>0</v>
      </c>
      <c r="K2" s="114">
        <v>0</v>
      </c>
      <c r="L2" s="114">
        <v>0</v>
      </c>
      <c r="M2" s="114">
        <v>0</v>
      </c>
      <c r="N2" s="104">
        <v>11033.81</v>
      </c>
    </row>
    <row r="3" spans="1:14">
      <c r="A3" s="112" t="s">
        <v>71</v>
      </c>
      <c r="B3" s="114">
        <v>125.5</v>
      </c>
      <c r="C3" s="114">
        <v>0</v>
      </c>
      <c r="D3" s="114">
        <v>0</v>
      </c>
      <c r="E3" s="114">
        <v>0</v>
      </c>
      <c r="F3" s="114">
        <v>0</v>
      </c>
      <c r="G3" s="114">
        <v>0</v>
      </c>
      <c r="H3" s="114">
        <v>0</v>
      </c>
      <c r="I3" s="114">
        <v>0</v>
      </c>
      <c r="J3" s="114">
        <v>0</v>
      </c>
      <c r="K3" s="114">
        <v>0</v>
      </c>
      <c r="L3" s="114">
        <v>0</v>
      </c>
      <c r="M3" s="114">
        <v>0</v>
      </c>
      <c r="N3" s="104">
        <v>125.5</v>
      </c>
    </row>
    <row r="4" spans="1:14">
      <c r="A4" s="112" t="s">
        <v>72</v>
      </c>
      <c r="B4" s="114">
        <v>64386.35</v>
      </c>
      <c r="C4" s="114">
        <v>0</v>
      </c>
      <c r="D4" s="114">
        <v>0</v>
      </c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114">
        <v>0</v>
      </c>
      <c r="L4" s="114">
        <v>0</v>
      </c>
      <c r="M4" s="114">
        <v>0</v>
      </c>
      <c r="N4" s="104">
        <v>64386.35</v>
      </c>
    </row>
    <row r="5" spans="1:14">
      <c r="A5" s="112" t="s">
        <v>130</v>
      </c>
      <c r="B5" s="114">
        <v>5714</v>
      </c>
      <c r="C5" s="114">
        <v>19550.86</v>
      </c>
      <c r="D5" s="114">
        <v>1359.45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04">
        <v>26624.31</v>
      </c>
    </row>
    <row r="6" spans="1:14">
      <c r="A6" s="112" t="s">
        <v>42</v>
      </c>
      <c r="B6" s="114">
        <v>0</v>
      </c>
      <c r="C6" s="114">
        <v>10507.71</v>
      </c>
      <c r="D6" s="114">
        <v>21265.59</v>
      </c>
      <c r="E6" s="114">
        <v>13725.08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04">
        <v>45498.38</v>
      </c>
    </row>
    <row r="7" spans="1:14">
      <c r="A7" s="112" t="s">
        <v>46</v>
      </c>
      <c r="B7" s="114">
        <v>0</v>
      </c>
      <c r="C7" s="114">
        <v>0</v>
      </c>
      <c r="D7" s="114">
        <v>3425.76</v>
      </c>
      <c r="E7" s="114">
        <v>29704.76</v>
      </c>
      <c r="F7" s="114">
        <v>10000</v>
      </c>
      <c r="G7" s="114">
        <v>2714.32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04">
        <v>45844.84</v>
      </c>
    </row>
    <row r="8" spans="1:14">
      <c r="A8" s="112" t="s">
        <v>77</v>
      </c>
      <c r="B8" s="114">
        <v>0</v>
      </c>
      <c r="C8" s="114">
        <v>0</v>
      </c>
      <c r="D8" s="114">
        <v>0</v>
      </c>
      <c r="E8" s="114">
        <v>5134.3999999999996</v>
      </c>
      <c r="F8" s="114">
        <v>11596.43</v>
      </c>
      <c r="G8" s="114">
        <v>1376.31</v>
      </c>
      <c r="H8" s="114">
        <v>1116.6500000000001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04">
        <v>19223.79</v>
      </c>
    </row>
    <row r="9" spans="1:14">
      <c r="A9" s="112" t="s">
        <v>81</v>
      </c>
      <c r="B9" s="114">
        <v>0</v>
      </c>
      <c r="C9" s="114">
        <v>0</v>
      </c>
      <c r="D9" s="114">
        <v>0</v>
      </c>
      <c r="E9" s="114">
        <v>0</v>
      </c>
      <c r="F9" s="114">
        <v>8214.1200000000008</v>
      </c>
      <c r="G9" s="114">
        <v>2119.27</v>
      </c>
      <c r="H9" s="114">
        <v>7744.43</v>
      </c>
      <c r="I9" s="114">
        <v>67.64</v>
      </c>
      <c r="J9" s="114">
        <v>0</v>
      </c>
      <c r="K9" s="114">
        <v>0</v>
      </c>
      <c r="L9" s="114">
        <v>0</v>
      </c>
      <c r="M9" s="114">
        <v>0</v>
      </c>
      <c r="N9" s="104">
        <v>18145.46</v>
      </c>
    </row>
    <row r="10" spans="1:14">
      <c r="A10" s="112" t="s">
        <v>83</v>
      </c>
      <c r="B10" s="114">
        <v>0</v>
      </c>
      <c r="C10" s="114">
        <v>0</v>
      </c>
      <c r="D10" s="114">
        <v>0</v>
      </c>
      <c r="E10" s="114">
        <v>0</v>
      </c>
      <c r="F10" s="114">
        <v>0</v>
      </c>
      <c r="G10" s="114">
        <v>386.4</v>
      </c>
      <c r="H10" s="114">
        <v>250</v>
      </c>
      <c r="I10" s="114">
        <v>4535.5200000000004</v>
      </c>
      <c r="J10" s="114">
        <v>0</v>
      </c>
      <c r="K10" s="114">
        <v>0</v>
      </c>
      <c r="L10" s="114">
        <v>0</v>
      </c>
      <c r="M10" s="114">
        <v>0</v>
      </c>
      <c r="N10" s="104">
        <v>5171.92</v>
      </c>
    </row>
    <row r="11" spans="1:14">
      <c r="A11" s="112" t="s">
        <v>177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20869.95</v>
      </c>
      <c r="I11" s="114">
        <v>7792.52</v>
      </c>
      <c r="J11" s="114">
        <v>126.25</v>
      </c>
      <c r="K11" s="114">
        <v>0</v>
      </c>
      <c r="L11" s="114">
        <v>0</v>
      </c>
      <c r="M11" s="114">
        <v>0</v>
      </c>
      <c r="N11" s="104">
        <v>28788.720000000001</v>
      </c>
    </row>
    <row r="12" spans="1:14">
      <c r="A12" s="112" t="s">
        <v>97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218</v>
      </c>
      <c r="J12" s="114">
        <v>3251.97</v>
      </c>
      <c r="K12" s="114">
        <v>2967.69</v>
      </c>
      <c r="L12" s="114">
        <v>0</v>
      </c>
      <c r="M12" s="114">
        <v>0</v>
      </c>
      <c r="N12" s="104">
        <v>6437.66</v>
      </c>
    </row>
    <row r="13" spans="1:14">
      <c r="A13" s="112" t="s">
        <v>96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10368.799999999999</v>
      </c>
      <c r="K13" s="114">
        <v>12461.71</v>
      </c>
      <c r="L13" s="114">
        <v>5044.5200000000004</v>
      </c>
      <c r="M13" s="114">
        <v>8118.19</v>
      </c>
      <c r="N13" s="104">
        <v>35993.22</v>
      </c>
    </row>
    <row r="14" spans="1:14">
      <c r="A14" s="112" t="s">
        <v>53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5390.92</v>
      </c>
      <c r="L14" s="114">
        <v>10779.16</v>
      </c>
      <c r="M14" s="114">
        <v>5921.39</v>
      </c>
      <c r="N14" s="104">
        <v>22091.47</v>
      </c>
    </row>
    <row r="15" spans="1:14">
      <c r="A15" s="112" t="s">
        <v>73</v>
      </c>
      <c r="B15" s="114">
        <v>0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1873.46</v>
      </c>
      <c r="M15" s="114">
        <v>20028.68</v>
      </c>
      <c r="N15" s="104">
        <v>21902.14</v>
      </c>
    </row>
    <row r="16" spans="1:14">
      <c r="A16" s="112" t="s">
        <v>129</v>
      </c>
      <c r="B16" s="114">
        <v>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4201.1000000000004</v>
      </c>
      <c r="N16" s="104">
        <v>4201.1000000000004</v>
      </c>
    </row>
    <row r="17" spans="1:14">
      <c r="A17" s="112" t="s">
        <v>34</v>
      </c>
      <c r="B17" s="114">
        <v>150</v>
      </c>
      <c r="C17" s="114">
        <v>500</v>
      </c>
      <c r="D17" s="114">
        <v>300</v>
      </c>
      <c r="E17" s="114">
        <v>1432.18</v>
      </c>
      <c r="F17" s="114">
        <v>400</v>
      </c>
      <c r="G17" s="114">
        <v>350</v>
      </c>
      <c r="H17" s="114">
        <v>100</v>
      </c>
      <c r="I17" s="114">
        <v>2977.06</v>
      </c>
      <c r="J17" s="114">
        <v>2214.02</v>
      </c>
      <c r="K17" s="114">
        <v>436</v>
      </c>
      <c r="L17" s="114">
        <v>7714.37</v>
      </c>
      <c r="M17" s="114">
        <v>0</v>
      </c>
      <c r="N17" s="104">
        <v>16573.63</v>
      </c>
    </row>
    <row r="18" spans="1:14">
      <c r="A18" s="112" t="s">
        <v>54</v>
      </c>
      <c r="B18" s="114">
        <v>0</v>
      </c>
      <c r="C18" s="114">
        <v>1989.55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635</v>
      </c>
      <c r="M18" s="114">
        <v>0</v>
      </c>
      <c r="N18" s="104">
        <v>2624.55</v>
      </c>
    </row>
    <row r="19" spans="1:14">
      <c r="A19" s="112" t="s">
        <v>35</v>
      </c>
      <c r="B19" s="114">
        <v>1783.93</v>
      </c>
      <c r="C19" s="114">
        <v>4760.6499999999996</v>
      </c>
      <c r="D19" s="114">
        <v>5953.44</v>
      </c>
      <c r="E19" s="114">
        <v>7440.05</v>
      </c>
      <c r="F19" s="114">
        <v>4000</v>
      </c>
      <c r="G19" s="114">
        <v>3500</v>
      </c>
      <c r="H19" s="114">
        <v>11278.51</v>
      </c>
      <c r="I19" s="114">
        <v>14875.5</v>
      </c>
      <c r="J19" s="114">
        <v>4958.5</v>
      </c>
      <c r="K19" s="114">
        <v>9917</v>
      </c>
      <c r="L19" s="114">
        <v>9913.86</v>
      </c>
      <c r="M19" s="114">
        <v>9917</v>
      </c>
      <c r="N19" s="104">
        <v>88298.44</v>
      </c>
    </row>
    <row r="20" spans="1:14">
      <c r="A20" s="112" t="s">
        <v>131</v>
      </c>
      <c r="B20" s="114">
        <v>217507.39</v>
      </c>
      <c r="C20" s="114">
        <v>134710.51</v>
      </c>
      <c r="D20" s="114">
        <v>337838.89</v>
      </c>
      <c r="E20" s="114">
        <v>225797.81</v>
      </c>
      <c r="F20" s="114">
        <v>168073.28</v>
      </c>
      <c r="G20" s="114">
        <v>34579.879999999997</v>
      </c>
      <c r="H20" s="114">
        <v>15488.72</v>
      </c>
      <c r="I20" s="114">
        <v>1972.46</v>
      </c>
      <c r="J20" s="114">
        <v>26614.16</v>
      </c>
      <c r="K20" s="114">
        <v>33407.64</v>
      </c>
      <c r="L20" s="114">
        <v>23324.18</v>
      </c>
      <c r="M20" s="114">
        <v>31602.67</v>
      </c>
      <c r="N20" s="104">
        <v>1250917.5900000001</v>
      </c>
    </row>
    <row r="21" spans="1:14">
      <c r="A21" s="112" t="s">
        <v>147</v>
      </c>
      <c r="B21" s="114">
        <v>2434.89</v>
      </c>
      <c r="C21" s="114">
        <v>209.79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445.11</v>
      </c>
      <c r="K21" s="114">
        <v>465.43</v>
      </c>
      <c r="L21" s="114">
        <v>0</v>
      </c>
      <c r="M21" s="114">
        <v>0</v>
      </c>
      <c r="N21" s="104">
        <v>3555.22</v>
      </c>
    </row>
    <row r="22" spans="1:14">
      <c r="A22" s="112" t="s">
        <v>146</v>
      </c>
      <c r="B22" s="114">
        <v>203.46</v>
      </c>
      <c r="C22" s="114">
        <v>580.75</v>
      </c>
      <c r="D22" s="114">
        <v>64</v>
      </c>
      <c r="E22" s="114">
        <v>348.71</v>
      </c>
      <c r="F22" s="114">
        <v>0</v>
      </c>
      <c r="G22" s="114">
        <v>568.14</v>
      </c>
      <c r="H22" s="114">
        <v>0</v>
      </c>
      <c r="I22" s="114">
        <v>0</v>
      </c>
      <c r="J22" s="114">
        <v>196.12</v>
      </c>
      <c r="K22" s="114">
        <v>499.96</v>
      </c>
      <c r="L22" s="114">
        <v>737.34</v>
      </c>
      <c r="M22" s="114">
        <v>445.6</v>
      </c>
      <c r="N22" s="104">
        <v>3644.08</v>
      </c>
    </row>
    <row r="23" spans="1:14">
      <c r="A23" s="112" t="s">
        <v>33</v>
      </c>
      <c r="B23" s="114">
        <v>0</v>
      </c>
      <c r="C23" s="114">
        <v>13194.09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04">
        <v>13194.09</v>
      </c>
    </row>
    <row r="24" spans="1:14">
      <c r="A24" s="112" t="s">
        <v>139</v>
      </c>
      <c r="B24" s="114">
        <v>26381.82</v>
      </c>
      <c r="C24" s="114">
        <v>29763.32</v>
      </c>
      <c r="D24" s="114">
        <v>6329.44</v>
      </c>
      <c r="E24" s="114">
        <v>406450.31</v>
      </c>
      <c r="F24" s="114">
        <v>14890.36</v>
      </c>
      <c r="G24" s="114">
        <v>8920.2900000000009</v>
      </c>
      <c r="H24" s="114">
        <v>9202.1</v>
      </c>
      <c r="I24" s="114">
        <v>7445.18</v>
      </c>
      <c r="J24" s="114">
        <v>13777.06</v>
      </c>
      <c r="K24" s="114">
        <v>7862.67</v>
      </c>
      <c r="L24" s="114">
        <v>22100.720000000001</v>
      </c>
      <c r="M24" s="114">
        <v>18560.740000000002</v>
      </c>
      <c r="N24" s="104">
        <v>571684.01</v>
      </c>
    </row>
    <row r="25" spans="1:14">
      <c r="A25" s="112" t="s">
        <v>127</v>
      </c>
      <c r="B25" s="114">
        <v>341597.15</v>
      </c>
      <c r="C25" s="114">
        <v>420276.42</v>
      </c>
      <c r="D25" s="114">
        <v>364667.04</v>
      </c>
      <c r="E25" s="114">
        <v>0</v>
      </c>
      <c r="F25" s="114">
        <v>436347.83</v>
      </c>
      <c r="G25" s="114">
        <v>418214.88</v>
      </c>
      <c r="H25" s="114">
        <v>328847.46999999997</v>
      </c>
      <c r="I25" s="114">
        <v>523106.82</v>
      </c>
      <c r="J25" s="114">
        <v>499943.01</v>
      </c>
      <c r="K25" s="114">
        <v>446676.82</v>
      </c>
      <c r="L25" s="114">
        <v>510950.56</v>
      </c>
      <c r="M25" s="114">
        <v>404393.83</v>
      </c>
      <c r="N25" s="104">
        <v>4695021.83</v>
      </c>
    </row>
    <row r="26" spans="1:14">
      <c r="A26" s="112" t="s">
        <v>128</v>
      </c>
      <c r="B26" s="114">
        <v>820.47</v>
      </c>
      <c r="C26" s="114">
        <v>0</v>
      </c>
      <c r="D26" s="114">
        <v>0</v>
      </c>
      <c r="E26" s="114">
        <v>0</v>
      </c>
      <c r="F26" s="114">
        <v>3000</v>
      </c>
      <c r="G26" s="114">
        <v>2500</v>
      </c>
      <c r="H26" s="114">
        <v>0</v>
      </c>
      <c r="I26" s="114">
        <v>1500</v>
      </c>
      <c r="J26" s="114">
        <v>0</v>
      </c>
      <c r="K26" s="114">
        <v>0</v>
      </c>
      <c r="L26" s="114">
        <v>0</v>
      </c>
      <c r="M26" s="114">
        <v>20000</v>
      </c>
      <c r="N26" s="104">
        <v>27820.47</v>
      </c>
    </row>
    <row r="27" spans="1:14">
      <c r="A27" s="112" t="s">
        <v>158</v>
      </c>
      <c r="B27" s="114">
        <v>1818.13</v>
      </c>
      <c r="C27" s="114">
        <v>1818.13</v>
      </c>
      <c r="D27" s="114">
        <v>1818.13</v>
      </c>
      <c r="E27" s="114">
        <v>1818.13</v>
      </c>
      <c r="F27" s="114">
        <v>1818.13</v>
      </c>
      <c r="G27" s="114">
        <v>1818.13</v>
      </c>
      <c r="H27" s="114">
        <v>1818.13</v>
      </c>
      <c r="I27" s="114">
        <v>1818.13</v>
      </c>
      <c r="J27" s="114">
        <v>1818.13</v>
      </c>
      <c r="K27" s="114">
        <v>1818.13</v>
      </c>
      <c r="L27" s="114">
        <v>1818.13</v>
      </c>
      <c r="M27" s="114">
        <v>1818.13</v>
      </c>
      <c r="N27" s="104">
        <v>21817.56</v>
      </c>
    </row>
    <row r="28" spans="1:14">
      <c r="A28" s="112" t="s">
        <v>143</v>
      </c>
      <c r="B28" s="114">
        <v>172.25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04">
        <v>172.25</v>
      </c>
    </row>
    <row r="29" spans="1:14">
      <c r="A29" s="112" t="s">
        <v>62</v>
      </c>
      <c r="B29" s="114">
        <v>0</v>
      </c>
      <c r="C29" s="114">
        <v>0</v>
      </c>
      <c r="D29" s="114">
        <v>0</v>
      </c>
      <c r="E29" s="114">
        <v>0</v>
      </c>
      <c r="F29" s="114">
        <v>99.68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04">
        <v>99.68</v>
      </c>
    </row>
    <row r="30" spans="1:14">
      <c r="A30" s="112" t="s">
        <v>108</v>
      </c>
      <c r="B30" s="114">
        <v>124.2</v>
      </c>
      <c r="C30" s="114">
        <v>151.1</v>
      </c>
      <c r="D30" s="114">
        <v>82</v>
      </c>
      <c r="E30" s="114">
        <v>185.78</v>
      </c>
      <c r="F30" s="114">
        <v>342.6</v>
      </c>
      <c r="G30" s="114">
        <v>0</v>
      </c>
      <c r="H30" s="114">
        <v>163.4</v>
      </c>
      <c r="I30" s="114">
        <v>469</v>
      </c>
      <c r="J30" s="114">
        <v>655.29999999999995</v>
      </c>
      <c r="K30" s="114">
        <v>162.5</v>
      </c>
      <c r="L30" s="114">
        <v>300.3</v>
      </c>
      <c r="M30" s="114">
        <v>443.35</v>
      </c>
      <c r="N30" s="104">
        <v>3079.53</v>
      </c>
    </row>
    <row r="31" spans="1:14">
      <c r="A31" s="112" t="s">
        <v>133</v>
      </c>
      <c r="B31" s="114">
        <v>134.4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04">
        <v>134.4</v>
      </c>
    </row>
    <row r="32" spans="1:14">
      <c r="A32" s="112" t="s">
        <v>151</v>
      </c>
      <c r="B32" s="114">
        <v>0</v>
      </c>
      <c r="C32" s="114">
        <v>0</v>
      </c>
      <c r="D32" s="114">
        <v>0</v>
      </c>
      <c r="E32" s="114">
        <v>154.84</v>
      </c>
      <c r="F32" s="114">
        <v>0</v>
      </c>
      <c r="G32" s="114">
        <v>91.57</v>
      </c>
      <c r="H32" s="114">
        <v>0</v>
      </c>
      <c r="I32" s="114">
        <v>0</v>
      </c>
      <c r="J32" s="114">
        <v>0</v>
      </c>
      <c r="K32" s="114">
        <v>0</v>
      </c>
      <c r="L32" s="114">
        <v>93.79</v>
      </c>
      <c r="M32" s="114">
        <v>93.79</v>
      </c>
      <c r="N32" s="104">
        <v>433.99</v>
      </c>
    </row>
    <row r="33" spans="1:14">
      <c r="A33" s="112" t="s">
        <v>126</v>
      </c>
      <c r="B33" s="114">
        <v>860</v>
      </c>
      <c r="C33" s="114">
        <v>860</v>
      </c>
      <c r="D33" s="114">
        <v>860</v>
      </c>
      <c r="E33" s="114">
        <v>860</v>
      </c>
      <c r="F33" s="114">
        <v>860</v>
      </c>
      <c r="G33" s="114">
        <v>860</v>
      </c>
      <c r="H33" s="114">
        <v>860</v>
      </c>
      <c r="I33" s="114">
        <v>860</v>
      </c>
      <c r="J33" s="114">
        <v>860</v>
      </c>
      <c r="K33" s="114">
        <v>860</v>
      </c>
      <c r="L33" s="114">
        <v>860</v>
      </c>
      <c r="M33" s="114">
        <v>860</v>
      </c>
      <c r="N33" s="104">
        <v>10320</v>
      </c>
    </row>
    <row r="34" spans="1:14">
      <c r="A34" s="112" t="s">
        <v>78</v>
      </c>
      <c r="B34" s="114">
        <v>500</v>
      </c>
      <c r="C34" s="114">
        <v>0</v>
      </c>
      <c r="D34" s="114">
        <v>0</v>
      </c>
      <c r="E34" s="114">
        <v>1110</v>
      </c>
      <c r="F34" s="114">
        <v>0</v>
      </c>
      <c r="G34" s="114">
        <v>250</v>
      </c>
      <c r="H34" s="114">
        <v>0</v>
      </c>
      <c r="I34" s="114">
        <v>0</v>
      </c>
      <c r="J34" s="114">
        <v>800</v>
      </c>
      <c r="K34" s="114">
        <v>0</v>
      </c>
      <c r="L34" s="114">
        <v>804.75</v>
      </c>
      <c r="M34" s="114">
        <v>0</v>
      </c>
      <c r="N34" s="104">
        <v>3464.75</v>
      </c>
    </row>
    <row r="35" spans="1:14">
      <c r="A35" s="112" t="s">
        <v>74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498.4</v>
      </c>
      <c r="H35" s="114">
        <v>0</v>
      </c>
      <c r="I35" s="114">
        <v>0</v>
      </c>
      <c r="J35" s="114">
        <v>0</v>
      </c>
      <c r="K35" s="114">
        <v>384.61</v>
      </c>
      <c r="L35" s="114">
        <v>346.21</v>
      </c>
      <c r="M35" s="114">
        <v>265.29000000000002</v>
      </c>
      <c r="N35" s="104">
        <v>1494.51</v>
      </c>
    </row>
    <row r="36" spans="1:14">
      <c r="A36" s="112" t="s">
        <v>37</v>
      </c>
      <c r="B36" s="114">
        <v>350</v>
      </c>
      <c r="C36" s="114">
        <v>350</v>
      </c>
      <c r="D36" s="114">
        <v>350</v>
      </c>
      <c r="E36" s="114">
        <v>350</v>
      </c>
      <c r="F36" s="114">
        <v>350</v>
      </c>
      <c r="G36" s="114">
        <v>350</v>
      </c>
      <c r="H36" s="114">
        <v>350</v>
      </c>
      <c r="I36" s="114">
        <v>350</v>
      </c>
      <c r="J36" s="114">
        <v>350</v>
      </c>
      <c r="K36" s="114">
        <v>350</v>
      </c>
      <c r="L36" s="114">
        <v>350</v>
      </c>
      <c r="M36" s="114">
        <v>350</v>
      </c>
      <c r="N36" s="104">
        <v>4200</v>
      </c>
    </row>
    <row r="37" spans="1:14">
      <c r="A37" s="112" t="s">
        <v>176</v>
      </c>
      <c r="B37" s="114">
        <v>110</v>
      </c>
      <c r="C37" s="114">
        <v>256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04">
        <v>366</v>
      </c>
    </row>
    <row r="38" spans="1:14">
      <c r="A38" s="112" t="s">
        <v>148</v>
      </c>
      <c r="B38" s="114">
        <v>80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04">
        <v>80</v>
      </c>
    </row>
    <row r="39" spans="1:14">
      <c r="A39" s="112" t="s">
        <v>51</v>
      </c>
      <c r="B39" s="114">
        <v>110</v>
      </c>
      <c r="C39" s="114">
        <v>50</v>
      </c>
      <c r="D39" s="114">
        <v>0</v>
      </c>
      <c r="E39" s="114">
        <v>1862.66</v>
      </c>
      <c r="F39" s="114">
        <v>0</v>
      </c>
      <c r="G39" s="114">
        <v>0</v>
      </c>
      <c r="H39" s="114">
        <v>70</v>
      </c>
      <c r="I39" s="114">
        <v>72</v>
      </c>
      <c r="J39" s="114">
        <v>0</v>
      </c>
      <c r="K39" s="114">
        <v>63</v>
      </c>
      <c r="L39" s="114">
        <v>0</v>
      </c>
      <c r="M39" s="114">
        <v>0</v>
      </c>
    </row>
    <row r="40" spans="1:14">
      <c r="A40" s="112" t="s">
        <v>86</v>
      </c>
      <c r="B40" s="114">
        <v>50</v>
      </c>
      <c r="C40" s="114">
        <v>0</v>
      </c>
      <c r="D40" s="114">
        <v>0</v>
      </c>
      <c r="E40" s="114">
        <v>0</v>
      </c>
      <c r="F40" s="114">
        <v>75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200</v>
      </c>
      <c r="N40" s="104">
        <v>325</v>
      </c>
    </row>
    <row r="41" spans="1:14">
      <c r="A41" s="112" t="s">
        <v>70</v>
      </c>
      <c r="B41" s="114">
        <v>0</v>
      </c>
      <c r="C41" s="114">
        <v>0</v>
      </c>
      <c r="D41" s="114">
        <v>0</v>
      </c>
      <c r="E41" s="114">
        <v>0</v>
      </c>
      <c r="F41" s="114">
        <v>0</v>
      </c>
      <c r="G41" s="114">
        <v>555</v>
      </c>
      <c r="H41" s="114">
        <v>0</v>
      </c>
      <c r="I41" s="114">
        <v>0</v>
      </c>
      <c r="J41" s="114">
        <v>250</v>
      </c>
      <c r="K41" s="114">
        <v>444</v>
      </c>
      <c r="L41" s="114">
        <v>0</v>
      </c>
      <c r="M41" s="114">
        <v>222</v>
      </c>
      <c r="N41" s="104">
        <v>1471</v>
      </c>
    </row>
    <row r="42" spans="1:14">
      <c r="A42" s="112" t="s">
        <v>125</v>
      </c>
      <c r="B42" s="114">
        <v>2520.54</v>
      </c>
      <c r="C42" s="114">
        <v>886.5</v>
      </c>
      <c r="D42" s="114">
        <v>2776.5</v>
      </c>
      <c r="E42" s="114">
        <v>741.5</v>
      </c>
      <c r="F42" s="114">
        <v>1463.19</v>
      </c>
      <c r="G42" s="114">
        <v>1267</v>
      </c>
      <c r="H42" s="114">
        <v>976.18</v>
      </c>
      <c r="I42" s="114">
        <v>1499.06</v>
      </c>
      <c r="J42" s="114">
        <v>505.05</v>
      </c>
      <c r="K42" s="114">
        <v>1030.6099999999999</v>
      </c>
      <c r="L42" s="114">
        <v>345</v>
      </c>
      <c r="M42" s="114">
        <v>2206.5700000000002</v>
      </c>
      <c r="N42" s="104">
        <v>16217.7</v>
      </c>
    </row>
    <row r="43" spans="1:14">
      <c r="A43" s="112" t="s">
        <v>102</v>
      </c>
      <c r="B43" s="114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285.07</v>
      </c>
      <c r="K43" s="114">
        <v>90</v>
      </c>
      <c r="L43" s="114">
        <v>0</v>
      </c>
      <c r="M43" s="114">
        <v>0</v>
      </c>
      <c r="N43" s="104">
        <v>375.07</v>
      </c>
    </row>
    <row r="44" spans="1:14">
      <c r="A44" s="112" t="s">
        <v>43</v>
      </c>
      <c r="B44" s="114">
        <v>0</v>
      </c>
      <c r="C44" s="114">
        <v>218.9</v>
      </c>
      <c r="D44" s="114">
        <v>600.26</v>
      </c>
      <c r="E44" s="114">
        <v>0</v>
      </c>
      <c r="F44" s="114">
        <v>649.38</v>
      </c>
      <c r="G44" s="114">
        <v>0</v>
      </c>
      <c r="H44" s="114">
        <v>615.14</v>
      </c>
      <c r="I44" s="114">
        <v>0</v>
      </c>
      <c r="J44" s="114">
        <v>437.26</v>
      </c>
      <c r="K44" s="114">
        <v>0</v>
      </c>
      <c r="L44" s="114">
        <v>453.22</v>
      </c>
      <c r="M44" s="114">
        <v>0</v>
      </c>
      <c r="N44" s="104">
        <v>2974.16</v>
      </c>
    </row>
    <row r="45" spans="1:14">
      <c r="A45" s="112" t="s">
        <v>135</v>
      </c>
      <c r="B45" s="114">
        <v>2223.0100000000002</v>
      </c>
      <c r="C45" s="114">
        <v>0</v>
      </c>
      <c r="D45" s="114">
        <v>299.86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3072.81</v>
      </c>
      <c r="M45" s="114">
        <v>3072.81</v>
      </c>
      <c r="N45" s="104">
        <v>8668.49</v>
      </c>
    </row>
    <row r="46" spans="1:14">
      <c r="A46" s="112" t="s">
        <v>136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100</v>
      </c>
      <c r="M46" s="114">
        <v>0</v>
      </c>
      <c r="N46" s="104">
        <v>100</v>
      </c>
    </row>
    <row r="47" spans="1:14">
      <c r="A47" s="112" t="s">
        <v>40</v>
      </c>
      <c r="B47" s="114">
        <v>0</v>
      </c>
      <c r="C47" s="114">
        <v>100</v>
      </c>
      <c r="D47" s="114">
        <v>0</v>
      </c>
      <c r="E47" s="114">
        <v>130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04">
        <v>230</v>
      </c>
    </row>
    <row r="48" spans="1:14">
      <c r="A48" s="112" t="s">
        <v>154</v>
      </c>
      <c r="B48" s="114">
        <v>43.7</v>
      </c>
      <c r="C48" s="114">
        <v>25</v>
      </c>
      <c r="D48" s="114">
        <v>0</v>
      </c>
      <c r="E48" s="114">
        <v>80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04">
        <v>148.69999999999999</v>
      </c>
    </row>
    <row r="49" spans="1:14">
      <c r="A49" s="112" t="s">
        <v>153</v>
      </c>
      <c r="B49" s="114">
        <v>1600.94</v>
      </c>
      <c r="C49" s="114">
        <v>0</v>
      </c>
      <c r="D49" s="114">
        <v>0</v>
      </c>
      <c r="E49" s="114">
        <v>144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04">
        <v>1744.94</v>
      </c>
    </row>
    <row r="50" spans="1:14">
      <c r="A50" s="112" t="s">
        <v>145</v>
      </c>
      <c r="B50" s="114">
        <v>368.43</v>
      </c>
      <c r="C50" s="114">
        <v>200</v>
      </c>
      <c r="D50" s="114">
        <v>200</v>
      </c>
      <c r="E50" s="114">
        <v>151.62</v>
      </c>
      <c r="F50" s="114">
        <v>200</v>
      </c>
      <c r="G50" s="114">
        <v>151.62</v>
      </c>
      <c r="H50" s="114">
        <v>242.47</v>
      </c>
      <c r="I50" s="114">
        <v>151.62</v>
      </c>
      <c r="J50" s="114">
        <v>200</v>
      </c>
      <c r="K50" s="114">
        <v>260.69</v>
      </c>
      <c r="L50" s="114">
        <v>290.04000000000002</v>
      </c>
      <c r="M50" s="114">
        <v>242.47</v>
      </c>
      <c r="N50" s="104">
        <v>2658.96</v>
      </c>
    </row>
    <row r="51" spans="1:14">
      <c r="A51" s="112" t="s">
        <v>132</v>
      </c>
      <c r="B51" s="114">
        <v>0</v>
      </c>
      <c r="C51" s="114">
        <v>491.88</v>
      </c>
      <c r="D51" s="114">
        <v>0</v>
      </c>
      <c r="E51" s="114">
        <v>250</v>
      </c>
      <c r="F51" s="114">
        <v>0</v>
      </c>
      <c r="G51" s="114">
        <v>109.85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1057</v>
      </c>
      <c r="N51" s="104">
        <v>1908.73</v>
      </c>
    </row>
    <row r="52" spans="1:14">
      <c r="A52" s="112" t="s">
        <v>100</v>
      </c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74.569999999999993</v>
      </c>
      <c r="K52" s="114">
        <v>0</v>
      </c>
      <c r="L52" s="114">
        <v>1051.5999999999999</v>
      </c>
      <c r="M52" s="114">
        <v>0</v>
      </c>
      <c r="N52" s="104">
        <v>1126.17</v>
      </c>
    </row>
    <row r="53" spans="1:14">
      <c r="A53" s="112" t="s">
        <v>141</v>
      </c>
      <c r="B53" s="114">
        <v>3730.01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04">
        <v>3730.01</v>
      </c>
    </row>
    <row r="54" spans="1:14">
      <c r="A54" s="112" t="s">
        <v>36</v>
      </c>
      <c r="B54" s="114">
        <v>0</v>
      </c>
      <c r="C54" s="114">
        <v>3532</v>
      </c>
      <c r="D54" s="114">
        <v>2500.9699999999998</v>
      </c>
      <c r="E54" s="114">
        <v>0</v>
      </c>
      <c r="F54" s="114">
        <v>9268.4699999999993</v>
      </c>
      <c r="G54" s="114">
        <v>0</v>
      </c>
      <c r="H54" s="114">
        <v>0</v>
      </c>
      <c r="I54" s="114">
        <v>9385.2999999999993</v>
      </c>
      <c r="J54" s="114">
        <v>4722</v>
      </c>
      <c r="K54" s="114">
        <v>0</v>
      </c>
      <c r="L54" s="114">
        <v>0</v>
      </c>
      <c r="M54" s="114">
        <v>220.81</v>
      </c>
      <c r="N54" s="104">
        <v>29629.55</v>
      </c>
    </row>
    <row r="55" spans="1:14">
      <c r="A55" s="112" t="s">
        <v>88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400</v>
      </c>
      <c r="L55" s="114">
        <v>0</v>
      </c>
      <c r="M55" s="114">
        <v>300</v>
      </c>
      <c r="N55" s="104">
        <v>700</v>
      </c>
    </row>
    <row r="56" spans="1:14">
      <c r="A56" s="112" t="s">
        <v>89</v>
      </c>
      <c r="B56" s="114">
        <v>60</v>
      </c>
      <c r="C56" s="114">
        <v>50.54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60</v>
      </c>
      <c r="L56" s="114">
        <v>0</v>
      </c>
      <c r="M56" s="114">
        <v>0</v>
      </c>
      <c r="N56" s="104">
        <v>170.54</v>
      </c>
    </row>
    <row r="57" spans="1:14">
      <c r="A57" s="112" t="s">
        <v>44</v>
      </c>
      <c r="B57" s="114">
        <v>0</v>
      </c>
      <c r="C57" s="114">
        <v>26.84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04">
        <v>26.84</v>
      </c>
    </row>
    <row r="58" spans="1:14">
      <c r="A58" s="112" t="s">
        <v>91</v>
      </c>
      <c r="B58" s="114">
        <v>31163.35</v>
      </c>
      <c r="C58" s="114">
        <v>6467.53</v>
      </c>
      <c r="D58" s="114">
        <v>29614.81</v>
      </c>
      <c r="E58" s="114">
        <v>24122.18</v>
      </c>
      <c r="F58" s="114">
        <v>33393.279999999999</v>
      </c>
      <c r="G58" s="114">
        <v>20781.72</v>
      </c>
      <c r="H58" s="114">
        <v>30747.73</v>
      </c>
      <c r="I58" s="114">
        <v>32284.240000000002</v>
      </c>
      <c r="J58" s="114">
        <v>97186.91</v>
      </c>
      <c r="K58" s="114">
        <v>67611.45</v>
      </c>
      <c r="L58" s="114">
        <v>3452.72</v>
      </c>
      <c r="M58" s="114">
        <v>39520.68</v>
      </c>
    </row>
    <row r="59" spans="1:14">
      <c r="A59" s="112" t="s">
        <v>95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194.43</v>
      </c>
      <c r="K59" s="114">
        <v>0</v>
      </c>
      <c r="L59" s="114">
        <v>0</v>
      </c>
      <c r="M59" s="114">
        <v>0</v>
      </c>
      <c r="N59" s="104">
        <v>194.43</v>
      </c>
    </row>
    <row r="60" spans="1:14">
      <c r="A60" s="112" t="s">
        <v>144</v>
      </c>
      <c r="B60" s="114">
        <v>295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04">
        <v>295</v>
      </c>
    </row>
    <row r="61" spans="1:14">
      <c r="A61" s="112" t="s">
        <v>140</v>
      </c>
      <c r="B61" s="114">
        <v>0</v>
      </c>
      <c r="C61" s="114">
        <v>49.28</v>
      </c>
      <c r="D61" s="114">
        <v>96.32</v>
      </c>
      <c r="E61" s="114">
        <v>50</v>
      </c>
      <c r="F61" s="114">
        <v>48</v>
      </c>
      <c r="G61" s="114">
        <v>55</v>
      </c>
      <c r="H61" s="114">
        <v>62.82</v>
      </c>
      <c r="I61" s="114">
        <v>49</v>
      </c>
      <c r="J61" s="114">
        <v>69.17</v>
      </c>
      <c r="K61" s="114">
        <v>46</v>
      </c>
      <c r="L61" s="114">
        <v>68</v>
      </c>
      <c r="M61" s="114">
        <v>69.17</v>
      </c>
      <c r="N61" s="104">
        <v>662.76</v>
      </c>
    </row>
    <row r="62" spans="1:14">
      <c r="A62" s="112" t="s">
        <v>39</v>
      </c>
      <c r="B62" s="114">
        <v>0</v>
      </c>
      <c r="C62" s="114">
        <v>77.7</v>
      </c>
      <c r="D62" s="114">
        <v>155.4</v>
      </c>
      <c r="E62" s="114">
        <v>0</v>
      </c>
      <c r="F62" s="114">
        <v>0</v>
      </c>
      <c r="G62" s="114">
        <v>0</v>
      </c>
      <c r="H62" s="114">
        <v>0</v>
      </c>
      <c r="I62" s="114">
        <v>179.2</v>
      </c>
      <c r="J62" s="114">
        <v>0</v>
      </c>
      <c r="K62" s="114">
        <v>0</v>
      </c>
      <c r="L62" s="114">
        <v>177.6</v>
      </c>
      <c r="M62" s="114">
        <v>0</v>
      </c>
      <c r="N62" s="104">
        <v>589.9</v>
      </c>
    </row>
    <row r="63" spans="1:14">
      <c r="A63" s="112" t="s">
        <v>69</v>
      </c>
      <c r="B63" s="114">
        <v>191.1</v>
      </c>
      <c r="C63" s="114">
        <v>105</v>
      </c>
      <c r="D63" s="114">
        <v>0</v>
      </c>
      <c r="E63" s="114">
        <v>0</v>
      </c>
      <c r="F63" s="114">
        <v>406.61</v>
      </c>
      <c r="G63" s="114">
        <v>389.61</v>
      </c>
      <c r="H63" s="114">
        <v>0</v>
      </c>
      <c r="I63" s="114">
        <v>0</v>
      </c>
      <c r="J63" s="114">
        <v>665.55</v>
      </c>
      <c r="K63" s="114">
        <v>0</v>
      </c>
      <c r="L63" s="114">
        <v>675.44</v>
      </c>
      <c r="M63" s="114">
        <v>39.200000000000003</v>
      </c>
      <c r="N63" s="104">
        <v>2472.5100000000002</v>
      </c>
    </row>
    <row r="64" spans="1:14">
      <c r="A64" s="112" t="s">
        <v>30</v>
      </c>
      <c r="B64" s="114">
        <v>861.28</v>
      </c>
      <c r="C64" s="114">
        <v>1178.26</v>
      </c>
      <c r="D64" s="114">
        <v>496.16</v>
      </c>
      <c r="E64" s="114">
        <v>1103.4000000000001</v>
      </c>
      <c r="F64" s="114">
        <v>405.44</v>
      </c>
      <c r="G64" s="114">
        <v>1099.3599999999999</v>
      </c>
      <c r="H64" s="114">
        <v>715.37</v>
      </c>
      <c r="I64" s="114">
        <v>720.16</v>
      </c>
      <c r="J64" s="114">
        <v>2000.91</v>
      </c>
      <c r="K64" s="114">
        <v>1274.56</v>
      </c>
      <c r="L64" s="114">
        <v>1034.4000000000001</v>
      </c>
      <c r="M64" s="114">
        <v>1793.69</v>
      </c>
      <c r="N64" s="104">
        <v>12682.99</v>
      </c>
    </row>
    <row r="65" spans="1:14">
      <c r="A65" s="112" t="s">
        <v>106</v>
      </c>
      <c r="B65" s="114">
        <v>0</v>
      </c>
      <c r="C65" s="114">
        <v>750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15712.12</v>
      </c>
      <c r="J65" s="114">
        <v>0</v>
      </c>
      <c r="K65" s="114">
        <v>0</v>
      </c>
      <c r="L65" s="114">
        <v>12359.57</v>
      </c>
      <c r="M65" s="114">
        <v>0</v>
      </c>
      <c r="N65" s="104">
        <v>28821.69</v>
      </c>
    </row>
    <row r="66" spans="1:14">
      <c r="A66" s="112" t="s">
        <v>149</v>
      </c>
      <c r="B66" s="114">
        <v>27.5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04">
        <v>27.5</v>
      </c>
    </row>
    <row r="67" spans="1:14">
      <c r="A67" s="112" t="s">
        <v>92</v>
      </c>
      <c r="B67" s="114">
        <v>91</v>
      </c>
      <c r="C67" s="114">
        <v>91</v>
      </c>
      <c r="D67" s="114">
        <v>1234.94</v>
      </c>
      <c r="E67" s="114">
        <v>91</v>
      </c>
      <c r="F67" s="114">
        <v>91</v>
      </c>
      <c r="G67" s="114">
        <v>91</v>
      </c>
      <c r="H67" s="114">
        <v>91</v>
      </c>
      <c r="I67" s="114">
        <v>91</v>
      </c>
      <c r="J67" s="114">
        <v>91</v>
      </c>
      <c r="K67" s="114">
        <v>91</v>
      </c>
      <c r="L67" s="114">
        <v>91</v>
      </c>
      <c r="M67" s="114">
        <v>91</v>
      </c>
    </row>
    <row r="68" spans="1:14">
      <c r="A68" s="112" t="s">
        <v>2</v>
      </c>
      <c r="B68" s="114">
        <v>9300.56</v>
      </c>
      <c r="C68" s="114">
        <v>7320.56</v>
      </c>
      <c r="D68" s="114">
        <v>4350.5600000000004</v>
      </c>
      <c r="E68" s="114">
        <v>6330.56</v>
      </c>
      <c r="F68" s="114">
        <v>7320.56</v>
      </c>
      <c r="G68" s="114">
        <v>7320.56</v>
      </c>
      <c r="H68" s="114">
        <v>4350.5600000000004</v>
      </c>
      <c r="I68" s="114">
        <v>5964.92</v>
      </c>
      <c r="J68" s="114">
        <v>4350.5600000000004</v>
      </c>
      <c r="K68" s="114">
        <v>4350.5600000000004</v>
      </c>
      <c r="L68" s="114">
        <v>4350.5600000000004</v>
      </c>
      <c r="M68" s="114">
        <v>4350.5600000000004</v>
      </c>
      <c r="N68" s="104">
        <v>69661.08</v>
      </c>
    </row>
    <row r="69" spans="1:14">
      <c r="A69" s="112" t="s">
        <v>41</v>
      </c>
      <c r="B69" s="114">
        <v>0</v>
      </c>
      <c r="C69" s="114">
        <v>187.1</v>
      </c>
      <c r="D69" s="114">
        <v>299.86</v>
      </c>
      <c r="E69" s="114">
        <v>1909.13</v>
      </c>
      <c r="F69" s="114"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4500</v>
      </c>
      <c r="L69" s="114">
        <v>0</v>
      </c>
      <c r="M69" s="114">
        <v>0</v>
      </c>
      <c r="N69" s="104">
        <v>6896.09</v>
      </c>
    </row>
    <row r="70" spans="1:14">
      <c r="A70" s="112" t="s">
        <v>87</v>
      </c>
      <c r="B70" s="114">
        <v>0</v>
      </c>
      <c r="C70" s="114">
        <v>88.8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58.83</v>
      </c>
      <c r="K70" s="114">
        <v>0</v>
      </c>
      <c r="L70" s="114">
        <v>0</v>
      </c>
      <c r="M70" s="114">
        <v>656.12</v>
      </c>
      <c r="N70" s="104">
        <v>803.75</v>
      </c>
    </row>
    <row r="71" spans="1:14">
      <c r="A71" s="112" t="s">
        <v>138</v>
      </c>
      <c r="B71" s="114">
        <v>204</v>
      </c>
      <c r="C71" s="114">
        <v>100</v>
      </c>
      <c r="D71" s="114">
        <v>100</v>
      </c>
      <c r="E71" s="114">
        <v>70</v>
      </c>
      <c r="F71" s="114">
        <v>84</v>
      </c>
      <c r="G71" s="114">
        <v>0</v>
      </c>
      <c r="H71" s="114">
        <v>0</v>
      </c>
      <c r="I71" s="114">
        <v>16440.98</v>
      </c>
      <c r="J71" s="114">
        <v>0</v>
      </c>
      <c r="K71" s="114">
        <v>3000</v>
      </c>
      <c r="L71" s="114">
        <v>0</v>
      </c>
      <c r="M71" s="114">
        <v>100</v>
      </c>
      <c r="N71" s="104">
        <v>20098.98</v>
      </c>
    </row>
    <row r="72" spans="1:14">
      <c r="A72" s="112" t="s">
        <v>142</v>
      </c>
      <c r="B72" s="114">
        <v>2066.3910000000001</v>
      </c>
      <c r="C72" s="114">
        <v>3422.1240000000003</v>
      </c>
      <c r="D72" s="114">
        <v>5375.4660000000003</v>
      </c>
      <c r="E72" s="114">
        <v>3479.8590000000004</v>
      </c>
      <c r="F72" s="114">
        <v>3546.261</v>
      </c>
      <c r="G72" s="114">
        <v>1247.472</v>
      </c>
      <c r="H72" s="114">
        <v>1180.4760000000001</v>
      </c>
      <c r="I72" s="114">
        <v>4668.9840000000004</v>
      </c>
      <c r="J72" s="114">
        <v>5502.8249999999998</v>
      </c>
      <c r="K72" s="114">
        <v>1842.606</v>
      </c>
      <c r="L72" s="114">
        <v>4280.8950000000004</v>
      </c>
      <c r="M72" s="114">
        <v>1791.8820000000001</v>
      </c>
      <c r="N72" s="104">
        <v>38405.240999999995</v>
      </c>
    </row>
    <row r="73" spans="1:14">
      <c r="A73" s="112" t="s">
        <v>134</v>
      </c>
      <c r="B73" s="114">
        <v>295.28549999999996</v>
      </c>
      <c r="C73" s="114">
        <v>344.839</v>
      </c>
      <c r="D73" s="114">
        <v>409.3655</v>
      </c>
      <c r="E73" s="114">
        <v>280.738</v>
      </c>
      <c r="F73" s="114">
        <v>517.60349999999994</v>
      </c>
      <c r="G73" s="114">
        <v>0</v>
      </c>
      <c r="H73" s="114">
        <v>216.614</v>
      </c>
      <c r="I73" s="114">
        <v>1108.0250000000001</v>
      </c>
      <c r="J73" s="114">
        <v>323.25349999999997</v>
      </c>
      <c r="K73" s="114">
        <v>1109.3244999999997</v>
      </c>
      <c r="L73" s="114">
        <v>135.02149999999997</v>
      </c>
      <c r="M73" s="114">
        <v>753.3075</v>
      </c>
      <c r="N73" s="104">
        <v>5493.3774999999987</v>
      </c>
    </row>
    <row r="74" spans="1:14">
      <c r="A74" s="112" t="s">
        <v>137</v>
      </c>
      <c r="B74" s="114">
        <v>500</v>
      </c>
      <c r="C74" s="114">
        <v>505.33</v>
      </c>
      <c r="D74" s="114">
        <v>600</v>
      </c>
      <c r="E74" s="114">
        <v>600</v>
      </c>
      <c r="F74" s="114">
        <v>600</v>
      </c>
      <c r="G74" s="114">
        <v>600</v>
      </c>
      <c r="H74" s="114">
        <v>600</v>
      </c>
      <c r="I74" s="114">
        <v>600</v>
      </c>
      <c r="J74" s="114">
        <v>600</v>
      </c>
      <c r="K74" s="114">
        <v>600</v>
      </c>
      <c r="L74" s="114">
        <v>600</v>
      </c>
      <c r="M74" s="114">
        <v>600</v>
      </c>
      <c r="N74" s="104">
        <v>7005.33</v>
      </c>
    </row>
    <row r="75" spans="1:14">
      <c r="A75" s="112" t="s">
        <v>28</v>
      </c>
      <c r="B75" s="114">
        <v>1813.92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04">
        <v>1813.92</v>
      </c>
    </row>
    <row r="76" spans="1:14">
      <c r="A76" s="112" t="s">
        <v>29</v>
      </c>
      <c r="B76" s="114">
        <v>0</v>
      </c>
      <c r="C76" s="114">
        <v>2078.91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04">
        <v>2078.91</v>
      </c>
    </row>
    <row r="77" spans="1:14">
      <c r="A77" s="112" t="s">
        <v>32</v>
      </c>
      <c r="B77" s="114">
        <v>0</v>
      </c>
      <c r="C77" s="114">
        <v>1851.3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04">
        <v>1851.3</v>
      </c>
    </row>
    <row r="78" spans="1:14">
      <c r="A78" s="112" t="s">
        <v>31</v>
      </c>
      <c r="B78" s="114">
        <v>0</v>
      </c>
      <c r="C78" s="114">
        <v>1730.43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04">
        <v>1730.43</v>
      </c>
    </row>
    <row r="79" spans="1:14">
      <c r="A79" s="112" t="s">
        <v>226</v>
      </c>
      <c r="B79" s="114">
        <v>0</v>
      </c>
      <c r="C79" s="114">
        <v>0</v>
      </c>
      <c r="D79" s="114">
        <v>1890.41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04">
        <v>1890.41</v>
      </c>
    </row>
    <row r="80" spans="1:14">
      <c r="A80" s="112" t="s">
        <v>76</v>
      </c>
      <c r="B80" s="114">
        <v>0</v>
      </c>
      <c r="C80" s="114">
        <v>0</v>
      </c>
      <c r="D80" s="114">
        <v>1849.12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04">
        <v>1849.12</v>
      </c>
    </row>
    <row r="81" spans="1:14">
      <c r="A81" s="112" t="s">
        <v>80</v>
      </c>
      <c r="B81" s="114">
        <v>0</v>
      </c>
      <c r="C81" s="114">
        <v>0</v>
      </c>
      <c r="D81" s="114">
        <v>0</v>
      </c>
      <c r="E81" s="114">
        <v>3681.52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04">
        <v>3681.52</v>
      </c>
    </row>
    <row r="82" spans="1:14">
      <c r="A82" s="112" t="s">
        <v>79</v>
      </c>
      <c r="B82" s="114">
        <v>0</v>
      </c>
      <c r="C82" s="114">
        <v>0</v>
      </c>
      <c r="D82" s="114">
        <v>0</v>
      </c>
      <c r="E82" s="114">
        <v>2079.13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04">
        <v>2079.13</v>
      </c>
    </row>
    <row r="83" spans="1:14">
      <c r="A83" s="112" t="s">
        <v>82</v>
      </c>
      <c r="B83" s="114">
        <v>0</v>
      </c>
      <c r="C83" s="114">
        <v>0</v>
      </c>
      <c r="D83" s="114">
        <v>0</v>
      </c>
      <c r="E83" s="114">
        <v>0</v>
      </c>
      <c r="F83" s="114">
        <v>1890.41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04">
        <v>1890.41</v>
      </c>
    </row>
    <row r="84" spans="1:14">
      <c r="A84" s="112" t="s">
        <v>85</v>
      </c>
      <c r="B84" s="114">
        <v>0</v>
      </c>
      <c r="C84" s="114">
        <v>0</v>
      </c>
      <c r="D84" s="114">
        <v>0</v>
      </c>
      <c r="E84" s="114">
        <v>0</v>
      </c>
      <c r="F84" s="114">
        <v>2160.0500000000002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04">
        <v>2160.0500000000002</v>
      </c>
    </row>
    <row r="85" spans="1:14">
      <c r="A85" s="112" t="s">
        <v>84</v>
      </c>
      <c r="B85" s="114">
        <v>0</v>
      </c>
      <c r="C85" s="114">
        <v>0</v>
      </c>
      <c r="D85" s="114">
        <v>0</v>
      </c>
      <c r="E85" s="114">
        <v>0</v>
      </c>
      <c r="F85" s="114">
        <v>0</v>
      </c>
      <c r="G85" s="114">
        <v>4434.4399999999996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04">
        <v>4434.4399999999996</v>
      </c>
    </row>
    <row r="86" spans="1:14">
      <c r="A86" s="112" t="s">
        <v>180</v>
      </c>
      <c r="B86" s="114">
        <v>0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2017.46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04">
        <v>2017.46</v>
      </c>
    </row>
    <row r="87" spans="1:14">
      <c r="A87" s="112" t="s">
        <v>178</v>
      </c>
      <c r="B87" s="114">
        <v>0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1804.96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04">
        <v>1804.96</v>
      </c>
    </row>
    <row r="88" spans="1:14">
      <c r="A88" s="112" t="s">
        <v>103</v>
      </c>
      <c r="B88" s="114">
        <v>0</v>
      </c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2160.02</v>
      </c>
      <c r="J88" s="114">
        <v>0</v>
      </c>
      <c r="K88" s="114">
        <v>0</v>
      </c>
      <c r="L88" s="114">
        <v>0</v>
      </c>
      <c r="M88" s="114">
        <v>0</v>
      </c>
      <c r="N88" s="104">
        <v>2160.02</v>
      </c>
    </row>
    <row r="89" spans="1:14">
      <c r="A89" s="112" t="s">
        <v>65</v>
      </c>
      <c r="B89" s="114">
        <v>0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1924.89</v>
      </c>
      <c r="J89" s="114">
        <v>0</v>
      </c>
      <c r="K89" s="114">
        <v>0</v>
      </c>
      <c r="L89" s="114">
        <v>0</v>
      </c>
      <c r="M89" s="114">
        <v>0</v>
      </c>
      <c r="N89" s="104">
        <v>1924.89</v>
      </c>
    </row>
    <row r="90" spans="1:14">
      <c r="A90" s="112" t="s">
        <v>98</v>
      </c>
      <c r="B90" s="114">
        <v>0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2185.04</v>
      </c>
      <c r="K90" s="114">
        <v>0</v>
      </c>
      <c r="L90" s="114">
        <v>0</v>
      </c>
      <c r="M90" s="114">
        <v>0</v>
      </c>
      <c r="N90" s="104">
        <v>2185.04</v>
      </c>
    </row>
    <row r="91" spans="1:14">
      <c r="A91" s="112" t="s">
        <v>101</v>
      </c>
      <c r="B91" s="114">
        <v>0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2150.85</v>
      </c>
      <c r="K91" s="114">
        <v>0</v>
      </c>
      <c r="L91" s="114">
        <v>0</v>
      </c>
      <c r="M91" s="114">
        <v>0</v>
      </c>
      <c r="N91" s="104">
        <v>2150.85</v>
      </c>
    </row>
    <row r="92" spans="1:14">
      <c r="A92" s="112" t="s">
        <v>99</v>
      </c>
      <c r="B92" s="114">
        <v>0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1708.8</v>
      </c>
      <c r="K92" s="114">
        <v>0</v>
      </c>
      <c r="L92" s="114">
        <v>0</v>
      </c>
      <c r="M92" s="114">
        <v>0</v>
      </c>
      <c r="N92" s="104">
        <v>1708.8</v>
      </c>
    </row>
    <row r="93" spans="1:14">
      <c r="A93" s="112" t="s">
        <v>104</v>
      </c>
      <c r="B93" s="114">
        <v>0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345.48</v>
      </c>
      <c r="L93" s="114">
        <v>0</v>
      </c>
      <c r="M93" s="114">
        <v>0</v>
      </c>
      <c r="N93" s="104">
        <v>345.48</v>
      </c>
    </row>
    <row r="94" spans="1:14">
      <c r="A94" s="112" t="s">
        <v>105</v>
      </c>
      <c r="B94" s="114">
        <v>0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101.58</v>
      </c>
      <c r="L94" s="114">
        <v>278.95</v>
      </c>
      <c r="M94" s="114">
        <v>0</v>
      </c>
      <c r="N94" s="104">
        <v>380.53</v>
      </c>
    </row>
    <row r="95" spans="1:14">
      <c r="A95" s="112" t="s">
        <v>56</v>
      </c>
      <c r="B95" s="114">
        <v>0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1992.96</v>
      </c>
      <c r="M95" s="114">
        <v>0</v>
      </c>
      <c r="N95" s="104">
        <v>1992.96</v>
      </c>
    </row>
    <row r="96" spans="1:14">
      <c r="A96" s="112" t="s">
        <v>55</v>
      </c>
      <c r="B96" s="114">
        <v>0</v>
      </c>
      <c r="C96" s="114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329.67</v>
      </c>
      <c r="M96" s="114">
        <v>1694.62</v>
      </c>
      <c r="N96" s="104">
        <v>2024.29</v>
      </c>
    </row>
    <row r="97" spans="1:14">
      <c r="A97" s="112" t="s">
        <v>47</v>
      </c>
      <c r="B97" s="114">
        <v>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1796.82</v>
      </c>
      <c r="N97" s="104">
        <v>1796.82</v>
      </c>
    </row>
    <row r="98" spans="1:14">
      <c r="A98" s="112" t="s">
        <v>94</v>
      </c>
      <c r="B98" s="114">
        <v>0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1837.43</v>
      </c>
      <c r="N98" s="104">
        <v>1837.43</v>
      </c>
    </row>
    <row r="99" spans="1:14">
      <c r="A99" s="112" t="s">
        <v>152</v>
      </c>
      <c r="B99" s="114">
        <v>0</v>
      </c>
      <c r="C99" s="114">
        <v>0</v>
      </c>
      <c r="D99" s="114">
        <v>0</v>
      </c>
      <c r="E99" s="114">
        <v>1907.67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04">
        <v>1907.67</v>
      </c>
    </row>
    <row r="100" spans="1:14">
      <c r="A100" s="112" t="s">
        <v>90</v>
      </c>
      <c r="B100" s="114">
        <v>0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4168.0200000000004</v>
      </c>
      <c r="N100" s="104">
        <v>4168.0200000000004</v>
      </c>
    </row>
    <row r="101" spans="1:14">
      <c r="A101" s="112" t="s">
        <v>75</v>
      </c>
      <c r="B101" s="114">
        <v>0</v>
      </c>
      <c r="C101" s="114">
        <v>649.62</v>
      </c>
      <c r="D101" s="114">
        <v>230.05</v>
      </c>
      <c r="E101" s="114">
        <v>230.05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262.18</v>
      </c>
      <c r="N101" s="104">
        <v>1371.9</v>
      </c>
    </row>
    <row r="102" spans="1:14">
      <c r="A102" s="112" t="s">
        <v>179</v>
      </c>
      <c r="B102" s="114">
        <v>0</v>
      </c>
      <c r="C102" s="114">
        <v>159.34</v>
      </c>
      <c r="D102" s="114">
        <v>0</v>
      </c>
      <c r="E102" s="114">
        <v>0</v>
      </c>
      <c r="F102" s="114">
        <v>66</v>
      </c>
      <c r="G102" s="114">
        <v>0</v>
      </c>
      <c r="H102" s="114">
        <v>15229.38</v>
      </c>
      <c r="I102" s="114">
        <v>0</v>
      </c>
      <c r="J102" s="114">
        <v>0</v>
      </c>
      <c r="K102" s="114">
        <v>0</v>
      </c>
      <c r="L102" s="114">
        <v>75.209999999999994</v>
      </c>
      <c r="M102" s="114">
        <v>0</v>
      </c>
      <c r="N102" s="104">
        <v>15529.93</v>
      </c>
    </row>
    <row r="103" spans="1:14">
      <c r="A103" s="112" t="s">
        <v>38</v>
      </c>
      <c r="B103" s="114">
        <v>0</v>
      </c>
      <c r="C103" s="114">
        <v>8277.84</v>
      </c>
      <c r="D103" s="114">
        <v>0</v>
      </c>
      <c r="E103" s="114">
        <v>0</v>
      </c>
      <c r="F103" s="114">
        <v>66</v>
      </c>
      <c r="G103" s="114">
        <v>0</v>
      </c>
      <c r="H103" s="114">
        <v>147.16999999999999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04">
        <v>8491.01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0"/>
  <sheetViews>
    <sheetView zoomScale="85" workbookViewId="0">
      <selection activeCell="E29" sqref="E29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4.85546875" customWidth="1"/>
    <col min="7" max="7" width="23" customWidth="1"/>
  </cols>
  <sheetData>
    <row r="1" spans="1:5">
      <c r="A1" s="198" t="s">
        <v>124</v>
      </c>
      <c r="B1" s="199" t="s">
        <v>64</v>
      </c>
      <c r="C1" s="22"/>
      <c r="E1" s="7" t="s">
        <v>1</v>
      </c>
    </row>
    <row r="2" spans="1:5">
      <c r="A2" s="175" t="s">
        <v>205</v>
      </c>
      <c r="B2" s="45">
        <v>1818.13</v>
      </c>
      <c r="C2" s="193">
        <f t="shared" ref="C2:C11" si="0">B2/$B$28</f>
        <v>2.6514571660848597E-3</v>
      </c>
      <c r="E2" s="2" t="s">
        <v>4</v>
      </c>
    </row>
    <row r="3" spans="1:5">
      <c r="A3" s="175" t="s">
        <v>201</v>
      </c>
      <c r="B3" s="46">
        <v>2413.92</v>
      </c>
      <c r="C3" s="193">
        <f t="shared" si="0"/>
        <v>3.5203233445108787E-3</v>
      </c>
      <c r="E3" s="2" t="s">
        <v>9</v>
      </c>
    </row>
    <row r="4" spans="1:5">
      <c r="A4" s="175" t="s">
        <v>203</v>
      </c>
      <c r="B4" s="18">
        <v>4722</v>
      </c>
      <c r="C4" s="193">
        <f t="shared" si="0"/>
        <v>6.8862956654654542E-3</v>
      </c>
      <c r="E4" s="3" t="s">
        <v>6</v>
      </c>
    </row>
    <row r="5" spans="1:5">
      <c r="A5" s="175" t="s">
        <v>200</v>
      </c>
      <c r="B5" s="45">
        <v>4958.5</v>
      </c>
      <c r="C5" s="193">
        <f t="shared" si="0"/>
        <v>7.2311937859403756E-3</v>
      </c>
      <c r="E5" s="3" t="s">
        <v>7</v>
      </c>
    </row>
    <row r="6" spans="1:5">
      <c r="A6" s="175" t="s">
        <v>202</v>
      </c>
      <c r="B6" s="18">
        <v>5502.8249999999998</v>
      </c>
      <c r="C6" s="193">
        <f t="shared" si="0"/>
        <v>8.025006341659242E-3</v>
      </c>
      <c r="E6" s="3" t="s">
        <v>8</v>
      </c>
    </row>
    <row r="7" spans="1:5">
      <c r="A7" s="175" t="s">
        <v>27</v>
      </c>
      <c r="B7" s="45">
        <f>SUM(B13:B27)</f>
        <v>6460.7134999999998</v>
      </c>
      <c r="C7" s="193">
        <f t="shared" si="0"/>
        <v>9.4219363343634351E-3</v>
      </c>
      <c r="E7" s="3"/>
    </row>
    <row r="8" spans="1:5">
      <c r="A8" s="175" t="s">
        <v>199</v>
      </c>
      <c r="B8" s="24">
        <v>15961.04</v>
      </c>
      <c r="C8" s="193">
        <f t="shared" si="0"/>
        <v>2.327667102251604E-2</v>
      </c>
      <c r="E8" s="3"/>
    </row>
    <row r="9" spans="1:5">
      <c r="A9" s="175" t="s">
        <v>26</v>
      </c>
      <c r="B9" s="45">
        <v>26614.16</v>
      </c>
      <c r="C9" s="193">
        <f t="shared" si="0"/>
        <v>3.8812574046591289E-2</v>
      </c>
      <c r="E9" s="2"/>
    </row>
    <row r="10" spans="1:5">
      <c r="A10" s="175" t="s">
        <v>229</v>
      </c>
      <c r="B10" s="45">
        <v>103538.38</v>
      </c>
      <c r="C10" s="193">
        <f t="shared" si="0"/>
        <v>0.15099447213115524</v>
      </c>
      <c r="E10" s="2"/>
    </row>
    <row r="11" spans="1:5">
      <c r="A11" s="175" t="s">
        <v>197</v>
      </c>
      <c r="B11" s="18">
        <v>513720.07</v>
      </c>
      <c r="C11" s="193">
        <f t="shared" si="0"/>
        <v>0.74918007016171317</v>
      </c>
      <c r="E11" s="2"/>
    </row>
    <row r="12" spans="1:5">
      <c r="B12" s="200"/>
      <c r="C12" s="61"/>
      <c r="E12" s="2"/>
    </row>
    <row r="13" spans="1:5">
      <c r="A13" s="103" t="s">
        <v>49</v>
      </c>
      <c r="B13" s="18">
        <v>933.4</v>
      </c>
      <c r="C13" s="61">
        <f t="shared" ref="C13:C27" si="1">B13/$B$28</f>
        <v>1.3612173600477456E-3</v>
      </c>
      <c r="E13" s="3"/>
    </row>
    <row r="14" spans="1:5">
      <c r="A14" s="46" t="s">
        <v>126</v>
      </c>
      <c r="B14" s="45">
        <v>860</v>
      </c>
      <c r="C14" s="61">
        <f t="shared" si="1"/>
        <v>1.2541749835451696E-3</v>
      </c>
      <c r="D14" s="16"/>
    </row>
    <row r="15" spans="1:5">
      <c r="A15" s="58" t="s">
        <v>0</v>
      </c>
      <c r="B15" s="18">
        <v>787.26</v>
      </c>
      <c r="C15" s="61">
        <f t="shared" si="1"/>
        <v>1.1480951134253141E-3</v>
      </c>
      <c r="D15" s="3"/>
    </row>
    <row r="16" spans="1:5">
      <c r="A16" s="9" t="s">
        <v>69</v>
      </c>
      <c r="B16" s="18">
        <f>360.75+232.65+72.15</f>
        <v>665.55</v>
      </c>
      <c r="C16" s="61">
        <f t="shared" si="1"/>
        <v>9.7060018639359019E-4</v>
      </c>
      <c r="D16" s="1"/>
    </row>
    <row r="17" spans="1:9">
      <c r="A17" s="46" t="s">
        <v>108</v>
      </c>
      <c r="B17" s="45">
        <v>655.29999999999995</v>
      </c>
      <c r="C17" s="61">
        <f t="shared" si="1"/>
        <v>9.5565217060133675E-4</v>
      </c>
      <c r="D17" s="1"/>
    </row>
    <row r="18" spans="1:9">
      <c r="A18" s="46" t="s">
        <v>125</v>
      </c>
      <c r="B18" s="45">
        <v>505.05</v>
      </c>
      <c r="C18" s="61">
        <f t="shared" si="1"/>
        <v>7.3653613423196266E-4</v>
      </c>
      <c r="D18" s="1"/>
    </row>
    <row r="19" spans="1:9">
      <c r="A19" s="102" t="s">
        <v>147</v>
      </c>
      <c r="B19" s="18">
        <v>445.11</v>
      </c>
      <c r="C19" s="61">
        <f t="shared" si="1"/>
        <v>6.4912305456487262E-4</v>
      </c>
      <c r="D19" s="1"/>
    </row>
    <row r="20" spans="1:9">
      <c r="A20" s="3" t="s">
        <v>134</v>
      </c>
      <c r="B20" s="46">
        <v>323.25349999999997</v>
      </c>
      <c r="C20" s="61">
        <f t="shared" si="1"/>
        <v>4.714144802830447E-4</v>
      </c>
      <c r="D20" s="1"/>
      <c r="G20" s="2" t="s">
        <v>238</v>
      </c>
      <c r="H20" s="2">
        <v>0</v>
      </c>
      <c r="I20" s="191">
        <f>H20/$H$23</f>
        <v>0</v>
      </c>
    </row>
    <row r="21" spans="1:9">
      <c r="A21" s="46" t="s">
        <v>102</v>
      </c>
      <c r="B21" s="45">
        <v>285.07</v>
      </c>
      <c r="C21" s="61">
        <f t="shared" si="1"/>
        <v>4.1572984018514123E-4</v>
      </c>
      <c r="D21" s="1"/>
      <c r="G21" s="2" t="s">
        <v>239</v>
      </c>
      <c r="H21" s="114">
        <v>13777.06</v>
      </c>
      <c r="I21" s="191">
        <f>H21/$H$23</f>
        <v>2.6818224174111008E-2</v>
      </c>
    </row>
    <row r="22" spans="1:9">
      <c r="A22" s="58" t="s">
        <v>5</v>
      </c>
      <c r="B22" s="18">
        <v>250</v>
      </c>
      <c r="C22" s="61">
        <f t="shared" si="1"/>
        <v>3.6458575103057254E-4</v>
      </c>
      <c r="D22" s="1"/>
      <c r="G22" s="2" t="s">
        <v>240</v>
      </c>
      <c r="H22" s="114">
        <v>499943.01</v>
      </c>
      <c r="I22" s="191">
        <f>H22/$H$23</f>
        <v>0.97318177582588905</v>
      </c>
    </row>
    <row r="23" spans="1:9">
      <c r="A23" s="46" t="s">
        <v>145</v>
      </c>
      <c r="B23" s="45">
        <v>200</v>
      </c>
      <c r="C23" s="61">
        <f t="shared" si="1"/>
        <v>2.9166860082445803E-4</v>
      </c>
      <c r="D23" s="1"/>
      <c r="G23" s="2"/>
      <c r="H23" s="2">
        <f>SUM(H20:H22)</f>
        <v>513720.07</v>
      </c>
      <c r="I23" s="2"/>
    </row>
    <row r="24" spans="1:9">
      <c r="A24" s="58" t="s">
        <v>146</v>
      </c>
      <c r="B24" s="18">
        <v>196.12</v>
      </c>
      <c r="C24" s="61">
        <f t="shared" si="1"/>
        <v>2.8601022996846355E-4</v>
      </c>
      <c r="D24" s="1"/>
    </row>
    <row r="25" spans="1:9">
      <c r="A25" s="9" t="s">
        <v>95</v>
      </c>
      <c r="B25" s="18">
        <v>194.43</v>
      </c>
      <c r="C25" s="61">
        <f t="shared" si="1"/>
        <v>2.835456302914969E-4</v>
      </c>
    </row>
    <row r="26" spans="1:9">
      <c r="A26" s="14" t="s">
        <v>92</v>
      </c>
      <c r="B26" s="101">
        <v>91</v>
      </c>
      <c r="C26" s="61">
        <f t="shared" si="1"/>
        <v>1.3270921337512842E-4</v>
      </c>
      <c r="G26" s="196" t="s">
        <v>252</v>
      </c>
      <c r="H26" s="196"/>
      <c r="I26" s="196"/>
    </row>
    <row r="27" spans="1:9" ht="13.5" thickBot="1">
      <c r="A27" s="101" t="s">
        <v>136</v>
      </c>
      <c r="B27" s="48">
        <v>69.17</v>
      </c>
      <c r="C27" s="61">
        <f t="shared" si="1"/>
        <v>1.0087358559513882E-4</v>
      </c>
      <c r="G27" s="194" t="s">
        <v>254</v>
      </c>
      <c r="H27" s="195" t="s">
        <v>253</v>
      </c>
      <c r="I27" s="195" t="s">
        <v>196</v>
      </c>
    </row>
    <row r="28" spans="1:9" ht="13.5" thickBot="1">
      <c r="A28" s="147"/>
      <c r="B28" s="5">
        <f>SUM(B1:B11)</f>
        <v>685709.73849999998</v>
      </c>
      <c r="G28" s="175" t="s">
        <v>91</v>
      </c>
      <c r="H28" s="153">
        <v>97186.91</v>
      </c>
      <c r="I28" s="192">
        <f>H28/$H$31</f>
        <v>0.93865588779735587</v>
      </c>
    </row>
    <row r="29" spans="1:9">
      <c r="A29" s="147"/>
      <c r="B29" s="148"/>
      <c r="G29" s="45" t="s">
        <v>30</v>
      </c>
      <c r="H29" s="153">
        <v>2000.91</v>
      </c>
      <c r="I29" s="192">
        <f>H29/$H$31</f>
        <v>1.9325297537009949E-2</v>
      </c>
    </row>
    <row r="30" spans="1:9">
      <c r="A30" s="147"/>
      <c r="B30" s="148"/>
      <c r="G30" s="45" t="s">
        <v>2</v>
      </c>
      <c r="H30" s="153">
        <v>4350.5600000000004</v>
      </c>
      <c r="I30" s="192">
        <f>H30/$H$31</f>
        <v>4.201881466563414E-2</v>
      </c>
    </row>
    <row r="31" spans="1:9">
      <c r="A31" s="147"/>
      <c r="B31" s="148"/>
      <c r="H31">
        <f>SUM(H28:H30)</f>
        <v>103538.38</v>
      </c>
    </row>
    <row r="32" spans="1:9">
      <c r="A32" s="147"/>
      <c r="B32" s="148"/>
    </row>
    <row r="33" spans="1:10">
      <c r="A33" s="112" t="s">
        <v>124</v>
      </c>
      <c r="B33" s="112" t="s">
        <v>64</v>
      </c>
    </row>
    <row r="34" spans="1:10" ht="13.5" thickBot="1">
      <c r="A34" s="112" t="s">
        <v>177</v>
      </c>
      <c r="B34" s="114">
        <v>126.25</v>
      </c>
      <c r="G34" s="156"/>
      <c r="H34" s="197"/>
    </row>
    <row r="35" spans="1:10" ht="13.5" thickBot="1">
      <c r="A35" s="112" t="s">
        <v>97</v>
      </c>
      <c r="B35" s="114">
        <v>3251.97</v>
      </c>
      <c r="G35" s="156" t="s">
        <v>256</v>
      </c>
      <c r="H35" s="197">
        <v>126.25</v>
      </c>
      <c r="I35">
        <f>H35/$H$39</f>
        <v>7.9098855713662774E-3</v>
      </c>
      <c r="J35">
        <f>I35*100</f>
        <v>0.79098855713662775</v>
      </c>
    </row>
    <row r="36" spans="1:10" ht="13.5" thickBot="1">
      <c r="A36" s="112" t="s">
        <v>96</v>
      </c>
      <c r="B36" s="114">
        <v>10368.799999999999</v>
      </c>
      <c r="G36" s="156" t="s">
        <v>258</v>
      </c>
      <c r="H36" s="197">
        <v>3251.97</v>
      </c>
      <c r="I36">
        <f>H36/$H$39</f>
        <v>0.20374424222982965</v>
      </c>
      <c r="J36">
        <f>I36*100</f>
        <v>20.374424222982963</v>
      </c>
    </row>
    <row r="37" spans="1:10" ht="13.5" thickBot="1">
      <c r="A37" s="112" t="s">
        <v>34</v>
      </c>
      <c r="B37" s="114">
        <v>2214.02</v>
      </c>
      <c r="G37" s="156" t="s">
        <v>259</v>
      </c>
      <c r="H37" s="197">
        <v>10368.799999999999</v>
      </c>
      <c r="I37">
        <f>H37/$H$39</f>
        <v>0.6496318535634269</v>
      </c>
      <c r="J37">
        <f>I37*100</f>
        <v>64.963185356342692</v>
      </c>
    </row>
    <row r="38" spans="1:10" ht="13.5" thickBot="1">
      <c r="A38" s="112" t="s">
        <v>35</v>
      </c>
      <c r="B38" s="114">
        <v>4958.5</v>
      </c>
      <c r="G38" s="156" t="s">
        <v>233</v>
      </c>
      <c r="H38" s="197">
        <v>2214.02</v>
      </c>
      <c r="I38">
        <f>H38/$H$39</f>
        <v>0.13871401863537716</v>
      </c>
      <c r="J38">
        <f>I38*100</f>
        <v>13.871401863537717</v>
      </c>
    </row>
    <row r="39" spans="1:10">
      <c r="A39" s="112" t="s">
        <v>131</v>
      </c>
      <c r="B39" s="114">
        <v>26614.16</v>
      </c>
      <c r="H39">
        <f>SUM(H34:H38)</f>
        <v>15961.039999999999</v>
      </c>
    </row>
    <row r="40" spans="1:10">
      <c r="A40" s="112" t="s">
        <v>147</v>
      </c>
      <c r="B40" s="114">
        <v>445.11</v>
      </c>
    </row>
    <row r="41" spans="1:10">
      <c r="A41" s="112" t="s">
        <v>146</v>
      </c>
      <c r="B41" s="114">
        <v>196.12</v>
      </c>
      <c r="D41" t="e">
        <f>#REF!/#REF!</f>
        <v>#REF!</v>
      </c>
    </row>
    <row r="42" spans="1:10">
      <c r="A42" s="112" t="s">
        <v>139</v>
      </c>
      <c r="B42" s="114">
        <v>13777.06</v>
      </c>
    </row>
    <row r="43" spans="1:10">
      <c r="A43" s="112" t="s">
        <v>127</v>
      </c>
      <c r="B43" s="114">
        <v>499943.01</v>
      </c>
    </row>
    <row r="44" spans="1:10">
      <c r="A44" s="112" t="s">
        <v>158</v>
      </c>
      <c r="B44" s="114">
        <v>1818.13</v>
      </c>
    </row>
    <row r="45" spans="1:10">
      <c r="A45" s="112" t="s">
        <v>108</v>
      </c>
      <c r="B45" s="114">
        <v>655.29999999999995</v>
      </c>
    </row>
    <row r="46" spans="1:10">
      <c r="A46" s="112" t="s">
        <v>126</v>
      </c>
      <c r="B46" s="114">
        <v>860</v>
      </c>
    </row>
    <row r="47" spans="1:10">
      <c r="A47" s="112" t="s">
        <v>78</v>
      </c>
      <c r="B47" s="114">
        <v>800</v>
      </c>
    </row>
    <row r="48" spans="1:10">
      <c r="A48" s="112" t="s">
        <v>37</v>
      </c>
      <c r="B48" s="114">
        <v>350</v>
      </c>
    </row>
    <row r="49" spans="1:2">
      <c r="A49" s="112" t="s">
        <v>70</v>
      </c>
      <c r="B49" s="114">
        <v>250</v>
      </c>
    </row>
    <row r="50" spans="1:2">
      <c r="A50" s="112" t="s">
        <v>125</v>
      </c>
      <c r="B50" s="114">
        <v>505.05</v>
      </c>
    </row>
    <row r="51" spans="1:2">
      <c r="A51" s="112" t="s">
        <v>102</v>
      </c>
      <c r="B51" s="114">
        <v>285.07</v>
      </c>
    </row>
    <row r="52" spans="1:2">
      <c r="A52" s="112" t="s">
        <v>43</v>
      </c>
      <c r="B52" s="114">
        <v>437.26</v>
      </c>
    </row>
    <row r="53" spans="1:2">
      <c r="A53" s="112" t="s">
        <v>145</v>
      </c>
      <c r="B53" s="114">
        <v>200</v>
      </c>
    </row>
    <row r="54" spans="1:2">
      <c r="A54" s="112" t="s">
        <v>100</v>
      </c>
      <c r="B54" s="114">
        <v>74.569999999999993</v>
      </c>
    </row>
    <row r="55" spans="1:2">
      <c r="A55" s="112" t="s">
        <v>36</v>
      </c>
      <c r="B55" s="114">
        <v>4722</v>
      </c>
    </row>
    <row r="56" spans="1:2">
      <c r="A56" s="176" t="s">
        <v>91</v>
      </c>
      <c r="B56" s="177">
        <v>97186.91</v>
      </c>
    </row>
    <row r="57" spans="1:2">
      <c r="A57" s="112" t="s">
        <v>95</v>
      </c>
      <c r="B57" s="114">
        <v>194.43</v>
      </c>
    </row>
    <row r="58" spans="1:2">
      <c r="A58" s="112" t="s">
        <v>140</v>
      </c>
      <c r="B58" s="114">
        <v>69.17</v>
      </c>
    </row>
    <row r="59" spans="1:2">
      <c r="A59" s="112" t="s">
        <v>69</v>
      </c>
      <c r="B59" s="114">
        <v>665.55</v>
      </c>
    </row>
    <row r="60" spans="1:2">
      <c r="A60" s="176" t="s">
        <v>30</v>
      </c>
      <c r="B60" s="177">
        <v>2000.91</v>
      </c>
    </row>
    <row r="61" spans="1:2">
      <c r="A61" s="112" t="s">
        <v>92</v>
      </c>
      <c r="B61" s="114">
        <v>91</v>
      </c>
    </row>
    <row r="62" spans="1:2">
      <c r="A62" s="176" t="s">
        <v>2</v>
      </c>
      <c r="B62" s="177">
        <v>4350.5600000000004</v>
      </c>
    </row>
    <row r="63" spans="1:2">
      <c r="A63" s="112" t="s">
        <v>87</v>
      </c>
      <c r="B63" s="114">
        <v>58.83</v>
      </c>
    </row>
    <row r="64" spans="1:2">
      <c r="A64" s="112" t="s">
        <v>142</v>
      </c>
      <c r="B64" s="114">
        <v>5502.8249999999998</v>
      </c>
    </row>
    <row r="65" spans="1:2">
      <c r="A65" s="112" t="s">
        <v>134</v>
      </c>
      <c r="B65" s="114">
        <v>323.25349999999997</v>
      </c>
    </row>
    <row r="66" spans="1:2">
      <c r="A66" s="112" t="s">
        <v>137</v>
      </c>
      <c r="B66" s="114">
        <v>600</v>
      </c>
    </row>
    <row r="67" spans="1:2">
      <c r="A67" s="112" t="s">
        <v>98</v>
      </c>
      <c r="B67" s="114">
        <v>2185.04</v>
      </c>
    </row>
    <row r="68" spans="1:2">
      <c r="A68" s="112" t="s">
        <v>101</v>
      </c>
      <c r="B68" s="114">
        <v>2150.85</v>
      </c>
    </row>
    <row r="69" spans="1:2">
      <c r="A69" s="112" t="s">
        <v>99</v>
      </c>
      <c r="B69" s="114">
        <v>1708.8</v>
      </c>
    </row>
    <row r="70" spans="1:2">
      <c r="A70" s="113"/>
      <c r="B70" s="104"/>
    </row>
    <row r="71" spans="1:2">
      <c r="A71" s="113"/>
      <c r="B71" s="104"/>
    </row>
    <row r="72" spans="1:2">
      <c r="A72" s="113"/>
      <c r="B72" s="104"/>
    </row>
    <row r="73" spans="1:2">
      <c r="A73" s="113"/>
      <c r="B73" s="104"/>
    </row>
    <row r="74" spans="1:2">
      <c r="A74" s="113"/>
      <c r="B74" s="104"/>
    </row>
    <row r="75" spans="1:2">
      <c r="A75" s="113"/>
      <c r="B75" s="104"/>
    </row>
    <row r="76" spans="1:2">
      <c r="A76" s="113"/>
      <c r="B76" s="104"/>
    </row>
    <row r="77" spans="1:2">
      <c r="A77" s="113"/>
      <c r="B77" s="104"/>
    </row>
    <row r="78" spans="1:2">
      <c r="A78" s="113"/>
      <c r="B78" s="104"/>
    </row>
    <row r="79" spans="1:2">
      <c r="A79" s="113"/>
      <c r="B79" s="104"/>
    </row>
    <row r="80" spans="1:2">
      <c r="A80" s="113"/>
      <c r="B80" s="104"/>
    </row>
    <row r="81" spans="1:2">
      <c r="A81" s="113"/>
      <c r="B81" s="104"/>
    </row>
    <row r="82" spans="1:2">
      <c r="A82" s="113"/>
      <c r="B82" s="104"/>
    </row>
    <row r="83" spans="1:2">
      <c r="A83" s="113"/>
      <c r="B83" s="104"/>
    </row>
    <row r="84" spans="1:2">
      <c r="A84" s="113"/>
      <c r="B84" s="104"/>
    </row>
    <row r="85" spans="1:2">
      <c r="A85" s="113"/>
      <c r="B85" s="104"/>
    </row>
    <row r="86" spans="1:2">
      <c r="A86" s="113"/>
      <c r="B86" s="104"/>
    </row>
    <row r="87" spans="1:2">
      <c r="A87" s="113"/>
      <c r="B87" s="104"/>
    </row>
    <row r="88" spans="1:2">
      <c r="A88" s="113"/>
      <c r="B88" s="104"/>
    </row>
    <row r="89" spans="1:2">
      <c r="A89" s="113"/>
      <c r="B89" s="104"/>
    </row>
    <row r="90" spans="1:2">
      <c r="A90" s="113"/>
      <c r="B90" s="104"/>
    </row>
    <row r="91" spans="1:2">
      <c r="A91" s="113"/>
      <c r="B91" s="104"/>
    </row>
    <row r="92" spans="1:2">
      <c r="A92" s="113"/>
      <c r="B92" s="104"/>
    </row>
    <row r="93" spans="1:2">
      <c r="A93" s="113"/>
      <c r="B93" s="104"/>
    </row>
    <row r="94" spans="1:2">
      <c r="A94" s="113"/>
      <c r="B94" s="104"/>
    </row>
    <row r="95" spans="1:2">
      <c r="A95" s="113"/>
      <c r="B95" s="104"/>
    </row>
    <row r="96" spans="1:2">
      <c r="A96" s="113"/>
      <c r="B96" s="104"/>
    </row>
    <row r="97" spans="1:2">
      <c r="A97" s="113"/>
      <c r="B97" s="104"/>
    </row>
    <row r="98" spans="1:2">
      <c r="A98" s="113"/>
      <c r="B98" s="104"/>
    </row>
    <row r="99" spans="1:2">
      <c r="A99" s="113"/>
      <c r="B99" s="104"/>
    </row>
    <row r="100" spans="1:2">
      <c r="A100" s="113"/>
      <c r="B100" s="104"/>
    </row>
    <row r="101" spans="1:2">
      <c r="A101" s="113"/>
      <c r="B101" s="104"/>
    </row>
    <row r="102" spans="1:2">
      <c r="A102" s="113"/>
      <c r="B102" s="104"/>
    </row>
    <row r="103" spans="1:2">
      <c r="A103" s="113"/>
      <c r="B103" s="104"/>
    </row>
    <row r="104" spans="1:2">
      <c r="A104" s="113"/>
      <c r="B104" s="104"/>
    </row>
    <row r="105" spans="1:2">
      <c r="A105" s="113"/>
      <c r="B105" s="104"/>
    </row>
    <row r="106" spans="1:2">
      <c r="A106" s="113"/>
      <c r="B106" s="104"/>
    </row>
    <row r="107" spans="1:2">
      <c r="A107" s="113"/>
      <c r="B107" s="104"/>
    </row>
    <row r="108" spans="1:2">
      <c r="A108" s="113"/>
      <c r="B108" s="104"/>
    </row>
    <row r="109" spans="1:2">
      <c r="A109" s="113"/>
      <c r="B109" s="104"/>
    </row>
    <row r="110" spans="1:2">
      <c r="A110" s="113"/>
      <c r="B110" s="104"/>
    </row>
    <row r="111" spans="1:2">
      <c r="A111" s="113"/>
      <c r="B111" s="104"/>
    </row>
    <row r="112" spans="1:2">
      <c r="A112" s="113"/>
      <c r="B112" s="104"/>
    </row>
    <row r="113" spans="1:2">
      <c r="A113" s="113"/>
      <c r="B113" s="104"/>
    </row>
    <row r="114" spans="1:2">
      <c r="A114" s="113"/>
      <c r="B114" s="104"/>
    </row>
    <row r="115" spans="1:2">
      <c r="A115" s="113"/>
      <c r="B115" s="104"/>
    </row>
    <row r="116" spans="1:2">
      <c r="A116" s="113"/>
      <c r="B116" s="104"/>
    </row>
    <row r="117" spans="1:2">
      <c r="A117" s="113"/>
      <c r="B117" s="104"/>
    </row>
    <row r="118" spans="1:2">
      <c r="A118" s="113"/>
      <c r="B118" s="104"/>
    </row>
    <row r="119" spans="1:2">
      <c r="A119" s="113"/>
      <c r="B119" s="104"/>
    </row>
    <row r="120" spans="1:2">
      <c r="A120" s="113"/>
      <c r="B120" s="104"/>
    </row>
    <row r="121" spans="1:2">
      <c r="A121" s="113"/>
      <c r="B121" s="104"/>
    </row>
    <row r="122" spans="1:2">
      <c r="A122" s="113"/>
      <c r="B122" s="104"/>
    </row>
    <row r="123" spans="1:2">
      <c r="A123" s="113"/>
      <c r="B123" s="104"/>
    </row>
    <row r="124" spans="1:2">
      <c r="A124" s="113"/>
      <c r="B124" s="104"/>
    </row>
    <row r="125" spans="1:2">
      <c r="A125" s="113"/>
      <c r="B125" s="104"/>
    </row>
    <row r="126" spans="1:2">
      <c r="A126" s="113"/>
      <c r="B126" s="104"/>
    </row>
    <row r="127" spans="1:2">
      <c r="A127" s="113"/>
      <c r="B127" s="104"/>
    </row>
    <row r="128" spans="1:2">
      <c r="A128" s="113"/>
      <c r="B128" s="104"/>
    </row>
    <row r="129" spans="1:2">
      <c r="A129" s="113"/>
      <c r="B129" s="104"/>
    </row>
    <row r="130" spans="1:2">
      <c r="A130" s="113"/>
      <c r="B130" s="104"/>
    </row>
    <row r="131" spans="1:2">
      <c r="A131" s="113"/>
      <c r="B131" s="104"/>
    </row>
    <row r="132" spans="1:2">
      <c r="A132" s="113"/>
      <c r="B132" s="104"/>
    </row>
    <row r="133" spans="1:2">
      <c r="A133" s="113"/>
      <c r="B133" s="104"/>
    </row>
    <row r="134" spans="1:2">
      <c r="A134" s="113"/>
      <c r="B134" s="104"/>
    </row>
    <row r="135" spans="1:2">
      <c r="A135" s="113"/>
      <c r="B135" s="104"/>
    </row>
    <row r="136" spans="1:2">
      <c r="A136" s="113"/>
      <c r="B136" s="104"/>
    </row>
    <row r="137" spans="1:2">
      <c r="A137" s="113"/>
      <c r="B137" s="104"/>
    </row>
    <row r="138" spans="1:2">
      <c r="A138" s="113"/>
      <c r="B138" s="104"/>
    </row>
    <row r="139" spans="1:2">
      <c r="A139" s="113"/>
      <c r="B139" s="104"/>
    </row>
    <row r="140" spans="1:2">
      <c r="A140" s="113"/>
      <c r="B140" s="104"/>
    </row>
    <row r="141" spans="1:2">
      <c r="A141" s="113"/>
      <c r="B141" s="104"/>
    </row>
    <row r="142" spans="1:2">
      <c r="A142" s="113"/>
      <c r="B142" s="104"/>
    </row>
    <row r="143" spans="1:2">
      <c r="A143" s="113"/>
      <c r="B143" s="104"/>
    </row>
    <row r="144" spans="1:2">
      <c r="A144" s="113"/>
      <c r="B144" s="104"/>
    </row>
    <row r="145" spans="1:2">
      <c r="A145" s="113"/>
      <c r="B145" s="104"/>
    </row>
    <row r="146" spans="1:2">
      <c r="A146" s="113"/>
      <c r="B146" s="104"/>
    </row>
    <row r="147" spans="1:2">
      <c r="A147" s="113"/>
      <c r="B147" s="104"/>
    </row>
    <row r="148" spans="1:2">
      <c r="A148" s="113"/>
      <c r="B148" s="104"/>
    </row>
    <row r="149" spans="1:2">
      <c r="A149" s="113"/>
      <c r="B149" s="104"/>
    </row>
    <row r="150" spans="1:2">
      <c r="A150" s="113"/>
      <c r="B150" s="104"/>
    </row>
    <row r="151" spans="1:2">
      <c r="A151" s="113"/>
      <c r="B151" s="104"/>
    </row>
    <row r="152" spans="1:2">
      <c r="A152" s="113"/>
      <c r="B152" s="104"/>
    </row>
    <row r="153" spans="1:2">
      <c r="A153" s="113"/>
      <c r="B153" s="104"/>
    </row>
    <row r="154" spans="1:2">
      <c r="A154" s="113"/>
      <c r="B154" s="104"/>
    </row>
    <row r="155" spans="1:2">
      <c r="A155" s="113"/>
      <c r="B155" s="104"/>
    </row>
    <row r="156" spans="1:2">
      <c r="A156" s="113"/>
      <c r="B156" s="104"/>
    </row>
    <row r="157" spans="1:2">
      <c r="A157" s="113"/>
      <c r="B157" s="104"/>
    </row>
    <row r="158" spans="1:2">
      <c r="A158" s="113"/>
      <c r="B158" s="104"/>
    </row>
    <row r="159" spans="1:2">
      <c r="A159" s="113"/>
      <c r="B159" s="104"/>
    </row>
    <row r="160" spans="1:2">
      <c r="A160" s="113"/>
      <c r="B160" s="104"/>
    </row>
    <row r="161" spans="1:2">
      <c r="A161" s="113"/>
      <c r="B161" s="104"/>
    </row>
    <row r="162" spans="1:2">
      <c r="A162" s="113"/>
      <c r="B162" s="104"/>
    </row>
    <row r="163" spans="1:2">
      <c r="A163" s="113"/>
      <c r="B163" s="104"/>
    </row>
    <row r="164" spans="1:2">
      <c r="A164" s="113"/>
      <c r="B164" s="104"/>
    </row>
    <row r="165" spans="1:2">
      <c r="A165" s="113"/>
      <c r="B165" s="104"/>
    </row>
    <row r="166" spans="1:2">
      <c r="A166" s="113"/>
      <c r="B166" s="104"/>
    </row>
    <row r="167" spans="1:2">
      <c r="A167" s="113"/>
      <c r="B167" s="104"/>
    </row>
    <row r="168" spans="1:2">
      <c r="A168" s="113"/>
      <c r="B168" s="104"/>
    </row>
    <row r="169" spans="1:2">
      <c r="A169" s="113"/>
      <c r="B169" s="104"/>
    </row>
    <row r="170" spans="1:2">
      <c r="A170" s="113"/>
      <c r="B170" s="104"/>
    </row>
    <row r="171" spans="1:2">
      <c r="A171" s="113"/>
      <c r="B171" s="104"/>
    </row>
    <row r="172" spans="1:2">
      <c r="A172" s="113"/>
      <c r="B172" s="104"/>
    </row>
    <row r="173" spans="1:2">
      <c r="A173" s="113"/>
      <c r="B173" s="104"/>
    </row>
    <row r="174" spans="1:2">
      <c r="A174" s="113"/>
      <c r="B174" s="104"/>
    </row>
    <row r="175" spans="1:2">
      <c r="A175" s="113"/>
      <c r="B175" s="104"/>
    </row>
    <row r="176" spans="1:2">
      <c r="A176" s="113"/>
      <c r="B176" s="104"/>
    </row>
    <row r="177" spans="1:2">
      <c r="A177" s="113"/>
      <c r="B177" s="104"/>
    </row>
    <row r="178" spans="1:2">
      <c r="A178" s="113"/>
      <c r="B178" s="104"/>
    </row>
    <row r="179" spans="1:2">
      <c r="A179" s="113"/>
      <c r="B179" s="104"/>
    </row>
    <row r="180" spans="1:2">
      <c r="A180" s="113"/>
      <c r="B180" s="104"/>
    </row>
    <row r="181" spans="1:2">
      <c r="A181" s="113"/>
      <c r="B181" s="104"/>
    </row>
    <row r="182" spans="1:2">
      <c r="A182" s="113"/>
      <c r="B182" s="104"/>
    </row>
    <row r="183" spans="1:2">
      <c r="A183" s="113"/>
      <c r="B183" s="104"/>
    </row>
    <row r="184" spans="1:2">
      <c r="A184" s="113"/>
      <c r="B184" s="104"/>
    </row>
    <row r="185" spans="1:2">
      <c r="B185" s="104"/>
    </row>
    <row r="186" spans="1:2">
      <c r="B186" s="104"/>
    </row>
    <row r="187" spans="1:2">
      <c r="B187" s="104"/>
    </row>
    <row r="188" spans="1:2">
      <c r="B188" s="104"/>
    </row>
    <row r="189" spans="1:2">
      <c r="B189" s="104"/>
    </row>
    <row r="190" spans="1:2">
      <c r="B190" s="104"/>
    </row>
    <row r="191" spans="1:2">
      <c r="B191" s="104"/>
    </row>
    <row r="192" spans="1:2">
      <c r="B192" s="104"/>
    </row>
    <row r="193" spans="2:2">
      <c r="B193" s="104"/>
    </row>
    <row r="194" spans="2:2">
      <c r="B194" s="104"/>
    </row>
    <row r="195" spans="2:2">
      <c r="B195" s="104"/>
    </row>
    <row r="196" spans="2:2">
      <c r="B196" s="104"/>
    </row>
    <row r="197" spans="2:2">
      <c r="B197" s="104"/>
    </row>
    <row r="198" spans="2:2">
      <c r="B198" s="104"/>
    </row>
    <row r="199" spans="2:2">
      <c r="B199" s="104"/>
    </row>
    <row r="200" spans="2:2">
      <c r="B200" s="104"/>
    </row>
    <row r="201" spans="2:2">
      <c r="B201" s="104"/>
    </row>
    <row r="202" spans="2:2">
      <c r="B202" s="104"/>
    </row>
    <row r="203" spans="2:2">
      <c r="B203" s="104"/>
    </row>
    <row r="204" spans="2:2">
      <c r="B204" s="104"/>
    </row>
    <row r="205" spans="2:2">
      <c r="B205" s="104"/>
    </row>
    <row r="206" spans="2:2">
      <c r="B206" s="104"/>
    </row>
    <row r="207" spans="2:2">
      <c r="B207" s="104"/>
    </row>
    <row r="208" spans="2:2">
      <c r="B208" s="104"/>
    </row>
    <row r="209" spans="2:2">
      <c r="B209" s="104"/>
    </row>
    <row r="210" spans="2:2">
      <c r="B210" s="104"/>
    </row>
    <row r="211" spans="2:2">
      <c r="B211" s="104"/>
    </row>
    <row r="212" spans="2:2">
      <c r="B212" s="104"/>
    </row>
    <row r="213" spans="2:2">
      <c r="B213" s="104"/>
    </row>
    <row r="214" spans="2:2">
      <c r="B214" s="104"/>
    </row>
    <row r="215" spans="2:2">
      <c r="B215" s="104"/>
    </row>
    <row r="216" spans="2:2">
      <c r="B216" s="104"/>
    </row>
    <row r="217" spans="2:2">
      <c r="B217" s="104"/>
    </row>
    <row r="218" spans="2:2">
      <c r="B218" s="104"/>
    </row>
    <row r="219" spans="2:2">
      <c r="B219" s="104"/>
    </row>
    <row r="220" spans="2:2">
      <c r="B220" s="104"/>
    </row>
    <row r="221" spans="2:2">
      <c r="B221" s="104"/>
    </row>
    <row r="222" spans="2:2">
      <c r="B222" s="104"/>
    </row>
    <row r="223" spans="2:2">
      <c r="B223" s="104"/>
    </row>
    <row r="224" spans="2:2">
      <c r="B224" s="104"/>
    </row>
    <row r="225" spans="2:2">
      <c r="B225" s="104"/>
    </row>
    <row r="226" spans="2:2">
      <c r="B226" s="104"/>
    </row>
    <row r="227" spans="2:2">
      <c r="B227" s="104"/>
    </row>
    <row r="228" spans="2:2">
      <c r="B228" s="104"/>
    </row>
    <row r="229" spans="2:2">
      <c r="B229" s="104"/>
    </row>
    <row r="230" spans="2:2">
      <c r="B230" s="104"/>
    </row>
    <row r="231" spans="2:2">
      <c r="B231" s="104"/>
    </row>
    <row r="232" spans="2:2">
      <c r="B232" s="104"/>
    </row>
    <row r="233" spans="2:2">
      <c r="B233" s="104"/>
    </row>
    <row r="234" spans="2:2">
      <c r="B234" s="104"/>
    </row>
    <row r="235" spans="2:2">
      <c r="B235" s="104"/>
    </row>
    <row r="236" spans="2:2">
      <c r="B236" s="104"/>
    </row>
    <row r="237" spans="2:2">
      <c r="B237" s="104"/>
    </row>
    <row r="238" spans="2:2">
      <c r="B238" s="104"/>
    </row>
    <row r="239" spans="2:2">
      <c r="B239" s="104"/>
    </row>
    <row r="240" spans="2:2">
      <c r="B240" s="104"/>
    </row>
    <row r="241" spans="2:2">
      <c r="B241" s="104"/>
    </row>
    <row r="242" spans="2:2">
      <c r="B242" s="104"/>
    </row>
    <row r="243" spans="2:2">
      <c r="B243" s="104"/>
    </row>
    <row r="244" spans="2:2">
      <c r="B244" s="104"/>
    </row>
    <row r="245" spans="2:2">
      <c r="B245" s="104"/>
    </row>
    <row r="246" spans="2:2">
      <c r="B246" s="104"/>
    </row>
    <row r="247" spans="2:2">
      <c r="B247" s="104"/>
    </row>
    <row r="248" spans="2:2">
      <c r="B248" s="104"/>
    </row>
    <row r="249" spans="2:2">
      <c r="B249" s="104"/>
    </row>
    <row r="250" spans="2:2">
      <c r="B250" s="104"/>
    </row>
    <row r="251" spans="2:2">
      <c r="B251" s="104"/>
    </row>
    <row r="252" spans="2:2">
      <c r="B252" s="104"/>
    </row>
    <row r="253" spans="2:2">
      <c r="B253" s="104"/>
    </row>
    <row r="254" spans="2:2">
      <c r="B254" s="104"/>
    </row>
    <row r="255" spans="2:2">
      <c r="B255" s="104"/>
    </row>
    <row r="256" spans="2:2">
      <c r="B256" s="104"/>
    </row>
    <row r="257" spans="2:2">
      <c r="B257" s="104"/>
    </row>
    <row r="258" spans="2:2">
      <c r="B258" s="104"/>
    </row>
    <row r="259" spans="2:2">
      <c r="B259" s="104"/>
    </row>
    <row r="260" spans="2:2">
      <c r="B260" s="104"/>
    </row>
    <row r="261" spans="2:2">
      <c r="B261" s="104"/>
    </row>
    <row r="262" spans="2:2">
      <c r="B262" s="104"/>
    </row>
    <row r="263" spans="2:2">
      <c r="B263" s="104"/>
    </row>
    <row r="264" spans="2:2">
      <c r="B264" s="104"/>
    </row>
    <row r="265" spans="2:2">
      <c r="B265" s="104"/>
    </row>
    <row r="266" spans="2:2">
      <c r="B266" s="104"/>
    </row>
    <row r="267" spans="2:2">
      <c r="B267" s="104"/>
    </row>
    <row r="268" spans="2:2">
      <c r="B268" s="104"/>
    </row>
    <row r="269" spans="2:2">
      <c r="B269" s="104"/>
    </row>
    <row r="270" spans="2:2">
      <c r="B270" s="104"/>
    </row>
  </sheetData>
  <autoFilter ref="A1:B69"/>
  <phoneticPr fontId="2" type="noConversion"/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topLeftCell="B76" zoomScale="85" workbookViewId="0">
      <selection activeCell="G55" sqref="G55:J58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4.85546875" customWidth="1"/>
    <col min="7" max="7" width="23" customWidth="1"/>
  </cols>
  <sheetData>
    <row r="1" spans="1:5" ht="13.5" thickBot="1">
      <c r="A1" s="6" t="s">
        <v>124</v>
      </c>
      <c r="B1" s="23" t="s">
        <v>66</v>
      </c>
      <c r="C1" s="22"/>
      <c r="E1" s="7" t="s">
        <v>1</v>
      </c>
    </row>
    <row r="2" spans="1:5">
      <c r="A2" s="14" t="s">
        <v>136</v>
      </c>
      <c r="B2" s="170">
        <v>46</v>
      </c>
      <c r="C2" s="201">
        <f t="shared" ref="C2:C18" si="0">B2/$B$30</f>
        <v>7.5132854425249301E-5</v>
      </c>
      <c r="E2" s="2" t="s">
        <v>4</v>
      </c>
    </row>
    <row r="3" spans="1:5">
      <c r="A3" s="9" t="s">
        <v>89</v>
      </c>
      <c r="B3" s="202">
        <v>60</v>
      </c>
      <c r="C3" s="201">
        <f t="shared" si="0"/>
        <v>9.799937533728169E-5</v>
      </c>
      <c r="E3" s="2" t="s">
        <v>9</v>
      </c>
    </row>
    <row r="4" spans="1:5">
      <c r="A4" s="101" t="s">
        <v>50</v>
      </c>
      <c r="B4" s="101">
        <v>63</v>
      </c>
      <c r="C4" s="201">
        <f t="shared" si="0"/>
        <v>1.0289934410414578E-4</v>
      </c>
      <c r="E4" s="3" t="s">
        <v>6</v>
      </c>
    </row>
    <row r="5" spans="1:5">
      <c r="A5" s="46" t="s">
        <v>102</v>
      </c>
      <c r="B5" s="45">
        <v>90</v>
      </c>
      <c r="C5" s="201">
        <f t="shared" si="0"/>
        <v>1.4699906300592253E-4</v>
      </c>
      <c r="E5" s="3" t="s">
        <v>7</v>
      </c>
    </row>
    <row r="6" spans="1:5">
      <c r="A6" s="14" t="s">
        <v>92</v>
      </c>
      <c r="B6" s="101">
        <v>91</v>
      </c>
      <c r="C6" s="201">
        <f t="shared" si="0"/>
        <v>1.4863238592821055E-4</v>
      </c>
      <c r="E6" s="3" t="s">
        <v>8</v>
      </c>
    </row>
    <row r="7" spans="1:5">
      <c r="A7" s="3" t="s">
        <v>108</v>
      </c>
      <c r="B7" s="45">
        <v>162.5</v>
      </c>
      <c r="C7" s="201">
        <f t="shared" si="0"/>
        <v>2.654149748718046E-4</v>
      </c>
      <c r="E7" s="3"/>
    </row>
    <row r="8" spans="1:5">
      <c r="A8" s="3" t="s">
        <v>145</v>
      </c>
      <c r="B8" s="45">
        <v>260.69</v>
      </c>
      <c r="C8" s="201">
        <f t="shared" si="0"/>
        <v>4.2579095261126607E-4</v>
      </c>
      <c r="E8" s="3"/>
    </row>
    <row r="9" spans="1:5">
      <c r="A9" s="58" t="s">
        <v>0</v>
      </c>
      <c r="B9" s="18">
        <v>350</v>
      </c>
      <c r="C9" s="201">
        <f t="shared" si="0"/>
        <v>5.7166302280080988E-4</v>
      </c>
      <c r="E9" s="2"/>
    </row>
    <row r="10" spans="1:5">
      <c r="A10" s="3" t="s">
        <v>74</v>
      </c>
      <c r="B10" s="45">
        <v>384.61</v>
      </c>
      <c r="C10" s="201">
        <f t="shared" si="0"/>
        <v>6.2819232914119853E-4</v>
      </c>
      <c r="E10" s="2"/>
    </row>
    <row r="11" spans="1:5">
      <c r="A11" s="9" t="s">
        <v>3</v>
      </c>
      <c r="B11" s="18">
        <v>400</v>
      </c>
      <c r="C11" s="201">
        <f t="shared" si="0"/>
        <v>6.5332916891521126E-4</v>
      </c>
      <c r="E11" s="3"/>
    </row>
    <row r="12" spans="1:5">
      <c r="A12" s="58" t="s">
        <v>5</v>
      </c>
      <c r="B12" s="18">
        <v>444</v>
      </c>
      <c r="C12" s="201">
        <f t="shared" si="0"/>
        <v>7.2519537749588447E-4</v>
      </c>
      <c r="D12" s="16"/>
    </row>
    <row r="13" spans="1:5">
      <c r="A13" s="58" t="s">
        <v>147</v>
      </c>
      <c r="B13" s="18">
        <v>465.43</v>
      </c>
      <c r="C13" s="201">
        <f t="shared" si="0"/>
        <v>7.6019748772051697E-4</v>
      </c>
      <c r="D13" s="3"/>
    </row>
    <row r="14" spans="1:5">
      <c r="A14" s="58" t="s">
        <v>146</v>
      </c>
      <c r="B14" s="18">
        <v>499.96</v>
      </c>
      <c r="C14" s="201">
        <f t="shared" si="0"/>
        <v>8.1659612822712255E-4</v>
      </c>
      <c r="D14" s="1"/>
    </row>
    <row r="15" spans="1:5">
      <c r="A15" s="46" t="s">
        <v>126</v>
      </c>
      <c r="B15" s="45">
        <v>860</v>
      </c>
      <c r="C15" s="201">
        <f t="shared" si="0"/>
        <v>1.4046577131677043E-3</v>
      </c>
      <c r="D15" s="1"/>
    </row>
    <row r="16" spans="1:5">
      <c r="A16" s="3" t="s">
        <v>125</v>
      </c>
      <c r="B16" s="45">
        <v>1030.6099999999999</v>
      </c>
      <c r="C16" s="201">
        <f t="shared" si="0"/>
        <v>1.6833189369392645E-3</v>
      </c>
      <c r="D16" s="1"/>
    </row>
    <row r="17" spans="1:4">
      <c r="A17" s="46" t="s">
        <v>134</v>
      </c>
      <c r="B17" s="46">
        <v>1109.3244999999997</v>
      </c>
      <c r="C17" s="201">
        <f t="shared" si="0"/>
        <v>1.8118851341057053E-3</v>
      </c>
      <c r="D17" s="1"/>
    </row>
    <row r="18" spans="1:4">
      <c r="A18" s="110" t="s">
        <v>158</v>
      </c>
      <c r="B18" s="45">
        <v>1818.13</v>
      </c>
      <c r="C18" s="201">
        <f t="shared" si="0"/>
        <v>2.969593404699533E-3</v>
      </c>
      <c r="D18" s="1"/>
    </row>
    <row r="19" spans="1:4">
      <c r="B19" s="45"/>
      <c r="C19" s="201"/>
      <c r="D19" s="1"/>
    </row>
    <row r="20" spans="1:4">
      <c r="A20" s="169" t="s">
        <v>202</v>
      </c>
      <c r="B20" s="172">
        <v>1842.606</v>
      </c>
      <c r="C20" s="201">
        <f t="shared" ref="C20:C29" si="1">B20/$B$30</f>
        <v>3.0095706165454545E-3</v>
      </c>
      <c r="D20" s="1"/>
    </row>
    <row r="21" spans="1:4">
      <c r="A21" s="169" t="s">
        <v>201</v>
      </c>
      <c r="B21" s="173">
        <v>2413.92</v>
      </c>
      <c r="C21" s="201">
        <f t="shared" si="1"/>
        <v>3.942710868569517E-3</v>
      </c>
      <c r="D21" s="1"/>
    </row>
    <row r="22" spans="1:4">
      <c r="A22" s="169" t="s">
        <v>206</v>
      </c>
      <c r="B22" s="173">
        <v>3000</v>
      </c>
      <c r="C22" s="201">
        <f t="shared" si="1"/>
        <v>4.8999687668640846E-3</v>
      </c>
    </row>
    <row r="23" spans="1:4">
      <c r="A23" s="169" t="s">
        <v>208</v>
      </c>
      <c r="B23" s="172">
        <v>4500</v>
      </c>
      <c r="C23" s="201">
        <f t="shared" si="1"/>
        <v>7.3499531502961273E-3</v>
      </c>
    </row>
    <row r="24" spans="1:4">
      <c r="A24" s="169" t="s">
        <v>27</v>
      </c>
      <c r="B24" s="171">
        <f>SUM(B2:B18)</f>
        <v>8135.2545</v>
      </c>
      <c r="C24" s="201">
        <f t="shared" si="1"/>
        <v>1.3287497653496832E-2</v>
      </c>
    </row>
    <row r="25" spans="1:4">
      <c r="A25" s="169" t="s">
        <v>200</v>
      </c>
      <c r="B25" s="171">
        <v>9917</v>
      </c>
      <c r="C25" s="201">
        <f t="shared" si="1"/>
        <v>1.6197663420330376E-2</v>
      </c>
    </row>
    <row r="26" spans="1:4">
      <c r="A26" s="169" t="s">
        <v>199</v>
      </c>
      <c r="B26" s="174">
        <v>21256.32</v>
      </c>
      <c r="C26" s="201">
        <f t="shared" si="1"/>
        <v>3.4718434699489459E-2</v>
      </c>
    </row>
    <row r="27" spans="1:4">
      <c r="A27" s="169" t="s">
        <v>26</v>
      </c>
      <c r="B27" s="171">
        <v>33407.64</v>
      </c>
      <c r="C27" s="201">
        <f t="shared" si="1"/>
        <v>5.4565464191546419E-2</v>
      </c>
    </row>
    <row r="28" spans="1:4">
      <c r="A28" s="169" t="s">
        <v>227</v>
      </c>
      <c r="B28" s="171">
        <v>73236.570000000007</v>
      </c>
      <c r="C28" s="201">
        <f t="shared" si="1"/>
        <v>0.11961896853075175</v>
      </c>
    </row>
    <row r="29" spans="1:4">
      <c r="A29" s="169" t="s">
        <v>197</v>
      </c>
      <c r="B29" s="172">
        <v>454539.49</v>
      </c>
      <c r="C29" s="201">
        <f t="shared" si="1"/>
        <v>0.7424097681021099</v>
      </c>
    </row>
    <row r="30" spans="1:4">
      <c r="A30" s="147"/>
      <c r="B30" s="148">
        <f>SUM(B20:B29)</f>
        <v>612248.80050000001</v>
      </c>
    </row>
    <row r="31" spans="1:4">
      <c r="A31" s="147"/>
      <c r="B31" s="148"/>
    </row>
    <row r="32" spans="1:4">
      <c r="A32" s="147"/>
      <c r="B32" s="148"/>
    </row>
    <row r="33" spans="1:13">
      <c r="A33" s="147"/>
      <c r="B33" s="148"/>
    </row>
    <row r="34" spans="1:13">
      <c r="A34" s="147"/>
      <c r="B34" s="148"/>
    </row>
    <row r="35" spans="1:13">
      <c r="A35" s="112" t="s">
        <v>124</v>
      </c>
      <c r="B35" s="112" t="s">
        <v>66</v>
      </c>
      <c r="K35" s="176" t="s">
        <v>91</v>
      </c>
      <c r="L35" s="176"/>
    </row>
    <row r="36" spans="1:13">
      <c r="A36" s="112"/>
      <c r="B36" s="114"/>
      <c r="K36" s="176" t="s">
        <v>30</v>
      </c>
      <c r="L36" s="176"/>
    </row>
    <row r="37" spans="1:13">
      <c r="A37" s="112"/>
      <c r="B37" s="114"/>
      <c r="K37" s="176" t="s">
        <v>2</v>
      </c>
      <c r="L37" s="176"/>
    </row>
    <row r="38" spans="1:13">
      <c r="A38" s="112"/>
      <c r="B38" s="114"/>
      <c r="L38" s="112"/>
      <c r="M38" s="153"/>
    </row>
    <row r="39" spans="1:13">
      <c r="A39" s="112"/>
      <c r="B39" s="114"/>
      <c r="L39" s="112"/>
      <c r="M39" s="153"/>
    </row>
    <row r="40" spans="1:13">
      <c r="A40" s="112"/>
      <c r="B40" s="114"/>
      <c r="G40" s="2" t="s">
        <v>238</v>
      </c>
      <c r="H40" s="2">
        <v>0</v>
      </c>
      <c r="I40" s="191">
        <f>H40/$H$43</f>
        <v>0</v>
      </c>
    </row>
    <row r="41" spans="1:13">
      <c r="A41" s="112"/>
      <c r="B41" s="114"/>
      <c r="G41" s="2" t="s">
        <v>239</v>
      </c>
      <c r="H41" s="114">
        <v>7862.67</v>
      </c>
      <c r="I41" s="191">
        <f>H41/$H$43</f>
        <v>1.7298100985681134E-2</v>
      </c>
    </row>
    <row r="42" spans="1:13">
      <c r="A42" s="112"/>
      <c r="B42" s="114"/>
      <c r="G42" s="2" t="s">
        <v>240</v>
      </c>
      <c r="H42" s="114">
        <v>446676.82</v>
      </c>
      <c r="I42" s="191">
        <f>H42/$H$43</f>
        <v>0.98270189901431892</v>
      </c>
    </row>
    <row r="43" spans="1:13">
      <c r="A43" s="112"/>
      <c r="B43" s="114"/>
      <c r="G43" s="2"/>
      <c r="H43" s="2">
        <f>SUM(H40:H42)</f>
        <v>454539.49</v>
      </c>
      <c r="I43" s="2"/>
    </row>
    <row r="44" spans="1:13">
      <c r="A44" s="112"/>
      <c r="B44" s="114"/>
    </row>
    <row r="45" spans="1:13">
      <c r="A45" s="112"/>
      <c r="B45" s="114"/>
    </row>
    <row r="46" spans="1:13">
      <c r="A46" s="112" t="s">
        <v>97</v>
      </c>
      <c r="B46" s="114">
        <v>2967.69</v>
      </c>
      <c r="G46" s="196" t="s">
        <v>252</v>
      </c>
      <c r="H46" s="196"/>
      <c r="I46" s="196"/>
    </row>
    <row r="47" spans="1:13">
      <c r="A47" s="112" t="s">
        <v>96</v>
      </c>
      <c r="B47" s="114">
        <v>12461.71</v>
      </c>
      <c r="G47" s="194" t="s">
        <v>254</v>
      </c>
      <c r="H47" s="195" t="s">
        <v>253</v>
      </c>
      <c r="I47" s="195" t="s">
        <v>196</v>
      </c>
    </row>
    <row r="48" spans="1:13">
      <c r="A48" s="112" t="s">
        <v>53</v>
      </c>
      <c r="B48" s="114">
        <v>5390.92</v>
      </c>
      <c r="G48" s="175" t="s">
        <v>91</v>
      </c>
      <c r="H48" s="153">
        <v>67611.45</v>
      </c>
      <c r="I48" s="192">
        <f>H48/$H$51</f>
        <v>0.92319247064683674</v>
      </c>
    </row>
    <row r="49" spans="1:10">
      <c r="A49" s="112" t="s">
        <v>73</v>
      </c>
      <c r="B49" s="114">
        <v>0</v>
      </c>
      <c r="G49" s="45" t="s">
        <v>30</v>
      </c>
      <c r="H49" s="153">
        <v>1274.56</v>
      </c>
      <c r="I49" s="192">
        <f>H49/$H$51</f>
        <v>1.7403327326771311E-2</v>
      </c>
    </row>
    <row r="50" spans="1:10">
      <c r="A50" s="112" t="s">
        <v>129</v>
      </c>
      <c r="B50" s="114">
        <v>0</v>
      </c>
      <c r="G50" s="45" t="s">
        <v>2</v>
      </c>
      <c r="H50" s="153">
        <v>4350.5600000000004</v>
      </c>
      <c r="I50" s="192">
        <f>H50/$H$51</f>
        <v>5.9404202026392017E-2</v>
      </c>
    </row>
    <row r="51" spans="1:10">
      <c r="A51" s="112" t="s">
        <v>34</v>
      </c>
      <c r="B51" s="114">
        <v>436</v>
      </c>
      <c r="H51" s="45">
        <f>SUM(H48:H50)</f>
        <v>73236.569999999992</v>
      </c>
    </row>
    <row r="52" spans="1:10">
      <c r="A52" s="112" t="s">
        <v>54</v>
      </c>
      <c r="B52" s="114">
        <v>0</v>
      </c>
    </row>
    <row r="53" spans="1:10">
      <c r="A53" s="112" t="s">
        <v>35</v>
      </c>
      <c r="B53" s="114">
        <v>9917</v>
      </c>
    </row>
    <row r="54" spans="1:10" ht="13.5" thickBot="1">
      <c r="A54" s="112" t="s">
        <v>131</v>
      </c>
      <c r="B54" s="114">
        <v>33407.64</v>
      </c>
      <c r="G54" s="156"/>
      <c r="H54" s="197"/>
    </row>
    <row r="55" spans="1:10" ht="13.5" thickBot="1">
      <c r="A55" s="112" t="s">
        <v>147</v>
      </c>
      <c r="B55" s="114">
        <v>465.43</v>
      </c>
      <c r="G55" s="156" t="s">
        <v>258</v>
      </c>
      <c r="H55" s="197">
        <v>2967.69</v>
      </c>
      <c r="I55">
        <f>H55/$H$59</f>
        <v>0.13961447701201338</v>
      </c>
      <c r="J55">
        <f>I55*100</f>
        <v>13.961447701201338</v>
      </c>
    </row>
    <row r="56" spans="1:10" ht="13.5" thickBot="1">
      <c r="A56" s="112" t="s">
        <v>146</v>
      </c>
      <c r="B56" s="114">
        <v>499.96</v>
      </c>
      <c r="G56" s="156" t="s">
        <v>259</v>
      </c>
      <c r="H56" s="197">
        <v>12461.71</v>
      </c>
      <c r="I56">
        <f>H56/$H$59</f>
        <v>0.5862590514256466</v>
      </c>
      <c r="J56">
        <f>I56*100</f>
        <v>58.625905142564662</v>
      </c>
    </row>
    <row r="57" spans="1:10" ht="13.5" thickBot="1">
      <c r="A57" s="112" t="s">
        <v>33</v>
      </c>
      <c r="B57" s="114">
        <v>0</v>
      </c>
      <c r="G57" s="156" t="s">
        <v>260</v>
      </c>
      <c r="H57" s="197">
        <v>5390.92</v>
      </c>
      <c r="I57">
        <f>H57/$H$59</f>
        <v>0.25361492487881254</v>
      </c>
      <c r="J57">
        <f>I57*100</f>
        <v>25.361492487881254</v>
      </c>
    </row>
    <row r="58" spans="1:10" ht="13.5" thickBot="1">
      <c r="A58" s="112" t="s">
        <v>139</v>
      </c>
      <c r="B58" s="114">
        <v>7862.67</v>
      </c>
      <c r="G58" s="156" t="s">
        <v>233</v>
      </c>
      <c r="H58" s="197">
        <v>436</v>
      </c>
      <c r="I58">
        <f>H58/$H$59</f>
        <v>2.0511546683527535E-2</v>
      </c>
      <c r="J58">
        <f>I58*100</f>
        <v>2.0511546683527535</v>
      </c>
    </row>
    <row r="59" spans="1:10">
      <c r="A59" s="112" t="s">
        <v>127</v>
      </c>
      <c r="B59" s="114">
        <v>446676.82</v>
      </c>
      <c r="H59">
        <f>SUM(H54:H58)</f>
        <v>21256.32</v>
      </c>
    </row>
    <row r="60" spans="1:10">
      <c r="A60" s="112" t="s">
        <v>128</v>
      </c>
      <c r="B60" s="114">
        <v>0</v>
      </c>
    </row>
    <row r="61" spans="1:10">
      <c r="A61" s="112" t="s">
        <v>158</v>
      </c>
      <c r="B61" s="114">
        <v>1818.13</v>
      </c>
    </row>
    <row r="62" spans="1:10">
      <c r="A62" s="112" t="s">
        <v>143</v>
      </c>
      <c r="B62" s="114">
        <v>0</v>
      </c>
    </row>
    <row r="63" spans="1:10">
      <c r="A63" s="112" t="s">
        <v>62</v>
      </c>
      <c r="B63" s="114">
        <v>0</v>
      </c>
    </row>
    <row r="64" spans="1:10">
      <c r="A64" s="112" t="s">
        <v>108</v>
      </c>
      <c r="B64" s="114">
        <v>162.5</v>
      </c>
    </row>
    <row r="65" spans="1:2">
      <c r="A65" s="112" t="s">
        <v>133</v>
      </c>
      <c r="B65" s="114">
        <v>0</v>
      </c>
    </row>
    <row r="66" spans="1:2">
      <c r="A66" s="112" t="s">
        <v>151</v>
      </c>
      <c r="B66" s="114">
        <v>0</v>
      </c>
    </row>
    <row r="67" spans="1:2">
      <c r="A67" s="112" t="s">
        <v>126</v>
      </c>
      <c r="B67" s="114">
        <v>860</v>
      </c>
    </row>
    <row r="68" spans="1:2">
      <c r="A68" s="112" t="s">
        <v>78</v>
      </c>
      <c r="B68" s="114">
        <v>0</v>
      </c>
    </row>
    <row r="69" spans="1:2">
      <c r="A69" s="112" t="s">
        <v>74</v>
      </c>
      <c r="B69" s="114">
        <v>384.61</v>
      </c>
    </row>
    <row r="70" spans="1:2">
      <c r="A70" s="112" t="s">
        <v>37</v>
      </c>
      <c r="B70" s="114">
        <v>350</v>
      </c>
    </row>
    <row r="71" spans="1:2">
      <c r="A71" s="112" t="s">
        <v>176</v>
      </c>
      <c r="B71" s="114">
        <v>0</v>
      </c>
    </row>
    <row r="72" spans="1:2">
      <c r="A72" s="112" t="s">
        <v>148</v>
      </c>
      <c r="B72" s="114">
        <v>0</v>
      </c>
    </row>
    <row r="73" spans="1:2">
      <c r="A73" s="112" t="s">
        <v>51</v>
      </c>
      <c r="B73" s="114">
        <v>63</v>
      </c>
    </row>
    <row r="74" spans="1:2">
      <c r="A74" s="112" t="s">
        <v>86</v>
      </c>
      <c r="B74" s="114">
        <v>0</v>
      </c>
    </row>
    <row r="75" spans="1:2">
      <c r="A75" s="112" t="s">
        <v>70</v>
      </c>
      <c r="B75" s="114">
        <v>444</v>
      </c>
    </row>
    <row r="76" spans="1:2">
      <c r="A76" s="112" t="s">
        <v>125</v>
      </c>
      <c r="B76" s="114">
        <v>1030.6099999999999</v>
      </c>
    </row>
    <row r="77" spans="1:2">
      <c r="A77" s="112" t="s">
        <v>102</v>
      </c>
      <c r="B77" s="114">
        <v>90</v>
      </c>
    </row>
    <row r="78" spans="1:2">
      <c r="A78" s="112" t="s">
        <v>43</v>
      </c>
      <c r="B78" s="114">
        <v>0</v>
      </c>
    </row>
    <row r="79" spans="1:2">
      <c r="A79" s="112" t="s">
        <v>135</v>
      </c>
      <c r="B79" s="114">
        <v>0</v>
      </c>
    </row>
    <row r="80" spans="1:2">
      <c r="A80" s="112" t="s">
        <v>136</v>
      </c>
      <c r="B80" s="114">
        <v>0</v>
      </c>
    </row>
    <row r="81" spans="1:2">
      <c r="A81" s="112" t="s">
        <v>40</v>
      </c>
      <c r="B81" s="114">
        <v>0</v>
      </c>
    </row>
    <row r="82" spans="1:2">
      <c r="A82" s="112" t="s">
        <v>154</v>
      </c>
      <c r="B82" s="114">
        <v>0</v>
      </c>
    </row>
    <row r="83" spans="1:2">
      <c r="A83" s="112" t="s">
        <v>153</v>
      </c>
      <c r="B83" s="114">
        <v>0</v>
      </c>
    </row>
    <row r="84" spans="1:2">
      <c r="A84" s="112" t="s">
        <v>145</v>
      </c>
      <c r="B84" s="114">
        <v>260.69</v>
      </c>
    </row>
    <row r="85" spans="1:2">
      <c r="A85" s="112" t="s">
        <v>132</v>
      </c>
      <c r="B85" s="114">
        <v>0</v>
      </c>
    </row>
    <row r="86" spans="1:2">
      <c r="A86" s="112" t="s">
        <v>100</v>
      </c>
      <c r="B86" s="114">
        <v>0</v>
      </c>
    </row>
    <row r="87" spans="1:2">
      <c r="A87" s="112" t="s">
        <v>141</v>
      </c>
      <c r="B87" s="114">
        <v>0</v>
      </c>
    </row>
    <row r="88" spans="1:2">
      <c r="A88" s="112" t="s">
        <v>36</v>
      </c>
      <c r="B88" s="114">
        <v>0</v>
      </c>
    </row>
    <row r="89" spans="1:2">
      <c r="A89" s="112" t="s">
        <v>88</v>
      </c>
      <c r="B89" s="114">
        <v>400</v>
      </c>
    </row>
    <row r="90" spans="1:2">
      <c r="A90" s="112" t="s">
        <v>89</v>
      </c>
      <c r="B90" s="114">
        <v>60</v>
      </c>
    </row>
    <row r="91" spans="1:2">
      <c r="A91" s="112" t="s">
        <v>44</v>
      </c>
      <c r="B91" s="114">
        <v>0</v>
      </c>
    </row>
    <row r="92" spans="1:2">
      <c r="A92" s="176" t="s">
        <v>91</v>
      </c>
      <c r="B92" s="177">
        <v>67611.45</v>
      </c>
    </row>
    <row r="93" spans="1:2">
      <c r="A93" s="112" t="s">
        <v>95</v>
      </c>
      <c r="B93" s="114">
        <v>0</v>
      </c>
    </row>
    <row r="94" spans="1:2">
      <c r="A94" s="112" t="s">
        <v>144</v>
      </c>
      <c r="B94" s="114">
        <v>0</v>
      </c>
    </row>
    <row r="95" spans="1:2">
      <c r="A95" s="112" t="s">
        <v>140</v>
      </c>
      <c r="B95" s="114">
        <v>46</v>
      </c>
    </row>
    <row r="96" spans="1:2">
      <c r="A96" s="112" t="s">
        <v>39</v>
      </c>
      <c r="B96" s="114">
        <v>0</v>
      </c>
    </row>
    <row r="97" spans="1:2">
      <c r="A97" s="112" t="s">
        <v>69</v>
      </c>
      <c r="B97" s="114">
        <v>0</v>
      </c>
    </row>
    <row r="98" spans="1:2">
      <c r="A98" s="176" t="s">
        <v>30</v>
      </c>
      <c r="B98" s="177">
        <v>1274.56</v>
      </c>
    </row>
    <row r="99" spans="1:2">
      <c r="A99" s="112" t="s">
        <v>106</v>
      </c>
      <c r="B99" s="114">
        <v>0</v>
      </c>
    </row>
    <row r="100" spans="1:2">
      <c r="A100" s="112" t="s">
        <v>149</v>
      </c>
      <c r="B100" s="114">
        <v>0</v>
      </c>
    </row>
    <row r="101" spans="1:2">
      <c r="A101" s="112" t="s">
        <v>92</v>
      </c>
      <c r="B101" s="114">
        <v>91</v>
      </c>
    </row>
    <row r="102" spans="1:2">
      <c r="A102" s="176" t="s">
        <v>2</v>
      </c>
      <c r="B102" s="177">
        <v>4350.5600000000004</v>
      </c>
    </row>
    <row r="103" spans="1:2">
      <c r="A103" s="112" t="s">
        <v>41</v>
      </c>
      <c r="B103" s="114">
        <v>4500</v>
      </c>
    </row>
    <row r="104" spans="1:2">
      <c r="A104" s="112" t="s">
        <v>87</v>
      </c>
      <c r="B104" s="114">
        <v>0</v>
      </c>
    </row>
    <row r="105" spans="1:2">
      <c r="A105" s="112" t="s">
        <v>138</v>
      </c>
      <c r="B105" s="114">
        <v>3000</v>
      </c>
    </row>
    <row r="106" spans="1:2">
      <c r="A106" s="112" t="s">
        <v>142</v>
      </c>
      <c r="B106" s="114">
        <v>1842.606</v>
      </c>
    </row>
    <row r="107" spans="1:2">
      <c r="A107" s="112" t="s">
        <v>134</v>
      </c>
      <c r="B107" s="114">
        <v>1109.3244999999997</v>
      </c>
    </row>
    <row r="108" spans="1:2">
      <c r="A108" s="112" t="s">
        <v>137</v>
      </c>
      <c r="B108" s="114">
        <v>600</v>
      </c>
    </row>
    <row r="109" spans="1:2">
      <c r="A109" s="112" t="s">
        <v>28</v>
      </c>
      <c r="B109" s="114">
        <v>0</v>
      </c>
    </row>
    <row r="110" spans="1:2">
      <c r="A110" s="112" t="s">
        <v>29</v>
      </c>
      <c r="B110" s="114">
        <v>0</v>
      </c>
    </row>
    <row r="111" spans="1:2">
      <c r="A111" s="112" t="s">
        <v>32</v>
      </c>
      <c r="B111" s="114">
        <v>0</v>
      </c>
    </row>
    <row r="112" spans="1:2">
      <c r="A112" s="112" t="s">
        <v>31</v>
      </c>
      <c r="B112" s="114">
        <v>0</v>
      </c>
    </row>
    <row r="113" spans="1:2">
      <c r="A113" s="112" t="s">
        <v>226</v>
      </c>
      <c r="B113" s="114">
        <v>0</v>
      </c>
    </row>
    <row r="114" spans="1:2">
      <c r="A114" s="112" t="s">
        <v>76</v>
      </c>
      <c r="B114" s="114">
        <v>0</v>
      </c>
    </row>
    <row r="115" spans="1:2">
      <c r="A115" s="112" t="s">
        <v>80</v>
      </c>
      <c r="B115" s="114">
        <v>0</v>
      </c>
    </row>
    <row r="116" spans="1:2">
      <c r="A116" s="112" t="s">
        <v>79</v>
      </c>
      <c r="B116" s="114">
        <v>0</v>
      </c>
    </row>
    <row r="117" spans="1:2">
      <c r="A117" s="112" t="s">
        <v>82</v>
      </c>
      <c r="B117" s="114">
        <v>0</v>
      </c>
    </row>
    <row r="118" spans="1:2">
      <c r="A118" s="112" t="s">
        <v>85</v>
      </c>
      <c r="B118" s="114">
        <v>0</v>
      </c>
    </row>
    <row r="119" spans="1:2">
      <c r="A119" s="112" t="s">
        <v>84</v>
      </c>
      <c r="B119" s="114">
        <v>0</v>
      </c>
    </row>
    <row r="120" spans="1:2">
      <c r="A120" s="112" t="s">
        <v>180</v>
      </c>
      <c r="B120" s="114">
        <v>0</v>
      </c>
    </row>
    <row r="121" spans="1:2">
      <c r="A121" s="112" t="s">
        <v>178</v>
      </c>
      <c r="B121" s="114">
        <v>0</v>
      </c>
    </row>
    <row r="122" spans="1:2">
      <c r="A122" s="112" t="s">
        <v>103</v>
      </c>
      <c r="B122" s="114">
        <v>0</v>
      </c>
    </row>
    <row r="123" spans="1:2">
      <c r="A123" s="112" t="s">
        <v>65</v>
      </c>
      <c r="B123" s="114">
        <v>0</v>
      </c>
    </row>
    <row r="124" spans="1:2">
      <c r="A124" s="112" t="s">
        <v>98</v>
      </c>
      <c r="B124" s="114">
        <v>0</v>
      </c>
    </row>
    <row r="125" spans="1:2">
      <c r="A125" s="112" t="s">
        <v>101</v>
      </c>
      <c r="B125" s="114">
        <v>0</v>
      </c>
    </row>
    <row r="126" spans="1:2">
      <c r="A126" s="112" t="s">
        <v>99</v>
      </c>
      <c r="B126" s="114">
        <v>0</v>
      </c>
    </row>
    <row r="127" spans="1:2">
      <c r="A127" s="112" t="s">
        <v>104</v>
      </c>
      <c r="B127" s="114">
        <v>345.48</v>
      </c>
    </row>
    <row r="128" spans="1:2">
      <c r="A128" s="112" t="s">
        <v>105</v>
      </c>
      <c r="B128" s="114">
        <v>101.58</v>
      </c>
    </row>
    <row r="129" spans="1:2">
      <c r="A129" s="112" t="s">
        <v>56</v>
      </c>
      <c r="B129" s="114">
        <v>0</v>
      </c>
    </row>
    <row r="130" spans="1:2">
      <c r="A130" s="112" t="s">
        <v>55</v>
      </c>
      <c r="B130" s="114">
        <v>0</v>
      </c>
    </row>
    <row r="131" spans="1:2">
      <c r="A131" s="112" t="s">
        <v>47</v>
      </c>
      <c r="B131" s="114">
        <v>0</v>
      </c>
    </row>
    <row r="132" spans="1:2">
      <c r="A132" s="112" t="s">
        <v>94</v>
      </c>
      <c r="B132" s="114">
        <v>0</v>
      </c>
    </row>
    <row r="133" spans="1:2">
      <c r="A133" s="112" t="s">
        <v>152</v>
      </c>
      <c r="B133" s="114">
        <v>0</v>
      </c>
    </row>
    <row r="134" spans="1:2">
      <c r="A134" s="112" t="s">
        <v>90</v>
      </c>
      <c r="B134" s="114">
        <v>0</v>
      </c>
    </row>
    <row r="135" spans="1:2">
      <c r="A135" s="112" t="s">
        <v>75</v>
      </c>
      <c r="B135" s="114">
        <v>0</v>
      </c>
    </row>
    <row r="136" spans="1:2">
      <c r="A136" s="112" t="s">
        <v>179</v>
      </c>
      <c r="B136" s="114">
        <v>0</v>
      </c>
    </row>
    <row r="137" spans="1:2">
      <c r="A137" s="112" t="s">
        <v>38</v>
      </c>
      <c r="B137" s="114">
        <v>0</v>
      </c>
    </row>
    <row r="138" spans="1:2">
      <c r="A138" s="113"/>
      <c r="B138" s="148"/>
    </row>
    <row r="139" spans="1:2">
      <c r="A139" s="147"/>
      <c r="B139" s="148"/>
    </row>
    <row r="140" spans="1:2">
      <c r="A140" s="147"/>
      <c r="B140" s="148"/>
    </row>
    <row r="141" spans="1:2">
      <c r="A141" s="147"/>
      <c r="B141" s="148"/>
    </row>
    <row r="142" spans="1:2">
      <c r="A142" s="147"/>
      <c r="B142" s="148"/>
    </row>
    <row r="143" spans="1:2">
      <c r="A143" s="147"/>
      <c r="B143" s="148"/>
    </row>
    <row r="144" spans="1:2">
      <c r="A144" s="147"/>
      <c r="B144" s="148"/>
    </row>
    <row r="145" spans="1:2">
      <c r="A145" s="147"/>
      <c r="B145" s="148"/>
    </row>
    <row r="146" spans="1:2">
      <c r="A146" s="147"/>
      <c r="B146" s="148"/>
    </row>
    <row r="147" spans="1:2">
      <c r="A147" s="147"/>
      <c r="B147" s="148"/>
    </row>
    <row r="148" spans="1:2">
      <c r="A148" s="147"/>
      <c r="B148" s="148"/>
    </row>
    <row r="149" spans="1:2">
      <c r="A149" s="147"/>
      <c r="B149" s="148"/>
    </row>
    <row r="150" spans="1:2">
      <c r="A150" s="147"/>
      <c r="B150" s="148"/>
    </row>
    <row r="151" spans="1:2">
      <c r="A151" s="147"/>
      <c r="B151" s="148"/>
    </row>
    <row r="152" spans="1:2">
      <c r="A152" s="147"/>
      <c r="B152" s="148"/>
    </row>
    <row r="153" spans="1:2">
      <c r="A153" s="147"/>
      <c r="B153" s="148"/>
    </row>
    <row r="154" spans="1:2">
      <c r="A154" s="147"/>
      <c r="B154" s="148"/>
    </row>
    <row r="155" spans="1:2">
      <c r="A155" s="147"/>
      <c r="B155" s="148"/>
    </row>
    <row r="156" spans="1:2">
      <c r="A156" s="147"/>
      <c r="B156" s="148"/>
    </row>
    <row r="157" spans="1:2">
      <c r="A157" s="147"/>
      <c r="B157" s="148"/>
    </row>
    <row r="158" spans="1:2">
      <c r="A158" s="147"/>
      <c r="B158" s="148"/>
    </row>
    <row r="159" spans="1:2">
      <c r="A159" s="147"/>
      <c r="B159" s="148"/>
    </row>
    <row r="160" spans="1:2">
      <c r="A160" s="147"/>
      <c r="B160" s="148"/>
    </row>
    <row r="161" spans="1:2">
      <c r="A161" s="147"/>
      <c r="B161" s="148"/>
    </row>
    <row r="162" spans="1:2">
      <c r="A162" s="147"/>
      <c r="B162" s="148"/>
    </row>
    <row r="163" spans="1:2">
      <c r="A163" s="147"/>
      <c r="B163" s="148"/>
    </row>
    <row r="164" spans="1:2">
      <c r="A164" s="147"/>
      <c r="B164" s="148"/>
    </row>
    <row r="165" spans="1:2">
      <c r="A165" s="147"/>
      <c r="B165" s="148"/>
    </row>
    <row r="166" spans="1:2">
      <c r="A166" s="147"/>
      <c r="B166" s="148"/>
    </row>
    <row r="167" spans="1:2">
      <c r="A167" s="147"/>
      <c r="B167" s="148"/>
    </row>
    <row r="168" spans="1:2">
      <c r="A168" s="147"/>
      <c r="B168" s="148"/>
    </row>
    <row r="169" spans="1:2">
      <c r="B169" s="148"/>
    </row>
    <row r="170" spans="1:2">
      <c r="B170" s="148"/>
    </row>
    <row r="171" spans="1:2">
      <c r="B171" s="148"/>
    </row>
    <row r="172" spans="1:2">
      <c r="B172" s="148"/>
    </row>
    <row r="173" spans="1:2">
      <c r="B173" s="148"/>
    </row>
    <row r="174" spans="1:2">
      <c r="B174" s="148"/>
    </row>
    <row r="175" spans="1:2">
      <c r="B175" s="148"/>
    </row>
    <row r="176" spans="1:2">
      <c r="B176" s="148"/>
    </row>
    <row r="177" spans="2:2">
      <c r="B177" s="148"/>
    </row>
    <row r="178" spans="2:2">
      <c r="B178" s="148"/>
    </row>
    <row r="179" spans="2:2">
      <c r="B179" s="148"/>
    </row>
    <row r="180" spans="2:2">
      <c r="B180" s="148"/>
    </row>
    <row r="181" spans="2:2">
      <c r="B181" s="148"/>
    </row>
    <row r="182" spans="2:2">
      <c r="B182" s="148"/>
    </row>
    <row r="183" spans="2:2">
      <c r="B183" s="148"/>
    </row>
    <row r="184" spans="2:2">
      <c r="B184" s="148"/>
    </row>
    <row r="185" spans="2:2">
      <c r="B185" s="148"/>
    </row>
    <row r="186" spans="2:2">
      <c r="B186" s="148"/>
    </row>
    <row r="187" spans="2:2">
      <c r="B187" s="148"/>
    </row>
    <row r="188" spans="2:2">
      <c r="B188" s="148"/>
    </row>
    <row r="189" spans="2:2">
      <c r="B189" s="148"/>
    </row>
    <row r="190" spans="2:2">
      <c r="B190" s="148"/>
    </row>
    <row r="191" spans="2:2">
      <c r="B191" s="148"/>
    </row>
    <row r="192" spans="2:2">
      <c r="B192" s="148"/>
    </row>
    <row r="193" spans="2:2">
      <c r="B193" s="148"/>
    </row>
    <row r="194" spans="2:2">
      <c r="B194" s="148"/>
    </row>
    <row r="195" spans="2:2">
      <c r="B195" s="148"/>
    </row>
    <row r="196" spans="2:2">
      <c r="B196" s="148"/>
    </row>
    <row r="197" spans="2:2">
      <c r="B197" s="148"/>
    </row>
    <row r="198" spans="2:2">
      <c r="B198" s="148"/>
    </row>
    <row r="199" spans="2:2">
      <c r="B199" s="148"/>
    </row>
    <row r="200" spans="2:2">
      <c r="B200" s="148"/>
    </row>
    <row r="201" spans="2:2">
      <c r="B201" s="148"/>
    </row>
    <row r="202" spans="2:2">
      <c r="B202" s="148"/>
    </row>
    <row r="203" spans="2:2">
      <c r="B203" s="148"/>
    </row>
    <row r="204" spans="2:2">
      <c r="B204" s="148"/>
    </row>
    <row r="205" spans="2:2">
      <c r="B205" s="148"/>
    </row>
    <row r="206" spans="2:2">
      <c r="B206" s="148"/>
    </row>
    <row r="207" spans="2:2">
      <c r="B207" s="148"/>
    </row>
    <row r="208" spans="2:2">
      <c r="B208" s="148"/>
    </row>
    <row r="209" spans="2:2">
      <c r="B209" s="148"/>
    </row>
    <row r="210" spans="2:2">
      <c r="B210" s="148"/>
    </row>
    <row r="211" spans="2:2">
      <c r="B211" s="148"/>
    </row>
    <row r="212" spans="2:2">
      <c r="B212" s="148"/>
    </row>
    <row r="213" spans="2:2">
      <c r="B213" s="148"/>
    </row>
    <row r="214" spans="2:2">
      <c r="B214" s="148"/>
    </row>
    <row r="215" spans="2:2">
      <c r="B215" s="148"/>
    </row>
    <row r="216" spans="2:2">
      <c r="B216" s="148"/>
    </row>
    <row r="217" spans="2:2">
      <c r="B217" s="148"/>
    </row>
    <row r="218" spans="2:2">
      <c r="B218" s="148"/>
    </row>
    <row r="219" spans="2:2">
      <c r="B219" s="148"/>
    </row>
    <row r="220" spans="2:2">
      <c r="B220" s="148"/>
    </row>
    <row r="221" spans="2:2">
      <c r="B221" s="148"/>
    </row>
    <row r="222" spans="2:2">
      <c r="B222" s="148"/>
    </row>
    <row r="223" spans="2:2">
      <c r="B223" s="148"/>
    </row>
    <row r="224" spans="2:2">
      <c r="B224" s="148"/>
    </row>
    <row r="225" spans="2:2">
      <c r="B225" s="148"/>
    </row>
    <row r="226" spans="2:2">
      <c r="B226" s="148"/>
    </row>
    <row r="227" spans="2:2">
      <c r="B227" s="148"/>
    </row>
    <row r="228" spans="2:2">
      <c r="B228" s="148"/>
    </row>
    <row r="229" spans="2:2">
      <c r="B229" s="148"/>
    </row>
    <row r="230" spans="2:2">
      <c r="B230" s="148"/>
    </row>
    <row r="231" spans="2:2">
      <c r="B231" s="148"/>
    </row>
    <row r="232" spans="2:2">
      <c r="B232" s="148"/>
    </row>
    <row r="233" spans="2:2">
      <c r="B233" s="148"/>
    </row>
    <row r="234" spans="2:2">
      <c r="B234" s="148"/>
    </row>
    <row r="235" spans="2:2">
      <c r="B235" s="148"/>
    </row>
    <row r="236" spans="2:2">
      <c r="B236" s="148"/>
    </row>
    <row r="237" spans="2:2">
      <c r="B237" s="148"/>
    </row>
    <row r="238" spans="2:2">
      <c r="B238" s="148"/>
    </row>
    <row r="239" spans="2:2">
      <c r="B239" s="148"/>
    </row>
    <row r="240" spans="2:2">
      <c r="B240" s="148"/>
    </row>
    <row r="241" spans="2:2">
      <c r="B241" s="148"/>
    </row>
    <row r="242" spans="2:2">
      <c r="B242" s="148"/>
    </row>
    <row r="243" spans="2:2">
      <c r="B243" s="148"/>
    </row>
    <row r="244" spans="2:2">
      <c r="B244" s="148"/>
    </row>
    <row r="245" spans="2:2">
      <c r="B245" s="148"/>
    </row>
    <row r="246" spans="2:2">
      <c r="B246" s="148"/>
    </row>
    <row r="247" spans="2:2">
      <c r="B247" s="148"/>
    </row>
    <row r="248" spans="2:2">
      <c r="B248" s="148"/>
    </row>
    <row r="249" spans="2:2">
      <c r="B249" s="148"/>
    </row>
    <row r="250" spans="2:2">
      <c r="B250" s="148"/>
    </row>
    <row r="251" spans="2:2">
      <c r="B251" s="148"/>
    </row>
    <row r="252" spans="2:2">
      <c r="B252" s="148"/>
    </row>
    <row r="253" spans="2:2">
      <c r="B253" s="148"/>
    </row>
    <row r="254" spans="2:2">
      <c r="B254" s="148"/>
    </row>
  </sheetData>
  <autoFilter ref="A1:E29"/>
  <phoneticPr fontId="2" type="noConversion"/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zoomScale="85" workbookViewId="0">
      <selection activeCell="B29" sqref="B29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4.85546875" customWidth="1"/>
    <col min="7" max="7" width="23" customWidth="1"/>
  </cols>
  <sheetData>
    <row r="1" spans="1:5">
      <c r="A1" s="198" t="s">
        <v>124</v>
      </c>
      <c r="B1" s="199" t="s">
        <v>67</v>
      </c>
      <c r="C1" s="22"/>
      <c r="E1" s="7" t="s">
        <v>1</v>
      </c>
    </row>
    <row r="2" spans="1:5">
      <c r="A2" s="3" t="s">
        <v>179</v>
      </c>
      <c r="B2" s="59">
        <v>75.209999999999994</v>
      </c>
      <c r="C2" s="201">
        <f t="shared" ref="C2:C18" si="0">B2/$B$30</f>
        <v>1.1758458505206656E-4</v>
      </c>
      <c r="E2" s="2" t="s">
        <v>4</v>
      </c>
    </row>
    <row r="3" spans="1:5">
      <c r="A3" s="14" t="s">
        <v>92</v>
      </c>
      <c r="B3" s="151">
        <v>91</v>
      </c>
      <c r="C3" s="201">
        <f t="shared" si="0"/>
        <v>1.4227093790371038E-4</v>
      </c>
      <c r="E3" s="2" t="s">
        <v>9</v>
      </c>
    </row>
    <row r="4" spans="1:5">
      <c r="A4" s="46" t="s">
        <v>151</v>
      </c>
      <c r="B4" s="45">
        <v>93.79</v>
      </c>
      <c r="C4" s="201">
        <f t="shared" si="0"/>
        <v>1.4663287105482416E-4</v>
      </c>
      <c r="E4" s="3" t="s">
        <v>6</v>
      </c>
    </row>
    <row r="5" spans="1:5">
      <c r="A5" s="46" t="s">
        <v>134</v>
      </c>
      <c r="B5" s="46">
        <v>135.02149999999997</v>
      </c>
      <c r="C5" s="201">
        <f t="shared" si="0"/>
        <v>2.1109489496885526E-4</v>
      </c>
      <c r="E5" s="3" t="s">
        <v>7</v>
      </c>
    </row>
    <row r="6" spans="1:5">
      <c r="A6" s="14" t="s">
        <v>136</v>
      </c>
      <c r="B6" s="48">
        <v>168</v>
      </c>
      <c r="C6" s="201">
        <f t="shared" si="0"/>
        <v>2.6265403920684992E-4</v>
      </c>
      <c r="E6" s="3" t="s">
        <v>8</v>
      </c>
    </row>
    <row r="7" spans="1:5">
      <c r="A7" s="9" t="s">
        <v>39</v>
      </c>
      <c r="B7" s="18">
        <v>177.6</v>
      </c>
      <c r="C7" s="201">
        <f t="shared" si="0"/>
        <v>2.7766284144724134E-4</v>
      </c>
      <c r="E7" s="3"/>
    </row>
    <row r="8" spans="1:5">
      <c r="A8" s="3" t="s">
        <v>145</v>
      </c>
      <c r="B8" s="45">
        <v>290.04000000000002</v>
      </c>
      <c r="C8" s="201">
        <f t="shared" si="0"/>
        <v>4.5345343768782596E-4</v>
      </c>
      <c r="E8" s="2"/>
    </row>
    <row r="9" spans="1:5">
      <c r="A9" s="46" t="s">
        <v>108</v>
      </c>
      <c r="B9" s="45">
        <v>300.3</v>
      </c>
      <c r="C9" s="201">
        <f t="shared" si="0"/>
        <v>4.6949409508224431E-4</v>
      </c>
      <c r="E9" s="2"/>
    </row>
    <row r="10" spans="1:5">
      <c r="A10" s="3" t="s">
        <v>125</v>
      </c>
      <c r="B10" s="45">
        <v>345</v>
      </c>
      <c r="C10" s="201">
        <f t="shared" si="0"/>
        <v>5.3937883051406689E-4</v>
      </c>
      <c r="E10" s="2"/>
    </row>
    <row r="11" spans="1:5">
      <c r="A11" s="46" t="s">
        <v>74</v>
      </c>
      <c r="B11" s="45">
        <v>346.21</v>
      </c>
      <c r="C11" s="201">
        <f t="shared" si="0"/>
        <v>5.4127056496311617E-4</v>
      </c>
      <c r="D11" s="16"/>
    </row>
    <row r="12" spans="1:5">
      <c r="A12" s="46" t="s">
        <v>54</v>
      </c>
      <c r="B12" s="45">
        <v>635</v>
      </c>
      <c r="C12" s="201">
        <f t="shared" si="0"/>
        <v>9.9276973152589119E-4</v>
      </c>
      <c r="D12" s="3"/>
    </row>
    <row r="13" spans="1:5">
      <c r="A13" s="58" t="s">
        <v>69</v>
      </c>
      <c r="B13" s="18">
        <f>337.72+337.72</f>
        <v>675.44</v>
      </c>
      <c r="C13" s="201">
        <f t="shared" si="0"/>
        <v>1.0559943109635401E-3</v>
      </c>
      <c r="D13" s="1"/>
    </row>
    <row r="14" spans="1:5">
      <c r="A14" s="58" t="s">
        <v>146</v>
      </c>
      <c r="B14" s="18">
        <v>737.34</v>
      </c>
      <c r="C14" s="201">
        <f t="shared" si="0"/>
        <v>1.152769817076064E-3</v>
      </c>
      <c r="D14" s="1"/>
    </row>
    <row r="15" spans="1:5">
      <c r="A15" s="58" t="s">
        <v>0</v>
      </c>
      <c r="B15" s="18">
        <v>803.22</v>
      </c>
      <c r="C15" s="201">
        <f t="shared" si="0"/>
        <v>1.2557677224507501E-3</v>
      </c>
      <c r="D15" s="1"/>
    </row>
    <row r="16" spans="1:5">
      <c r="A16" s="3" t="s">
        <v>126</v>
      </c>
      <c r="B16" s="45">
        <v>860</v>
      </c>
      <c r="C16" s="201">
        <f t="shared" si="0"/>
        <v>1.3445385340350652E-3</v>
      </c>
      <c r="D16" s="1"/>
    </row>
    <row r="17" spans="1:4">
      <c r="A17" s="46" t="s">
        <v>158</v>
      </c>
      <c r="B17" s="45">
        <v>1818.13</v>
      </c>
      <c r="C17" s="201">
        <f t="shared" si="0"/>
        <v>2.8424951684711316E-3</v>
      </c>
      <c r="D17" s="1"/>
    </row>
    <row r="18" spans="1:4">
      <c r="A18" s="103" t="s">
        <v>49</v>
      </c>
      <c r="B18" s="18">
        <v>1856.35</v>
      </c>
      <c r="C18" s="201">
        <f t="shared" si="0"/>
        <v>2.9022489623906898E-3</v>
      </c>
      <c r="D18" s="1"/>
    </row>
    <row r="19" spans="1:4">
      <c r="A19" s="47"/>
      <c r="B19" s="45"/>
      <c r="C19" s="201"/>
      <c r="D19" s="1"/>
    </row>
    <row r="20" spans="1:4">
      <c r="A20" s="169" t="s">
        <v>201</v>
      </c>
      <c r="B20" s="173">
        <v>2413.92</v>
      </c>
      <c r="C20" s="201">
        <f t="shared" ref="C20:C29" si="1">B20/$B$30</f>
        <v>3.7739633233464238E-3</v>
      </c>
      <c r="D20" s="1"/>
    </row>
    <row r="21" spans="1:4">
      <c r="A21" s="169" t="s">
        <v>208</v>
      </c>
      <c r="B21" s="172">
        <v>3072.81</v>
      </c>
      <c r="C21" s="201">
        <f t="shared" si="1"/>
        <v>4.8040830846142893E-3</v>
      </c>
      <c r="D21" s="1"/>
    </row>
    <row r="22" spans="1:4">
      <c r="A22" s="169" t="s">
        <v>202</v>
      </c>
      <c r="B22" s="172">
        <v>4280.8950000000004</v>
      </c>
      <c r="C22" s="201">
        <f t="shared" si="1"/>
        <v>6.6928235903000472E-3</v>
      </c>
    </row>
    <row r="23" spans="1:4">
      <c r="A23" s="169" t="s">
        <v>229</v>
      </c>
      <c r="B23" s="171">
        <v>8837.68</v>
      </c>
      <c r="C23" s="201">
        <f t="shared" si="1"/>
        <v>1.3816978269152343E-2</v>
      </c>
    </row>
    <row r="24" spans="1:4">
      <c r="A24" s="169" t="s">
        <v>27</v>
      </c>
      <c r="B24" s="171">
        <f>SUM(B1:B17)</f>
        <v>7551.3015000000005</v>
      </c>
      <c r="C24" s="201">
        <f t="shared" si="1"/>
        <v>1.1805832382403243E-2</v>
      </c>
    </row>
    <row r="25" spans="1:4">
      <c r="A25" s="169" t="s">
        <v>200</v>
      </c>
      <c r="B25" s="171">
        <v>9913.86</v>
      </c>
      <c r="C25" s="201">
        <f t="shared" si="1"/>
        <v>1.5499496268638223E-2</v>
      </c>
    </row>
    <row r="26" spans="1:4">
      <c r="A26" s="169" t="s">
        <v>251</v>
      </c>
      <c r="B26" s="203">
        <v>12359.57</v>
      </c>
      <c r="C26" s="201">
        <f t="shared" si="1"/>
        <v>1.9323160615236944E-2</v>
      </c>
    </row>
    <row r="27" spans="1:4">
      <c r="A27" s="169" t="s">
        <v>26</v>
      </c>
      <c r="B27" s="171">
        <v>23324.18</v>
      </c>
      <c r="C27" s="201">
        <f t="shared" si="1"/>
        <v>3.6465417191593005E-2</v>
      </c>
    </row>
    <row r="28" spans="1:4">
      <c r="A28" s="169" t="s">
        <v>199</v>
      </c>
      <c r="B28" s="174">
        <v>25411.51</v>
      </c>
      <c r="C28" s="201">
        <f t="shared" si="1"/>
        <v>3.9728784189555111E-2</v>
      </c>
    </row>
    <row r="29" spans="1:4">
      <c r="A29" s="169" t="s">
        <v>197</v>
      </c>
      <c r="B29" s="172">
        <v>533051.28</v>
      </c>
      <c r="C29" s="201">
        <f t="shared" si="1"/>
        <v>0.83338137974036641</v>
      </c>
    </row>
    <row r="30" spans="1:4">
      <c r="A30" s="147"/>
      <c r="B30" s="148">
        <f>SUM(B2:B29)</f>
        <v>639624.65800000005</v>
      </c>
    </row>
    <row r="31" spans="1:4">
      <c r="A31" s="147"/>
      <c r="B31" s="148"/>
    </row>
    <row r="32" spans="1:4">
      <c r="A32" s="147"/>
      <c r="B32" s="148"/>
    </row>
    <row r="33" spans="1:9">
      <c r="A33" s="147"/>
      <c r="B33" s="148"/>
    </row>
    <row r="34" spans="1:9">
      <c r="A34" s="112" t="s">
        <v>124</v>
      </c>
      <c r="B34" s="112" t="s">
        <v>67</v>
      </c>
    </row>
    <row r="35" spans="1:9">
      <c r="A35" s="112"/>
      <c r="B35" s="114"/>
    </row>
    <row r="36" spans="1:9">
      <c r="A36" s="112"/>
      <c r="B36" s="114"/>
    </row>
    <row r="37" spans="1:9">
      <c r="A37" s="112"/>
      <c r="B37" s="114"/>
    </row>
    <row r="38" spans="1:9">
      <c r="A38" s="112"/>
      <c r="B38" s="114"/>
    </row>
    <row r="39" spans="1:9">
      <c r="A39" s="112"/>
      <c r="B39" s="114"/>
    </row>
    <row r="40" spans="1:9">
      <c r="A40" s="112"/>
      <c r="B40" s="114"/>
    </row>
    <row r="41" spans="1:9">
      <c r="A41" s="112"/>
      <c r="B41" s="114"/>
    </row>
    <row r="42" spans="1:9">
      <c r="A42" s="112" t="s">
        <v>96</v>
      </c>
      <c r="B42" s="114">
        <v>5044.5200000000004</v>
      </c>
    </row>
    <row r="43" spans="1:9">
      <c r="A43" s="112" t="s">
        <v>53</v>
      </c>
      <c r="B43" s="114">
        <v>10779.16</v>
      </c>
      <c r="G43" s="2" t="s">
        <v>238</v>
      </c>
      <c r="H43" s="2">
        <v>0</v>
      </c>
      <c r="I43" s="191">
        <f>H43/$H$46</f>
        <v>0</v>
      </c>
    </row>
    <row r="44" spans="1:9">
      <c r="A44" s="112" t="s">
        <v>73</v>
      </c>
      <c r="B44" s="114">
        <v>1873.46</v>
      </c>
      <c r="G44" s="2" t="s">
        <v>239</v>
      </c>
      <c r="H44" s="114">
        <v>22100.720000000001</v>
      </c>
      <c r="I44" s="191">
        <f>H44/$H$46</f>
        <v>4.1460776531668776E-2</v>
      </c>
    </row>
    <row r="45" spans="1:9">
      <c r="A45" s="112" t="s">
        <v>129</v>
      </c>
      <c r="B45" s="114">
        <v>0</v>
      </c>
      <c r="G45" s="2" t="s">
        <v>240</v>
      </c>
      <c r="H45" s="114">
        <v>510950.56</v>
      </c>
      <c r="I45" s="191">
        <f>H45/$H$46</f>
        <v>0.9585392234683312</v>
      </c>
    </row>
    <row r="46" spans="1:9">
      <c r="A46" s="112" t="s">
        <v>34</v>
      </c>
      <c r="B46" s="114">
        <v>7714.37</v>
      </c>
      <c r="G46" s="2"/>
      <c r="H46" s="2">
        <f>SUM(H43:H45)</f>
        <v>533051.28</v>
      </c>
      <c r="I46" s="2"/>
    </row>
    <row r="47" spans="1:9">
      <c r="A47" s="112" t="s">
        <v>54</v>
      </c>
      <c r="B47" s="114">
        <v>635</v>
      </c>
    </row>
    <row r="48" spans="1:9">
      <c r="A48" s="112" t="s">
        <v>35</v>
      </c>
      <c r="B48" s="114">
        <v>9913.86</v>
      </c>
    </row>
    <row r="49" spans="1:10">
      <c r="A49" s="112" t="s">
        <v>131</v>
      </c>
      <c r="B49" s="114">
        <v>23324.18</v>
      </c>
      <c r="G49" s="196" t="s">
        <v>252</v>
      </c>
      <c r="H49" s="196"/>
      <c r="I49" s="196"/>
    </row>
    <row r="50" spans="1:10">
      <c r="A50" s="112" t="s">
        <v>147</v>
      </c>
      <c r="B50" s="114">
        <v>0</v>
      </c>
      <c r="G50" s="194" t="s">
        <v>254</v>
      </c>
      <c r="H50" s="195" t="s">
        <v>253</v>
      </c>
      <c r="I50" s="195" t="s">
        <v>196</v>
      </c>
    </row>
    <row r="51" spans="1:10">
      <c r="A51" s="112" t="s">
        <v>146</v>
      </c>
      <c r="B51" s="114">
        <v>737.34</v>
      </c>
      <c r="G51" s="175" t="s">
        <v>91</v>
      </c>
      <c r="H51" s="114">
        <v>3452.72</v>
      </c>
      <c r="I51" s="192">
        <f>H51/$H$54</f>
        <v>0.39068171737379037</v>
      </c>
    </row>
    <row r="52" spans="1:10">
      <c r="A52" s="112" t="s">
        <v>33</v>
      </c>
      <c r="B52" s="114">
        <v>0</v>
      </c>
      <c r="G52" s="45" t="s">
        <v>30</v>
      </c>
      <c r="H52" s="114">
        <v>1034.4000000000001</v>
      </c>
      <c r="I52" s="192">
        <f>H52/$H$54</f>
        <v>0.1170442921671751</v>
      </c>
    </row>
    <row r="53" spans="1:10">
      <c r="A53" s="112" t="s">
        <v>139</v>
      </c>
      <c r="B53" s="114">
        <v>22100.720000000001</v>
      </c>
      <c r="G53" s="45" t="s">
        <v>2</v>
      </c>
      <c r="H53" s="114">
        <v>4350.5600000000004</v>
      </c>
      <c r="I53" s="192">
        <f>H53/$H$54</f>
        <v>0.49227399045903453</v>
      </c>
    </row>
    <row r="54" spans="1:10">
      <c r="A54" s="112" t="s">
        <v>127</v>
      </c>
      <c r="B54" s="114">
        <v>510950.56</v>
      </c>
      <c r="H54" s="45">
        <f>SUM(H51:H53)</f>
        <v>8837.68</v>
      </c>
    </row>
    <row r="55" spans="1:10">
      <c r="A55" s="112" t="s">
        <v>128</v>
      </c>
      <c r="B55" s="114">
        <v>0</v>
      </c>
    </row>
    <row r="56" spans="1:10">
      <c r="A56" s="112" t="s">
        <v>158</v>
      </c>
      <c r="B56" s="114">
        <v>1818.13</v>
      </c>
    </row>
    <row r="57" spans="1:10" ht="13.5" thickBot="1">
      <c r="A57" s="112" t="s">
        <v>143</v>
      </c>
      <c r="B57" s="114">
        <v>0</v>
      </c>
      <c r="G57" s="156"/>
      <c r="H57" s="197"/>
    </row>
    <row r="58" spans="1:10" ht="13.5" thickBot="1">
      <c r="A58" s="112" t="s">
        <v>62</v>
      </c>
      <c r="B58" s="114">
        <v>0</v>
      </c>
      <c r="G58" s="156" t="s">
        <v>259</v>
      </c>
      <c r="H58" s="197">
        <v>5044.5200000000004</v>
      </c>
      <c r="I58">
        <f>H58/$H$62</f>
        <v>0.19851319343085086</v>
      </c>
      <c r="J58">
        <f>I58*100</f>
        <v>19.851319343085088</v>
      </c>
    </row>
    <row r="59" spans="1:10" ht="13.5" thickBot="1">
      <c r="A59" s="112" t="s">
        <v>108</v>
      </c>
      <c r="B59" s="114">
        <v>300.3</v>
      </c>
      <c r="G59" s="156" t="s">
        <v>260</v>
      </c>
      <c r="H59" s="197">
        <v>10779.16</v>
      </c>
      <c r="I59">
        <f>H59/$H$62</f>
        <v>0.42418415906807588</v>
      </c>
      <c r="J59">
        <f>I59*100</f>
        <v>42.418415906807589</v>
      </c>
    </row>
    <row r="60" spans="1:10" ht="13.5" thickBot="1">
      <c r="A60" s="112" t="s">
        <v>133</v>
      </c>
      <c r="B60" s="114">
        <v>0</v>
      </c>
      <c r="G60" s="156" t="s">
        <v>261</v>
      </c>
      <c r="H60" s="197">
        <v>1873.46</v>
      </c>
      <c r="I60">
        <f>H60/$H$62</f>
        <v>7.3724859325557598E-2</v>
      </c>
      <c r="J60">
        <f>I60*100</f>
        <v>7.3724859325557599</v>
      </c>
    </row>
    <row r="61" spans="1:10" ht="13.5" thickBot="1">
      <c r="A61" s="112" t="s">
        <v>151</v>
      </c>
      <c r="B61" s="114">
        <v>93.79</v>
      </c>
      <c r="G61" s="156" t="s">
        <v>233</v>
      </c>
      <c r="H61" s="197">
        <v>7714.37</v>
      </c>
      <c r="I61">
        <f>H61/$H$62</f>
        <v>0.30357778817551573</v>
      </c>
      <c r="J61">
        <f>I61*100</f>
        <v>30.357778817551573</v>
      </c>
    </row>
    <row r="62" spans="1:10">
      <c r="A62" s="112" t="s">
        <v>126</v>
      </c>
      <c r="B62" s="114">
        <v>860</v>
      </c>
      <c r="H62">
        <f>SUM(H57:H61)</f>
        <v>25411.51</v>
      </c>
    </row>
    <row r="63" spans="1:10">
      <c r="A63" s="112" t="s">
        <v>78</v>
      </c>
      <c r="B63" s="114">
        <v>804.75</v>
      </c>
    </row>
    <row r="64" spans="1:10">
      <c r="A64" s="112" t="s">
        <v>74</v>
      </c>
      <c r="B64" s="114">
        <v>346.21</v>
      </c>
    </row>
    <row r="65" spans="1:2">
      <c r="A65" s="112" t="s">
        <v>37</v>
      </c>
      <c r="B65" s="114">
        <v>350</v>
      </c>
    </row>
    <row r="66" spans="1:2">
      <c r="A66" s="112" t="s">
        <v>176</v>
      </c>
      <c r="B66" s="114">
        <v>0</v>
      </c>
    </row>
    <row r="67" spans="1:2">
      <c r="A67" s="112" t="s">
        <v>148</v>
      </c>
      <c r="B67" s="114">
        <v>0</v>
      </c>
    </row>
    <row r="68" spans="1:2">
      <c r="A68" s="112" t="s">
        <v>51</v>
      </c>
      <c r="B68" s="114">
        <v>0</v>
      </c>
    </row>
    <row r="69" spans="1:2">
      <c r="A69" s="112" t="s">
        <v>86</v>
      </c>
      <c r="B69" s="114">
        <v>0</v>
      </c>
    </row>
    <row r="70" spans="1:2">
      <c r="A70" s="112" t="s">
        <v>70</v>
      </c>
      <c r="B70" s="114">
        <v>0</v>
      </c>
    </row>
    <row r="71" spans="1:2">
      <c r="A71" s="112" t="s">
        <v>125</v>
      </c>
      <c r="B71" s="114">
        <v>345</v>
      </c>
    </row>
    <row r="72" spans="1:2">
      <c r="A72" s="112" t="s">
        <v>102</v>
      </c>
      <c r="B72" s="114">
        <v>0</v>
      </c>
    </row>
    <row r="73" spans="1:2">
      <c r="A73" s="112" t="s">
        <v>43</v>
      </c>
      <c r="B73" s="114">
        <v>453.22</v>
      </c>
    </row>
    <row r="74" spans="1:2">
      <c r="A74" s="112" t="s">
        <v>135</v>
      </c>
      <c r="B74" s="114">
        <v>3072.81</v>
      </c>
    </row>
    <row r="75" spans="1:2">
      <c r="A75" s="112" t="s">
        <v>136</v>
      </c>
      <c r="B75" s="114">
        <v>100</v>
      </c>
    </row>
    <row r="76" spans="1:2">
      <c r="A76" s="112" t="s">
        <v>40</v>
      </c>
      <c r="B76" s="114">
        <v>0</v>
      </c>
    </row>
    <row r="77" spans="1:2">
      <c r="A77" s="112" t="s">
        <v>154</v>
      </c>
      <c r="B77" s="114">
        <v>0</v>
      </c>
    </row>
    <row r="78" spans="1:2">
      <c r="A78" s="112" t="s">
        <v>153</v>
      </c>
      <c r="B78" s="114">
        <v>0</v>
      </c>
    </row>
    <row r="79" spans="1:2">
      <c r="A79" s="112" t="s">
        <v>145</v>
      </c>
      <c r="B79" s="114">
        <v>290.04000000000002</v>
      </c>
    </row>
    <row r="80" spans="1:2">
      <c r="A80" s="112" t="s">
        <v>132</v>
      </c>
      <c r="B80" s="114">
        <v>0</v>
      </c>
    </row>
    <row r="81" spans="1:2">
      <c r="A81" s="112" t="s">
        <v>100</v>
      </c>
      <c r="B81" s="114">
        <v>1051.5999999999999</v>
      </c>
    </row>
    <row r="82" spans="1:2">
      <c r="A82" s="112" t="s">
        <v>141</v>
      </c>
      <c r="B82" s="114">
        <v>0</v>
      </c>
    </row>
    <row r="83" spans="1:2">
      <c r="A83" s="112" t="s">
        <v>36</v>
      </c>
      <c r="B83" s="114">
        <v>0</v>
      </c>
    </row>
    <row r="84" spans="1:2">
      <c r="A84" s="112" t="s">
        <v>88</v>
      </c>
      <c r="B84" s="114">
        <v>0</v>
      </c>
    </row>
    <row r="85" spans="1:2">
      <c r="A85" s="112" t="s">
        <v>89</v>
      </c>
      <c r="B85" s="114">
        <v>0</v>
      </c>
    </row>
    <row r="86" spans="1:2">
      <c r="A86" s="112" t="s">
        <v>44</v>
      </c>
      <c r="B86" s="114">
        <v>0</v>
      </c>
    </row>
    <row r="87" spans="1:2">
      <c r="A87" s="112" t="s">
        <v>91</v>
      </c>
      <c r="B87" s="114">
        <v>3452.72</v>
      </c>
    </row>
    <row r="88" spans="1:2">
      <c r="A88" s="112" t="s">
        <v>95</v>
      </c>
      <c r="B88" s="114">
        <v>0</v>
      </c>
    </row>
    <row r="89" spans="1:2">
      <c r="A89" s="112" t="s">
        <v>144</v>
      </c>
      <c r="B89" s="114">
        <v>0</v>
      </c>
    </row>
    <row r="90" spans="1:2">
      <c r="A90" s="112" t="s">
        <v>140</v>
      </c>
      <c r="B90" s="114">
        <v>68</v>
      </c>
    </row>
    <row r="91" spans="1:2">
      <c r="A91" s="112" t="s">
        <v>39</v>
      </c>
      <c r="B91" s="114">
        <v>177.6</v>
      </c>
    </row>
    <row r="92" spans="1:2">
      <c r="A92" s="112" t="s">
        <v>69</v>
      </c>
      <c r="B92" s="114">
        <v>675.44</v>
      </c>
    </row>
    <row r="93" spans="1:2">
      <c r="A93" s="112" t="s">
        <v>30</v>
      </c>
      <c r="B93" s="114">
        <v>1034.4000000000001</v>
      </c>
    </row>
    <row r="94" spans="1:2">
      <c r="A94" s="112" t="s">
        <v>106</v>
      </c>
      <c r="B94" s="114">
        <v>12359.57</v>
      </c>
    </row>
    <row r="95" spans="1:2">
      <c r="A95" s="112" t="s">
        <v>149</v>
      </c>
      <c r="B95" s="114">
        <v>0</v>
      </c>
    </row>
    <row r="96" spans="1:2">
      <c r="A96" s="112" t="s">
        <v>92</v>
      </c>
      <c r="B96" s="114">
        <v>91</v>
      </c>
    </row>
    <row r="97" spans="1:2">
      <c r="A97" s="112" t="s">
        <v>2</v>
      </c>
      <c r="B97" s="114">
        <v>4350.5600000000004</v>
      </c>
    </row>
    <row r="98" spans="1:2">
      <c r="A98" s="112" t="s">
        <v>41</v>
      </c>
      <c r="B98" s="114">
        <v>0</v>
      </c>
    </row>
    <row r="99" spans="1:2">
      <c r="A99" s="112" t="s">
        <v>87</v>
      </c>
      <c r="B99" s="114">
        <v>0</v>
      </c>
    </row>
    <row r="100" spans="1:2">
      <c r="A100" s="112" t="s">
        <v>138</v>
      </c>
      <c r="B100" s="114">
        <v>0</v>
      </c>
    </row>
    <row r="101" spans="1:2">
      <c r="A101" s="112" t="s">
        <v>142</v>
      </c>
      <c r="B101" s="114">
        <v>4280.8950000000004</v>
      </c>
    </row>
    <row r="102" spans="1:2">
      <c r="A102" s="112" t="s">
        <v>134</v>
      </c>
      <c r="B102" s="114">
        <v>135.02149999999997</v>
      </c>
    </row>
    <row r="103" spans="1:2">
      <c r="A103" s="112" t="s">
        <v>137</v>
      </c>
      <c r="B103" s="114">
        <v>600</v>
      </c>
    </row>
    <row r="104" spans="1:2">
      <c r="A104" s="112" t="s">
        <v>28</v>
      </c>
      <c r="B104" s="114">
        <v>0</v>
      </c>
    </row>
    <row r="105" spans="1:2">
      <c r="A105" s="112" t="s">
        <v>29</v>
      </c>
      <c r="B105" s="114">
        <v>0</v>
      </c>
    </row>
    <row r="106" spans="1:2">
      <c r="A106" s="112" t="s">
        <v>32</v>
      </c>
      <c r="B106" s="114">
        <v>0</v>
      </c>
    </row>
    <row r="107" spans="1:2">
      <c r="A107" s="112" t="s">
        <v>31</v>
      </c>
      <c r="B107" s="114">
        <v>0</v>
      </c>
    </row>
    <row r="108" spans="1:2">
      <c r="A108" s="112" t="s">
        <v>226</v>
      </c>
      <c r="B108" s="114">
        <v>0</v>
      </c>
    </row>
    <row r="109" spans="1:2">
      <c r="A109" s="112" t="s">
        <v>76</v>
      </c>
      <c r="B109" s="114">
        <v>0</v>
      </c>
    </row>
    <row r="110" spans="1:2">
      <c r="A110" s="112" t="s">
        <v>80</v>
      </c>
      <c r="B110" s="114">
        <v>0</v>
      </c>
    </row>
    <row r="111" spans="1:2">
      <c r="A111" s="112" t="s">
        <v>79</v>
      </c>
      <c r="B111" s="114">
        <v>0</v>
      </c>
    </row>
    <row r="112" spans="1:2">
      <c r="A112" s="112" t="s">
        <v>82</v>
      </c>
      <c r="B112" s="114">
        <v>0</v>
      </c>
    </row>
    <row r="113" spans="1:2">
      <c r="A113" s="112" t="s">
        <v>85</v>
      </c>
      <c r="B113" s="114">
        <v>0</v>
      </c>
    </row>
    <row r="114" spans="1:2">
      <c r="A114" s="112" t="s">
        <v>84</v>
      </c>
      <c r="B114" s="114">
        <v>0</v>
      </c>
    </row>
    <row r="115" spans="1:2">
      <c r="A115" s="112" t="s">
        <v>180</v>
      </c>
      <c r="B115" s="114">
        <v>0</v>
      </c>
    </row>
    <row r="116" spans="1:2">
      <c r="A116" s="112" t="s">
        <v>178</v>
      </c>
      <c r="B116" s="114">
        <v>0</v>
      </c>
    </row>
    <row r="117" spans="1:2">
      <c r="A117" s="112" t="s">
        <v>103</v>
      </c>
      <c r="B117" s="114">
        <v>0</v>
      </c>
    </row>
    <row r="118" spans="1:2">
      <c r="A118" s="112" t="s">
        <v>65</v>
      </c>
      <c r="B118" s="114">
        <v>0</v>
      </c>
    </row>
    <row r="119" spans="1:2">
      <c r="A119" s="112" t="s">
        <v>98</v>
      </c>
      <c r="B119" s="114">
        <v>0</v>
      </c>
    </row>
    <row r="120" spans="1:2">
      <c r="A120" s="112" t="s">
        <v>101</v>
      </c>
      <c r="B120" s="114">
        <v>0</v>
      </c>
    </row>
    <row r="121" spans="1:2">
      <c r="A121" s="112" t="s">
        <v>99</v>
      </c>
      <c r="B121" s="114">
        <v>0</v>
      </c>
    </row>
    <row r="122" spans="1:2">
      <c r="A122" s="112" t="s">
        <v>104</v>
      </c>
      <c r="B122" s="114">
        <v>0</v>
      </c>
    </row>
    <row r="123" spans="1:2">
      <c r="A123" s="112" t="s">
        <v>105</v>
      </c>
      <c r="B123" s="114">
        <v>278.95</v>
      </c>
    </row>
    <row r="124" spans="1:2">
      <c r="A124" s="112" t="s">
        <v>56</v>
      </c>
      <c r="B124" s="114">
        <v>1992.96</v>
      </c>
    </row>
    <row r="125" spans="1:2">
      <c r="A125" s="112" t="s">
        <v>55</v>
      </c>
      <c r="B125" s="114">
        <v>329.67</v>
      </c>
    </row>
    <row r="126" spans="1:2">
      <c r="A126" s="112" t="s">
        <v>47</v>
      </c>
      <c r="B126" s="114">
        <v>0</v>
      </c>
    </row>
    <row r="127" spans="1:2">
      <c r="A127" s="112" t="s">
        <v>94</v>
      </c>
      <c r="B127" s="114">
        <v>0</v>
      </c>
    </row>
    <row r="128" spans="1:2">
      <c r="A128" s="112" t="s">
        <v>152</v>
      </c>
      <c r="B128" s="114">
        <v>0</v>
      </c>
    </row>
    <row r="129" spans="1:2">
      <c r="A129" s="112" t="s">
        <v>90</v>
      </c>
      <c r="B129" s="114">
        <v>0</v>
      </c>
    </row>
    <row r="130" spans="1:2">
      <c r="A130" s="112" t="s">
        <v>75</v>
      </c>
      <c r="B130" s="114">
        <v>0</v>
      </c>
    </row>
    <row r="131" spans="1:2">
      <c r="A131" s="112" t="s">
        <v>179</v>
      </c>
      <c r="B131" s="114">
        <v>75.209999999999994</v>
      </c>
    </row>
    <row r="132" spans="1:2">
      <c r="A132" s="112" t="s">
        <v>38</v>
      </c>
      <c r="B132" s="114">
        <v>0</v>
      </c>
    </row>
    <row r="133" spans="1:2">
      <c r="A133" s="113"/>
      <c r="B133" s="104"/>
    </row>
    <row r="134" spans="1:2">
      <c r="A134" s="113"/>
      <c r="B134" s="104"/>
    </row>
    <row r="135" spans="1:2">
      <c r="A135" s="113"/>
      <c r="B135" s="104"/>
    </row>
    <row r="136" spans="1:2">
      <c r="A136" s="113"/>
      <c r="B136" s="104"/>
    </row>
    <row r="137" spans="1:2">
      <c r="A137" s="113"/>
      <c r="B137" s="104"/>
    </row>
    <row r="138" spans="1:2">
      <c r="A138" s="113"/>
      <c r="B138" s="104"/>
    </row>
    <row r="139" spans="1:2">
      <c r="A139" s="113"/>
      <c r="B139" s="104"/>
    </row>
    <row r="140" spans="1:2">
      <c r="A140" s="113"/>
      <c r="B140" s="104"/>
    </row>
    <row r="141" spans="1:2">
      <c r="A141" s="113"/>
      <c r="B141" s="104"/>
    </row>
    <row r="142" spans="1:2">
      <c r="A142" s="113"/>
      <c r="B142" s="104"/>
    </row>
    <row r="143" spans="1:2">
      <c r="A143" s="113"/>
      <c r="B143" s="104"/>
    </row>
    <row r="144" spans="1:2">
      <c r="A144" s="113"/>
      <c r="B144" s="104"/>
    </row>
    <row r="145" spans="1:2">
      <c r="A145" s="113"/>
      <c r="B145" s="104"/>
    </row>
    <row r="146" spans="1:2">
      <c r="A146" s="113"/>
      <c r="B146" s="104"/>
    </row>
    <row r="147" spans="1:2">
      <c r="A147" s="113"/>
      <c r="B147" s="104"/>
    </row>
    <row r="148" spans="1:2">
      <c r="A148" s="113"/>
      <c r="B148" s="104"/>
    </row>
    <row r="149" spans="1:2">
      <c r="A149" s="113"/>
      <c r="B149" s="104"/>
    </row>
    <row r="150" spans="1:2">
      <c r="A150" s="113"/>
      <c r="B150" s="104"/>
    </row>
    <row r="151" spans="1:2">
      <c r="A151" s="113"/>
      <c r="B151" s="104"/>
    </row>
    <row r="152" spans="1:2">
      <c r="A152" s="113"/>
      <c r="B152" s="104"/>
    </row>
    <row r="153" spans="1:2">
      <c r="A153" s="113"/>
      <c r="B153" s="104"/>
    </row>
    <row r="154" spans="1:2">
      <c r="A154" s="113"/>
      <c r="B154" s="104"/>
    </row>
    <row r="155" spans="1:2">
      <c r="A155" s="113"/>
      <c r="B155" s="104"/>
    </row>
    <row r="156" spans="1:2">
      <c r="A156" s="113"/>
      <c r="B156" s="104"/>
    </row>
    <row r="157" spans="1:2">
      <c r="A157" s="113"/>
      <c r="B157" s="104"/>
    </row>
    <row r="158" spans="1:2">
      <c r="A158" s="113"/>
      <c r="B158" s="104"/>
    </row>
    <row r="159" spans="1:2">
      <c r="A159" s="113"/>
      <c r="B159" s="104"/>
    </row>
    <row r="160" spans="1:2">
      <c r="A160" s="113"/>
      <c r="B160" s="104"/>
    </row>
    <row r="161" spans="1:2">
      <c r="A161" s="113"/>
      <c r="B161" s="104"/>
    </row>
    <row r="162" spans="1:2">
      <c r="A162" s="113"/>
      <c r="B162" s="104"/>
    </row>
    <row r="163" spans="1:2">
      <c r="A163" s="113"/>
      <c r="B163" s="104"/>
    </row>
    <row r="164" spans="1:2">
      <c r="A164" s="113"/>
      <c r="B164" s="104"/>
    </row>
    <row r="165" spans="1:2">
      <c r="B165" s="104"/>
    </row>
    <row r="166" spans="1:2">
      <c r="B166" s="104"/>
    </row>
    <row r="167" spans="1:2">
      <c r="B167" s="104"/>
    </row>
    <row r="168" spans="1:2">
      <c r="B168" s="104"/>
    </row>
    <row r="169" spans="1:2">
      <c r="B169" s="104"/>
    </row>
    <row r="170" spans="1:2">
      <c r="B170" s="104"/>
    </row>
    <row r="171" spans="1:2">
      <c r="B171" s="104"/>
    </row>
    <row r="172" spans="1:2">
      <c r="B172" s="104"/>
    </row>
    <row r="173" spans="1:2">
      <c r="B173" s="104"/>
    </row>
    <row r="174" spans="1:2">
      <c r="B174" s="104"/>
    </row>
    <row r="175" spans="1:2">
      <c r="B175" s="104"/>
    </row>
    <row r="176" spans="1:2">
      <c r="B176" s="104"/>
    </row>
    <row r="177" spans="2:2">
      <c r="B177" s="104"/>
    </row>
    <row r="178" spans="2:2">
      <c r="B178" s="104"/>
    </row>
    <row r="179" spans="2:2">
      <c r="B179" s="104"/>
    </row>
    <row r="180" spans="2:2">
      <c r="B180" s="104"/>
    </row>
    <row r="181" spans="2:2">
      <c r="B181" s="104"/>
    </row>
    <row r="182" spans="2:2">
      <c r="B182" s="104"/>
    </row>
    <row r="183" spans="2:2">
      <c r="B183" s="104"/>
    </row>
    <row r="184" spans="2:2">
      <c r="B184" s="104"/>
    </row>
    <row r="185" spans="2:2">
      <c r="B185" s="104"/>
    </row>
    <row r="186" spans="2:2">
      <c r="B186" s="104"/>
    </row>
    <row r="187" spans="2:2">
      <c r="B187" s="104"/>
    </row>
    <row r="188" spans="2:2">
      <c r="B188" s="104"/>
    </row>
    <row r="189" spans="2:2">
      <c r="B189" s="104"/>
    </row>
    <row r="190" spans="2:2">
      <c r="B190" s="104"/>
    </row>
    <row r="191" spans="2:2">
      <c r="B191" s="104"/>
    </row>
    <row r="192" spans="2:2">
      <c r="B192" s="104"/>
    </row>
    <row r="193" spans="2:2">
      <c r="B193" s="104"/>
    </row>
    <row r="194" spans="2:2">
      <c r="B194" s="104"/>
    </row>
    <row r="195" spans="2:2">
      <c r="B195" s="104"/>
    </row>
    <row r="196" spans="2:2">
      <c r="B196" s="104"/>
    </row>
    <row r="197" spans="2:2">
      <c r="B197" s="104"/>
    </row>
    <row r="198" spans="2:2">
      <c r="B198" s="104"/>
    </row>
    <row r="199" spans="2:2">
      <c r="B199" s="104"/>
    </row>
    <row r="200" spans="2:2">
      <c r="B200" s="104"/>
    </row>
    <row r="201" spans="2:2">
      <c r="B201" s="104"/>
    </row>
    <row r="202" spans="2:2">
      <c r="B202" s="104"/>
    </row>
    <row r="203" spans="2:2">
      <c r="B203" s="104"/>
    </row>
    <row r="204" spans="2:2">
      <c r="B204" s="104"/>
    </row>
    <row r="205" spans="2:2">
      <c r="B205" s="104"/>
    </row>
    <row r="206" spans="2:2">
      <c r="B206" s="104"/>
    </row>
    <row r="207" spans="2:2">
      <c r="B207" s="104"/>
    </row>
    <row r="208" spans="2:2">
      <c r="B208" s="104"/>
    </row>
    <row r="209" spans="2:2">
      <c r="B209" s="104"/>
    </row>
    <row r="210" spans="2:2">
      <c r="B210" s="104"/>
    </row>
    <row r="211" spans="2:2">
      <c r="B211" s="104"/>
    </row>
    <row r="212" spans="2:2">
      <c r="B212" s="104"/>
    </row>
    <row r="213" spans="2:2">
      <c r="B213" s="104"/>
    </row>
    <row r="214" spans="2:2">
      <c r="B214" s="104"/>
    </row>
    <row r="215" spans="2:2">
      <c r="B215" s="104"/>
    </row>
    <row r="216" spans="2:2">
      <c r="B216" s="104"/>
    </row>
    <row r="217" spans="2:2">
      <c r="B217" s="104"/>
    </row>
    <row r="218" spans="2:2">
      <c r="B218" s="104"/>
    </row>
    <row r="219" spans="2:2">
      <c r="B219" s="104"/>
    </row>
    <row r="220" spans="2:2">
      <c r="B220" s="104"/>
    </row>
    <row r="221" spans="2:2">
      <c r="B221" s="104"/>
    </row>
    <row r="222" spans="2:2">
      <c r="B222" s="104"/>
    </row>
    <row r="223" spans="2:2">
      <c r="B223" s="104"/>
    </row>
    <row r="224" spans="2:2">
      <c r="B224" s="104"/>
    </row>
    <row r="225" spans="2:2">
      <c r="B225" s="104"/>
    </row>
    <row r="226" spans="2:2">
      <c r="B226" s="104"/>
    </row>
    <row r="227" spans="2:2">
      <c r="B227" s="104"/>
    </row>
    <row r="228" spans="2:2">
      <c r="B228" s="104"/>
    </row>
    <row r="229" spans="2:2">
      <c r="B229" s="104"/>
    </row>
    <row r="230" spans="2:2">
      <c r="B230" s="104"/>
    </row>
    <row r="231" spans="2:2">
      <c r="B231" s="104"/>
    </row>
    <row r="232" spans="2:2">
      <c r="B232" s="104"/>
    </row>
    <row r="233" spans="2:2">
      <c r="B233" s="104"/>
    </row>
    <row r="234" spans="2:2">
      <c r="B234" s="104"/>
    </row>
    <row r="235" spans="2:2">
      <c r="B235" s="104"/>
    </row>
    <row r="236" spans="2:2">
      <c r="B236" s="104"/>
    </row>
    <row r="237" spans="2:2">
      <c r="B237" s="104"/>
    </row>
    <row r="238" spans="2:2">
      <c r="B238" s="104"/>
    </row>
    <row r="239" spans="2:2">
      <c r="B239" s="104"/>
    </row>
    <row r="240" spans="2:2">
      <c r="B240" s="104"/>
    </row>
    <row r="241" spans="2:2">
      <c r="B241" s="104"/>
    </row>
    <row r="242" spans="2:2">
      <c r="B242" s="104"/>
    </row>
    <row r="243" spans="2:2">
      <c r="B243" s="104"/>
    </row>
    <row r="244" spans="2:2">
      <c r="B244" s="104"/>
    </row>
    <row r="245" spans="2:2">
      <c r="B245" s="104"/>
    </row>
    <row r="246" spans="2:2">
      <c r="B246" s="104"/>
    </row>
    <row r="247" spans="2:2">
      <c r="B247" s="104"/>
    </row>
    <row r="248" spans="2:2">
      <c r="B248" s="104"/>
    </row>
    <row r="249" spans="2:2">
      <c r="B249" s="104"/>
    </row>
    <row r="250" spans="2:2">
      <c r="B250" s="104"/>
    </row>
  </sheetData>
  <autoFilter ref="A1:B132"/>
  <phoneticPr fontId="2" type="noConversion"/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0"/>
  <sheetViews>
    <sheetView zoomScale="85" workbookViewId="0">
      <selection activeCell="B26" sqref="B26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4.85546875" customWidth="1"/>
    <col min="7" max="7" width="23" customWidth="1"/>
  </cols>
  <sheetData>
    <row r="1" spans="1:5" ht="13.5" thickBot="1">
      <c r="A1" s="6" t="s">
        <v>124</v>
      </c>
      <c r="B1" s="23" t="s">
        <v>262</v>
      </c>
      <c r="C1" s="22"/>
      <c r="E1" s="7" t="s">
        <v>1</v>
      </c>
    </row>
    <row r="2" spans="1:5">
      <c r="A2" s="9" t="s">
        <v>69</v>
      </c>
      <c r="B2" s="20">
        <v>39.200000000000003</v>
      </c>
      <c r="C2" s="201">
        <f t="shared" ref="C2:C19" si="0">B2/$B$31</f>
        <v>6.6850490793323543E-5</v>
      </c>
      <c r="E2" s="2" t="s">
        <v>4</v>
      </c>
    </row>
    <row r="3" spans="1:5">
      <c r="A3" s="14" t="s">
        <v>136</v>
      </c>
      <c r="B3" s="170">
        <v>69.17</v>
      </c>
      <c r="C3" s="201">
        <f t="shared" si="0"/>
        <v>1.1796041959628034E-4</v>
      </c>
      <c r="E3" s="2" t="s">
        <v>9</v>
      </c>
    </row>
    <row r="4" spans="1:5">
      <c r="A4" s="101" t="s">
        <v>92</v>
      </c>
      <c r="B4" s="101">
        <v>91</v>
      </c>
      <c r="C4" s="201">
        <f t="shared" si="0"/>
        <v>1.5518863934164395E-4</v>
      </c>
      <c r="E4" s="3" t="s">
        <v>6</v>
      </c>
    </row>
    <row r="5" spans="1:5">
      <c r="A5" s="46" t="s">
        <v>151</v>
      </c>
      <c r="B5" s="45">
        <v>93.79</v>
      </c>
      <c r="C5" s="201">
        <f t="shared" si="0"/>
        <v>1.5994662070167897E-4</v>
      </c>
      <c r="E5" s="3" t="s">
        <v>7</v>
      </c>
    </row>
    <row r="6" spans="1:5">
      <c r="A6" s="3" t="s">
        <v>138</v>
      </c>
      <c r="B6" s="46">
        <v>100</v>
      </c>
      <c r="C6" s="201">
        <f t="shared" si="0"/>
        <v>1.7053696630949883E-4</v>
      </c>
      <c r="E6" s="3" t="s">
        <v>8</v>
      </c>
    </row>
    <row r="7" spans="1:5">
      <c r="A7" s="3" t="s">
        <v>145</v>
      </c>
      <c r="B7" s="45">
        <v>242.47</v>
      </c>
      <c r="C7" s="201">
        <f t="shared" si="0"/>
        <v>4.1350098221064184E-4</v>
      </c>
      <c r="E7" s="3"/>
    </row>
    <row r="8" spans="1:5">
      <c r="A8" s="3" t="s">
        <v>75</v>
      </c>
      <c r="B8" s="46">
        <v>262.18</v>
      </c>
      <c r="C8" s="201">
        <f t="shared" si="0"/>
        <v>4.4711381827024406E-4</v>
      </c>
      <c r="E8" s="3"/>
    </row>
    <row r="9" spans="1:5">
      <c r="A9" s="46" t="s">
        <v>74</v>
      </c>
      <c r="B9" s="45">
        <v>265.29000000000002</v>
      </c>
      <c r="C9" s="201">
        <f t="shared" si="0"/>
        <v>4.5241751792246949E-4</v>
      </c>
      <c r="E9" s="2"/>
    </row>
    <row r="10" spans="1:5">
      <c r="A10" s="58" t="s">
        <v>0</v>
      </c>
      <c r="B10" s="18">
        <v>350</v>
      </c>
      <c r="C10" s="201">
        <f t="shared" si="0"/>
        <v>5.9687938208324593E-4</v>
      </c>
      <c r="E10" s="3"/>
    </row>
    <row r="11" spans="1:5">
      <c r="A11" s="9" t="s">
        <v>5</v>
      </c>
      <c r="B11" s="18">
        <v>422</v>
      </c>
      <c r="C11" s="201">
        <f t="shared" si="0"/>
        <v>7.1966599782608508E-4</v>
      </c>
      <c r="D11" s="16"/>
    </row>
    <row r="12" spans="1:5">
      <c r="A12" s="3" t="s">
        <v>108</v>
      </c>
      <c r="B12" s="45">
        <v>443.35</v>
      </c>
      <c r="C12" s="201">
        <f t="shared" si="0"/>
        <v>7.560756401331631E-4</v>
      </c>
      <c r="D12" s="3"/>
    </row>
    <row r="13" spans="1:5">
      <c r="A13" s="58" t="s">
        <v>146</v>
      </c>
      <c r="B13" s="18">
        <v>445.6</v>
      </c>
      <c r="C13" s="201">
        <f t="shared" si="0"/>
        <v>7.5991272187512691E-4</v>
      </c>
      <c r="D13" s="1"/>
    </row>
    <row r="14" spans="1:5">
      <c r="A14" s="58" t="s">
        <v>3</v>
      </c>
      <c r="B14" s="18">
        <v>520.80999999999995</v>
      </c>
      <c r="C14" s="201">
        <f t="shared" si="0"/>
        <v>8.8817357423650082E-4</v>
      </c>
      <c r="D14" s="1"/>
    </row>
    <row r="15" spans="1:5">
      <c r="A15" s="103" t="s">
        <v>49</v>
      </c>
      <c r="B15" s="18">
        <v>656.12</v>
      </c>
      <c r="C15" s="201">
        <f t="shared" si="0"/>
        <v>1.1189271433498839E-3</v>
      </c>
      <c r="D15" s="1"/>
    </row>
    <row r="16" spans="1:5">
      <c r="A16" s="46" t="s">
        <v>134</v>
      </c>
      <c r="B16" s="46">
        <v>753.3075</v>
      </c>
      <c r="C16" s="201">
        <f t="shared" si="0"/>
        <v>1.2846677574819281E-3</v>
      </c>
      <c r="D16" s="1"/>
    </row>
    <row r="17" spans="1:4">
      <c r="A17" s="3" t="s">
        <v>126</v>
      </c>
      <c r="B17" s="45">
        <v>860</v>
      </c>
      <c r="C17" s="201">
        <f t="shared" si="0"/>
        <v>1.4666179102616899E-3</v>
      </c>
      <c r="D17" s="1"/>
    </row>
    <row r="18" spans="1:4">
      <c r="A18" s="46" t="s">
        <v>158</v>
      </c>
      <c r="B18" s="45">
        <v>1818.13</v>
      </c>
      <c r="C18" s="201">
        <f t="shared" si="0"/>
        <v>3.1005837455628914E-3</v>
      </c>
      <c r="D18" s="1"/>
    </row>
    <row r="19" spans="1:4">
      <c r="A19" s="46" t="s">
        <v>125</v>
      </c>
      <c r="B19" s="45">
        <v>2206.5700000000002</v>
      </c>
      <c r="C19" s="201">
        <f t="shared" si="0"/>
        <v>3.7630175374955086E-3</v>
      </c>
    </row>
    <row r="20" spans="1:4">
      <c r="A20" s="110"/>
      <c r="B20" s="45"/>
      <c r="C20" s="201"/>
    </row>
    <row r="21" spans="1:4">
      <c r="A21" s="169" t="s">
        <v>201</v>
      </c>
      <c r="B21" s="173">
        <v>2413.92</v>
      </c>
      <c r="C21" s="201">
        <f t="shared" ref="C21:C30" si="1">B21/$B$31</f>
        <v>4.1166259371382546E-3</v>
      </c>
    </row>
    <row r="22" spans="1:4">
      <c r="A22" s="169" t="s">
        <v>202</v>
      </c>
      <c r="B22" s="172">
        <v>2848.8820000000001</v>
      </c>
      <c r="C22" s="201">
        <f t="shared" si="1"/>
        <v>4.8583969365373764E-3</v>
      </c>
    </row>
    <row r="23" spans="1:4">
      <c r="A23" s="169" t="s">
        <v>208</v>
      </c>
      <c r="B23" s="172">
        <v>3072.81</v>
      </c>
      <c r="C23" s="201">
        <f t="shared" si="1"/>
        <v>5.2402769544549112E-3</v>
      </c>
    </row>
    <row r="24" spans="1:4">
      <c r="A24" s="169" t="s">
        <v>27</v>
      </c>
      <c r="B24" s="171">
        <f>SUM(B2:B19)</f>
        <v>9638.9874999999993</v>
      </c>
      <c r="C24" s="201">
        <f t="shared" si="1"/>
        <v>1.6438036865451804E-2</v>
      </c>
    </row>
    <row r="25" spans="1:4">
      <c r="A25" s="169" t="s">
        <v>200</v>
      </c>
      <c r="B25" s="171">
        <v>9917</v>
      </c>
      <c r="C25" s="201">
        <f t="shared" si="1"/>
        <v>1.6912150948913001E-2</v>
      </c>
    </row>
    <row r="26" spans="1:4">
      <c r="A26" s="169" t="s">
        <v>236</v>
      </c>
      <c r="B26" s="171">
        <v>20000</v>
      </c>
      <c r="C26" s="201">
        <f t="shared" si="1"/>
        <v>3.4107393261899766E-2</v>
      </c>
    </row>
    <row r="27" spans="1:4">
      <c r="A27" s="169" t="s">
        <v>26</v>
      </c>
      <c r="B27" s="171">
        <v>31602.67</v>
      </c>
      <c r="C27" s="201">
        <f t="shared" si="1"/>
        <v>5.3894234690802095E-2</v>
      </c>
    </row>
    <row r="28" spans="1:4">
      <c r="A28" s="169" t="s">
        <v>199</v>
      </c>
      <c r="B28" s="174">
        <v>38269.360000000001</v>
      </c>
      <c r="C28" s="201">
        <f t="shared" si="1"/>
        <v>6.5263405570060828E-2</v>
      </c>
    </row>
    <row r="29" spans="1:4">
      <c r="A29" s="169" t="s">
        <v>227</v>
      </c>
      <c r="B29" s="171">
        <v>45664.93</v>
      </c>
      <c r="C29" s="201">
        <f t="shared" si="1"/>
        <v>7.787558628935623E-2</v>
      </c>
    </row>
    <row r="30" spans="1:4">
      <c r="A30" s="169" t="s">
        <v>197</v>
      </c>
      <c r="B30" s="172">
        <v>422954.57</v>
      </c>
      <c r="C30" s="201">
        <f t="shared" si="1"/>
        <v>0.72129389254538567</v>
      </c>
    </row>
    <row r="31" spans="1:4">
      <c r="A31" s="147"/>
      <c r="B31" s="148">
        <f>SUM(B21:B30)</f>
        <v>586383.12950000004</v>
      </c>
    </row>
    <row r="32" spans="1:4">
      <c r="A32" s="147"/>
      <c r="B32" s="148"/>
    </row>
    <row r="33" spans="1:9">
      <c r="A33" s="147"/>
      <c r="B33" s="148"/>
    </row>
    <row r="34" spans="1:9">
      <c r="A34" s="147"/>
      <c r="B34" s="148"/>
    </row>
    <row r="35" spans="1:9">
      <c r="A35" s="112" t="s">
        <v>96</v>
      </c>
      <c r="B35" s="114">
        <v>8118.19</v>
      </c>
    </row>
    <row r="36" spans="1:9">
      <c r="A36" s="112" t="s">
        <v>53</v>
      </c>
      <c r="B36" s="114">
        <v>5921.39</v>
      </c>
    </row>
    <row r="37" spans="1:9">
      <c r="A37" s="112" t="s">
        <v>73</v>
      </c>
      <c r="B37" s="114">
        <v>20028.68</v>
      </c>
      <c r="G37" s="2" t="s">
        <v>238</v>
      </c>
      <c r="H37" s="2">
        <v>0</v>
      </c>
      <c r="I37" s="191">
        <f>H37/$H$40</f>
        <v>0</v>
      </c>
    </row>
    <row r="38" spans="1:9">
      <c r="A38" s="112" t="s">
        <v>129</v>
      </c>
      <c r="B38" s="114">
        <v>4201.1000000000004</v>
      </c>
      <c r="G38" s="2" t="s">
        <v>239</v>
      </c>
      <c r="H38" s="114">
        <v>18560.740000000002</v>
      </c>
      <c r="I38" s="191">
        <f>H38/$H$40</f>
        <v>4.3883531037387777E-2</v>
      </c>
    </row>
    <row r="39" spans="1:9">
      <c r="A39" s="112" t="s">
        <v>35</v>
      </c>
      <c r="B39" s="114">
        <v>9917</v>
      </c>
      <c r="G39" s="2" t="s">
        <v>240</v>
      </c>
      <c r="H39" s="114">
        <v>404393.83</v>
      </c>
      <c r="I39" s="191">
        <f>H39/$H$40</f>
        <v>0.95611646896261226</v>
      </c>
    </row>
    <row r="40" spans="1:9">
      <c r="A40" s="112" t="s">
        <v>131</v>
      </c>
      <c r="B40" s="114">
        <v>31602.67</v>
      </c>
      <c r="G40" s="2"/>
      <c r="H40" s="2">
        <f>SUM(H37:H39)</f>
        <v>422954.57</v>
      </c>
      <c r="I40" s="2"/>
    </row>
    <row r="41" spans="1:9">
      <c r="A41" s="112" t="s">
        <v>146</v>
      </c>
      <c r="B41" s="114">
        <v>445.6</v>
      </c>
    </row>
    <row r="42" spans="1:9">
      <c r="A42" s="112" t="s">
        <v>33</v>
      </c>
      <c r="B42" s="114">
        <v>0</v>
      </c>
    </row>
    <row r="43" spans="1:9">
      <c r="A43" s="112" t="s">
        <v>139</v>
      </c>
      <c r="G43" s="196" t="s">
        <v>252</v>
      </c>
      <c r="H43" s="196"/>
      <c r="I43" s="196"/>
    </row>
    <row r="44" spans="1:9">
      <c r="A44" s="112" t="s">
        <v>127</v>
      </c>
      <c r="G44" s="194" t="s">
        <v>254</v>
      </c>
      <c r="H44" s="195" t="s">
        <v>253</v>
      </c>
      <c r="I44" s="195" t="s">
        <v>196</v>
      </c>
    </row>
    <row r="45" spans="1:9">
      <c r="A45" s="112" t="s">
        <v>128</v>
      </c>
      <c r="B45" s="114">
        <v>20000</v>
      </c>
      <c r="G45" s="175" t="s">
        <v>91</v>
      </c>
      <c r="H45" s="114">
        <v>39520.68</v>
      </c>
      <c r="I45" s="192">
        <f>H45/$H$48</f>
        <v>0.8654492627055379</v>
      </c>
    </row>
    <row r="46" spans="1:9">
      <c r="A46" s="112" t="s">
        <v>158</v>
      </c>
      <c r="B46" s="114">
        <v>1818.13</v>
      </c>
      <c r="G46" s="45" t="s">
        <v>30</v>
      </c>
      <c r="H46" s="114">
        <v>1793.69</v>
      </c>
      <c r="I46" s="192">
        <f>H46/$H$48</f>
        <v>3.9279376974847E-2</v>
      </c>
    </row>
    <row r="47" spans="1:9">
      <c r="A47" s="112" t="s">
        <v>108</v>
      </c>
      <c r="B47" s="114">
        <v>443.35</v>
      </c>
      <c r="G47" s="45" t="s">
        <v>2</v>
      </c>
      <c r="H47" s="114">
        <v>4350.5600000000004</v>
      </c>
      <c r="I47" s="192">
        <f>H47/$H$48</f>
        <v>9.5271360319615084E-2</v>
      </c>
    </row>
    <row r="48" spans="1:9">
      <c r="A48" s="112" t="s">
        <v>133</v>
      </c>
      <c r="B48" s="114">
        <v>0</v>
      </c>
      <c r="H48" s="45">
        <f>SUM(H45:H47)</f>
        <v>45664.93</v>
      </c>
    </row>
    <row r="49" spans="1:10">
      <c r="A49" s="112" t="s">
        <v>151</v>
      </c>
      <c r="B49" s="114">
        <v>93.79</v>
      </c>
    </row>
    <row r="50" spans="1:10">
      <c r="A50" s="112" t="s">
        <v>126</v>
      </c>
      <c r="B50" s="114">
        <v>860</v>
      </c>
    </row>
    <row r="51" spans="1:10" ht="13.5" thickBot="1">
      <c r="A51" s="112" t="s">
        <v>78</v>
      </c>
      <c r="B51" s="114">
        <v>0</v>
      </c>
      <c r="G51" s="156" t="s">
        <v>259</v>
      </c>
      <c r="H51" s="197">
        <v>8118.19</v>
      </c>
      <c r="I51">
        <f>H51/$H$56</f>
        <v>0.21213289169194363</v>
      </c>
      <c r="J51">
        <f>I51*100</f>
        <v>21.213289169194365</v>
      </c>
    </row>
    <row r="52" spans="1:10" ht="13.5" thickBot="1">
      <c r="A52" s="112" t="s">
        <v>74</v>
      </c>
      <c r="B52" s="114">
        <v>265.29000000000002</v>
      </c>
      <c r="G52" s="156" t="s">
        <v>260</v>
      </c>
      <c r="H52" s="197">
        <v>5921.39</v>
      </c>
      <c r="I52">
        <f>H52/$H$56</f>
        <v>0.15472926644187412</v>
      </c>
      <c r="J52">
        <f>I52*100</f>
        <v>15.472926644187412</v>
      </c>
    </row>
    <row r="53" spans="1:10" ht="13.5" thickBot="1">
      <c r="A53" s="112" t="s">
        <v>37</v>
      </c>
      <c r="B53" s="114">
        <v>350</v>
      </c>
      <c r="G53" s="156" t="s">
        <v>261</v>
      </c>
      <c r="H53" s="197">
        <v>20028.68</v>
      </c>
      <c r="I53">
        <f>H53/$H$56</f>
        <v>0.52336072513363174</v>
      </c>
      <c r="J53">
        <f>I53*100</f>
        <v>52.336072513363177</v>
      </c>
    </row>
    <row r="54" spans="1:10" ht="13.5" thickBot="1">
      <c r="A54" s="112" t="s">
        <v>86</v>
      </c>
      <c r="B54" s="114">
        <v>200</v>
      </c>
      <c r="G54" s="156" t="s">
        <v>263</v>
      </c>
      <c r="H54" s="197">
        <v>4201.1000000000004</v>
      </c>
      <c r="I54">
        <f>H54/$H$56</f>
        <v>0.10977711673255054</v>
      </c>
      <c r="J54">
        <f>I54*100</f>
        <v>10.977711673255055</v>
      </c>
    </row>
    <row r="55" spans="1:10" ht="13.5" thickBot="1">
      <c r="A55" s="112" t="s">
        <v>70</v>
      </c>
      <c r="B55" s="114">
        <v>222</v>
      </c>
      <c r="G55" s="156" t="s">
        <v>233</v>
      </c>
      <c r="H55" s="197">
        <v>0</v>
      </c>
      <c r="I55">
        <f>H55/$H$56</f>
        <v>0</v>
      </c>
      <c r="J55">
        <f>I55*100</f>
        <v>0</v>
      </c>
    </row>
    <row r="56" spans="1:10">
      <c r="A56" s="112" t="s">
        <v>125</v>
      </c>
      <c r="B56" s="114">
        <v>2206.5700000000002</v>
      </c>
      <c r="H56">
        <f>SUM(H51:H55)</f>
        <v>38269.360000000001</v>
      </c>
    </row>
    <row r="57" spans="1:10">
      <c r="A57" s="112" t="s">
        <v>102</v>
      </c>
      <c r="B57" s="114">
        <v>0</v>
      </c>
    </row>
    <row r="58" spans="1:10">
      <c r="A58" s="112" t="s">
        <v>43</v>
      </c>
      <c r="B58" s="114">
        <v>0</v>
      </c>
    </row>
    <row r="59" spans="1:10">
      <c r="A59" s="112" t="s">
        <v>135</v>
      </c>
      <c r="B59" s="114">
        <v>3072.81</v>
      </c>
    </row>
    <row r="60" spans="1:10">
      <c r="A60" s="112" t="s">
        <v>145</v>
      </c>
      <c r="B60" s="114">
        <v>242.47</v>
      </c>
    </row>
    <row r="61" spans="1:10">
      <c r="A61" s="112" t="s">
        <v>132</v>
      </c>
      <c r="B61" s="114">
        <v>1057</v>
      </c>
    </row>
    <row r="62" spans="1:10">
      <c r="A62" s="112" t="s">
        <v>36</v>
      </c>
      <c r="B62" s="114">
        <v>220.81</v>
      </c>
    </row>
    <row r="63" spans="1:10">
      <c r="A63" s="112" t="s">
        <v>88</v>
      </c>
      <c r="B63" s="114">
        <v>300</v>
      </c>
    </row>
    <row r="64" spans="1:10">
      <c r="A64" s="112" t="s">
        <v>89</v>
      </c>
      <c r="B64" s="114">
        <v>0</v>
      </c>
    </row>
    <row r="65" spans="1:2">
      <c r="A65" s="112" t="s">
        <v>44</v>
      </c>
      <c r="B65" s="114">
        <v>0</v>
      </c>
    </row>
    <row r="66" spans="1:2">
      <c r="A66" s="112" t="s">
        <v>91</v>
      </c>
      <c r="B66" s="114">
        <v>39520.68</v>
      </c>
    </row>
    <row r="67" spans="1:2">
      <c r="A67" s="112" t="s">
        <v>95</v>
      </c>
      <c r="B67" s="114">
        <v>0</v>
      </c>
    </row>
    <row r="68" spans="1:2">
      <c r="A68" s="112" t="s">
        <v>144</v>
      </c>
      <c r="B68" s="114">
        <v>0</v>
      </c>
    </row>
    <row r="69" spans="1:2">
      <c r="A69" s="112" t="s">
        <v>140</v>
      </c>
      <c r="B69" s="114">
        <v>69.17</v>
      </c>
    </row>
    <row r="70" spans="1:2">
      <c r="A70" s="112" t="s">
        <v>39</v>
      </c>
      <c r="B70" s="114">
        <v>0</v>
      </c>
    </row>
    <row r="71" spans="1:2">
      <c r="A71" s="112" t="s">
        <v>69</v>
      </c>
      <c r="B71" s="114">
        <v>39.200000000000003</v>
      </c>
    </row>
    <row r="72" spans="1:2">
      <c r="A72" s="112" t="s">
        <v>30</v>
      </c>
      <c r="B72" s="114">
        <v>1793.69</v>
      </c>
    </row>
    <row r="73" spans="1:2">
      <c r="A73" s="112" t="s">
        <v>106</v>
      </c>
      <c r="B73" s="114">
        <v>0</v>
      </c>
    </row>
    <row r="74" spans="1:2">
      <c r="A74" s="112" t="s">
        <v>149</v>
      </c>
      <c r="B74" s="114">
        <v>0</v>
      </c>
    </row>
    <row r="75" spans="1:2">
      <c r="A75" s="112" t="s">
        <v>92</v>
      </c>
      <c r="B75" s="114">
        <v>91</v>
      </c>
    </row>
    <row r="76" spans="1:2">
      <c r="A76" s="112" t="s">
        <v>2</v>
      </c>
      <c r="B76" s="114">
        <v>4350.5600000000004</v>
      </c>
    </row>
    <row r="77" spans="1:2">
      <c r="A77" s="112" t="s">
        <v>41</v>
      </c>
      <c r="B77" s="114">
        <v>0</v>
      </c>
    </row>
    <row r="78" spans="1:2">
      <c r="A78" s="112" t="s">
        <v>87</v>
      </c>
      <c r="B78" s="114">
        <v>656.12</v>
      </c>
    </row>
    <row r="79" spans="1:2">
      <c r="A79" s="112" t="s">
        <v>138</v>
      </c>
      <c r="B79" s="114">
        <v>100</v>
      </c>
    </row>
    <row r="80" spans="1:2">
      <c r="A80" s="112" t="s">
        <v>142</v>
      </c>
      <c r="B80" s="114">
        <v>1791.8820000000001</v>
      </c>
    </row>
    <row r="81" spans="1:2">
      <c r="A81" s="112" t="s">
        <v>134</v>
      </c>
      <c r="B81" s="114">
        <v>753.3075</v>
      </c>
    </row>
    <row r="82" spans="1:2">
      <c r="A82" s="112" t="s">
        <v>137</v>
      </c>
      <c r="B82" s="114">
        <v>600</v>
      </c>
    </row>
    <row r="83" spans="1:2">
      <c r="A83" s="112" t="s">
        <v>141</v>
      </c>
      <c r="B83" s="114">
        <v>0</v>
      </c>
    </row>
    <row r="84" spans="1:2">
      <c r="A84" s="112" t="s">
        <v>55</v>
      </c>
      <c r="B84" s="114">
        <v>1694.62</v>
      </c>
    </row>
    <row r="85" spans="1:2">
      <c r="A85" s="112" t="s">
        <v>47</v>
      </c>
      <c r="B85" s="114">
        <v>1796.82</v>
      </c>
    </row>
    <row r="86" spans="1:2">
      <c r="A86" s="112" t="s">
        <v>94</v>
      </c>
      <c r="B86" s="114">
        <v>1837.43</v>
      </c>
    </row>
    <row r="87" spans="1:2">
      <c r="A87" s="112" t="s">
        <v>152</v>
      </c>
      <c r="B87" s="114">
        <v>0</v>
      </c>
    </row>
    <row r="88" spans="1:2">
      <c r="A88" s="112" t="s">
        <v>90</v>
      </c>
      <c r="B88" s="114">
        <v>4168.0200000000004</v>
      </c>
    </row>
    <row r="89" spans="1:2">
      <c r="A89" s="112" t="s">
        <v>75</v>
      </c>
      <c r="B89" s="114">
        <v>262.18</v>
      </c>
    </row>
    <row r="98" spans="1:2">
      <c r="A98" s="147"/>
      <c r="B98" s="148"/>
    </row>
    <row r="99" spans="1:2">
      <c r="A99" s="147"/>
      <c r="B99" s="148"/>
    </row>
    <row r="100" spans="1:2">
      <c r="A100" s="147"/>
      <c r="B100" s="148"/>
    </row>
    <row r="101" spans="1:2">
      <c r="A101" s="147"/>
      <c r="B101" s="148"/>
    </row>
    <row r="102" spans="1:2">
      <c r="A102" s="147"/>
      <c r="B102" s="148"/>
    </row>
    <row r="103" spans="1:2">
      <c r="A103" s="147"/>
      <c r="B103" s="148"/>
    </row>
    <row r="104" spans="1:2">
      <c r="A104" s="147"/>
      <c r="B104" s="148"/>
    </row>
    <row r="105" spans="1:2">
      <c r="B105" s="148"/>
    </row>
    <row r="106" spans="1:2">
      <c r="B106" s="148"/>
    </row>
    <row r="107" spans="1:2">
      <c r="B107" s="148"/>
    </row>
    <row r="108" spans="1:2">
      <c r="B108" s="148"/>
    </row>
    <row r="109" spans="1:2">
      <c r="B109" s="148"/>
    </row>
    <row r="110" spans="1:2">
      <c r="B110" s="148"/>
    </row>
    <row r="111" spans="1:2">
      <c r="B111" s="148"/>
    </row>
    <row r="112" spans="1:2">
      <c r="B112" s="148"/>
    </row>
    <row r="113" spans="2:2">
      <c r="B113" s="148"/>
    </row>
    <row r="114" spans="2:2">
      <c r="B114" s="148"/>
    </row>
    <row r="115" spans="2:2">
      <c r="B115" s="148"/>
    </row>
    <row r="116" spans="2:2">
      <c r="B116" s="148"/>
    </row>
    <row r="117" spans="2:2">
      <c r="B117" s="148"/>
    </row>
    <row r="118" spans="2:2">
      <c r="B118" s="148"/>
    </row>
    <row r="119" spans="2:2">
      <c r="B119" s="148"/>
    </row>
    <row r="120" spans="2:2">
      <c r="B120" s="148"/>
    </row>
    <row r="121" spans="2:2">
      <c r="B121" s="148"/>
    </row>
    <row r="122" spans="2:2">
      <c r="B122" s="148"/>
    </row>
    <row r="123" spans="2:2">
      <c r="B123" s="148"/>
    </row>
    <row r="124" spans="2:2">
      <c r="B124" s="148"/>
    </row>
    <row r="125" spans="2:2">
      <c r="B125" s="148"/>
    </row>
    <row r="126" spans="2:2">
      <c r="B126" s="148"/>
    </row>
    <row r="127" spans="2:2">
      <c r="B127" s="148"/>
    </row>
    <row r="128" spans="2:2">
      <c r="B128" s="148"/>
    </row>
    <row r="129" spans="2:2">
      <c r="B129" s="148"/>
    </row>
    <row r="130" spans="2:2">
      <c r="B130" s="148"/>
    </row>
    <row r="131" spans="2:2">
      <c r="B131" s="148"/>
    </row>
    <row r="132" spans="2:2">
      <c r="B132" s="148"/>
    </row>
    <row r="133" spans="2:2">
      <c r="B133" s="148"/>
    </row>
    <row r="134" spans="2:2">
      <c r="B134" s="148"/>
    </row>
    <row r="135" spans="2:2">
      <c r="B135" s="148"/>
    </row>
    <row r="136" spans="2:2">
      <c r="B136" s="148"/>
    </row>
    <row r="137" spans="2:2">
      <c r="B137" s="148"/>
    </row>
    <row r="138" spans="2:2">
      <c r="B138" s="148"/>
    </row>
    <row r="139" spans="2:2">
      <c r="B139" s="148"/>
    </row>
    <row r="140" spans="2:2">
      <c r="B140" s="148"/>
    </row>
    <row r="141" spans="2:2">
      <c r="B141" s="148"/>
    </row>
    <row r="142" spans="2:2">
      <c r="B142" s="148"/>
    </row>
    <row r="143" spans="2:2">
      <c r="B143" s="148"/>
    </row>
    <row r="144" spans="2:2">
      <c r="B144" s="148"/>
    </row>
    <row r="145" spans="2:2">
      <c r="B145" s="148"/>
    </row>
    <row r="146" spans="2:2">
      <c r="B146" s="148"/>
    </row>
    <row r="147" spans="2:2">
      <c r="B147" s="148"/>
    </row>
    <row r="148" spans="2:2">
      <c r="B148" s="148"/>
    </row>
    <row r="149" spans="2:2">
      <c r="B149" s="148"/>
    </row>
    <row r="150" spans="2:2">
      <c r="B150" s="148"/>
    </row>
    <row r="151" spans="2:2">
      <c r="B151" s="148"/>
    </row>
    <row r="152" spans="2:2">
      <c r="B152" s="148"/>
    </row>
    <row r="153" spans="2:2">
      <c r="B153" s="148"/>
    </row>
    <row r="154" spans="2:2">
      <c r="B154" s="148"/>
    </row>
    <row r="155" spans="2:2">
      <c r="B155" s="148"/>
    </row>
    <row r="156" spans="2:2">
      <c r="B156" s="148"/>
    </row>
    <row r="157" spans="2:2">
      <c r="B157" s="148"/>
    </row>
    <row r="158" spans="2:2">
      <c r="B158" s="148"/>
    </row>
    <row r="159" spans="2:2">
      <c r="B159" s="148"/>
    </row>
    <row r="160" spans="2:2">
      <c r="B160" s="148"/>
    </row>
    <row r="161" spans="2:2">
      <c r="B161" s="148"/>
    </row>
    <row r="162" spans="2:2">
      <c r="B162" s="148"/>
    </row>
    <row r="163" spans="2:2">
      <c r="B163" s="148"/>
    </row>
    <row r="164" spans="2:2">
      <c r="B164" s="148"/>
    </row>
    <row r="165" spans="2:2">
      <c r="B165" s="148"/>
    </row>
    <row r="166" spans="2:2">
      <c r="B166" s="148"/>
    </row>
    <row r="167" spans="2:2">
      <c r="B167" s="148"/>
    </row>
    <row r="168" spans="2:2">
      <c r="B168" s="148"/>
    </row>
    <row r="169" spans="2:2">
      <c r="B169" s="148"/>
    </row>
    <row r="170" spans="2:2">
      <c r="B170" s="148"/>
    </row>
    <row r="171" spans="2:2">
      <c r="B171" s="148"/>
    </row>
    <row r="172" spans="2:2">
      <c r="B172" s="148"/>
    </row>
    <row r="173" spans="2:2">
      <c r="B173" s="148"/>
    </row>
    <row r="174" spans="2:2">
      <c r="B174" s="148"/>
    </row>
    <row r="175" spans="2:2">
      <c r="B175" s="148"/>
    </row>
    <row r="176" spans="2:2">
      <c r="B176" s="148"/>
    </row>
    <row r="177" spans="2:2">
      <c r="B177" s="148"/>
    </row>
    <row r="178" spans="2:2">
      <c r="B178" s="148"/>
    </row>
    <row r="179" spans="2:2">
      <c r="B179" s="148"/>
    </row>
    <row r="180" spans="2:2">
      <c r="B180" s="148"/>
    </row>
    <row r="181" spans="2:2">
      <c r="B181" s="148"/>
    </row>
    <row r="182" spans="2:2">
      <c r="B182" s="148"/>
    </row>
    <row r="183" spans="2:2">
      <c r="B183" s="148"/>
    </row>
    <row r="184" spans="2:2">
      <c r="B184" s="148"/>
    </row>
    <row r="185" spans="2:2">
      <c r="B185" s="148"/>
    </row>
    <row r="186" spans="2:2">
      <c r="B186" s="148"/>
    </row>
    <row r="187" spans="2:2">
      <c r="B187" s="148"/>
    </row>
    <row r="188" spans="2:2">
      <c r="B188" s="148"/>
    </row>
    <row r="189" spans="2:2">
      <c r="B189" s="148"/>
    </row>
    <row r="190" spans="2:2">
      <c r="B190" s="148"/>
    </row>
  </sheetData>
  <autoFilter ref="A1:E30"/>
  <phoneticPr fontId="2" type="noConversion"/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4"/>
  <sheetViews>
    <sheetView topLeftCell="D39" workbookViewId="0">
      <selection activeCell="N178" sqref="N178"/>
    </sheetView>
  </sheetViews>
  <sheetFormatPr baseColWidth="10" defaultRowHeight="12.75"/>
  <cols>
    <col min="1" max="4" width="11.42578125" style="4"/>
  </cols>
  <sheetData>
    <row r="1" spans="1:12">
      <c r="A1" s="4">
        <v>79.19</v>
      </c>
      <c r="B1" s="4">
        <v>3661.45</v>
      </c>
      <c r="C1" s="4">
        <v>2745.12</v>
      </c>
      <c r="D1" s="4">
        <v>230.05</v>
      </c>
      <c r="E1">
        <v>3000</v>
      </c>
      <c r="F1">
        <v>2500</v>
      </c>
      <c r="G1">
        <v>2688.9</v>
      </c>
      <c r="H1">
        <v>299.7</v>
      </c>
      <c r="I1">
        <v>232.65</v>
      </c>
      <c r="J1">
        <v>2991.99</v>
      </c>
      <c r="K1">
        <v>337.72</v>
      </c>
      <c r="L1">
        <v>200</v>
      </c>
    </row>
    <row r="2" spans="1:12">
      <c r="A2" s="4">
        <v>940.18</v>
      </c>
      <c r="B2" s="4">
        <v>21</v>
      </c>
      <c r="C2" s="4">
        <v>100</v>
      </c>
      <c r="D2" s="4">
        <v>2500</v>
      </c>
      <c r="E2">
        <v>29.4</v>
      </c>
      <c r="F2">
        <v>662.86</v>
      </c>
      <c r="G2">
        <v>192.48</v>
      </c>
      <c r="H2">
        <v>265</v>
      </c>
      <c r="I2">
        <v>360.75</v>
      </c>
      <c r="J2">
        <v>2609.29</v>
      </c>
      <c r="K2">
        <v>337.72</v>
      </c>
      <c r="L2">
        <v>45.62</v>
      </c>
    </row>
    <row r="3" spans="1:12">
      <c r="A3" s="4">
        <v>30</v>
      </c>
      <c r="B3" s="4">
        <v>27</v>
      </c>
      <c r="C3" s="4">
        <v>91</v>
      </c>
      <c r="D3" s="4">
        <v>2500</v>
      </c>
      <c r="E3">
        <v>11567.03</v>
      </c>
      <c r="F3">
        <v>109.45</v>
      </c>
      <c r="G3">
        <v>200</v>
      </c>
      <c r="H3">
        <v>344.96</v>
      </c>
      <c r="I3">
        <v>254.26</v>
      </c>
      <c r="J3">
        <v>2261.39</v>
      </c>
      <c r="K3">
        <v>395.6</v>
      </c>
      <c r="L3">
        <v>1015.73</v>
      </c>
    </row>
    <row r="4" spans="1:12">
      <c r="A4" s="4">
        <v>100</v>
      </c>
      <c r="B4" s="4">
        <v>133</v>
      </c>
      <c r="C4" s="4">
        <v>29614.81</v>
      </c>
      <c r="D4" s="4">
        <v>134.4</v>
      </c>
      <c r="E4">
        <v>10000</v>
      </c>
      <c r="F4">
        <v>128.30000000000001</v>
      </c>
      <c r="G4">
        <v>266.14999999999998</v>
      </c>
      <c r="H4">
        <v>412.36</v>
      </c>
      <c r="I4">
        <v>402.4</v>
      </c>
      <c r="J4">
        <v>168</v>
      </c>
      <c r="K4">
        <v>3072.81</v>
      </c>
      <c r="L4">
        <v>5</v>
      </c>
    </row>
    <row r="5" spans="1:12">
      <c r="A5" s="4">
        <v>30</v>
      </c>
      <c r="B5" s="4">
        <v>64</v>
      </c>
      <c r="C5" s="4">
        <v>1359.45</v>
      </c>
      <c r="D5" s="4">
        <v>13000.08</v>
      </c>
      <c r="E5">
        <v>5000</v>
      </c>
      <c r="F5">
        <v>30.6</v>
      </c>
      <c r="G5">
        <v>25.58</v>
      </c>
      <c r="H5">
        <v>385.6</v>
      </c>
      <c r="I5">
        <v>280</v>
      </c>
      <c r="J5">
        <v>168</v>
      </c>
      <c r="K5">
        <v>75.209999999999994</v>
      </c>
      <c r="L5">
        <v>182</v>
      </c>
    </row>
    <row r="6" spans="1:12">
      <c r="A6" s="4">
        <v>30</v>
      </c>
      <c r="B6" s="4">
        <v>47</v>
      </c>
      <c r="C6" s="4">
        <v>8845.01</v>
      </c>
      <c r="D6" s="4">
        <v>80</v>
      </c>
      <c r="E6">
        <v>135.52000000000001</v>
      </c>
      <c r="F6">
        <v>193.26</v>
      </c>
      <c r="G6">
        <v>99.45</v>
      </c>
      <c r="H6">
        <v>103.04</v>
      </c>
      <c r="I6">
        <v>88</v>
      </c>
      <c r="J6">
        <v>336</v>
      </c>
      <c r="K6">
        <v>908.6</v>
      </c>
      <c r="L6">
        <v>55.5</v>
      </c>
    </row>
    <row r="7" spans="1:12">
      <c r="A7" s="4">
        <v>1818.13</v>
      </c>
      <c r="B7" s="4">
        <v>35</v>
      </c>
      <c r="C7" s="4">
        <v>770.54</v>
      </c>
      <c r="D7" s="4">
        <v>42</v>
      </c>
      <c r="E7">
        <v>144</v>
      </c>
      <c r="F7">
        <v>177.8</v>
      </c>
      <c r="G7">
        <v>725.47</v>
      </c>
      <c r="H7">
        <v>1908.37</v>
      </c>
      <c r="I7">
        <v>262.18</v>
      </c>
      <c r="J7">
        <v>168</v>
      </c>
      <c r="K7">
        <v>177.6</v>
      </c>
      <c r="L7">
        <v>277.5</v>
      </c>
    </row>
    <row r="8" spans="1:12">
      <c r="A8" s="4">
        <v>182</v>
      </c>
      <c r="B8" s="4">
        <v>42</v>
      </c>
      <c r="C8" s="4">
        <v>15.5</v>
      </c>
      <c r="D8" s="4">
        <v>36</v>
      </c>
      <c r="E8">
        <v>2500</v>
      </c>
      <c r="F8">
        <v>58.4</v>
      </c>
      <c r="G8">
        <v>15000</v>
      </c>
      <c r="H8">
        <v>1068.69</v>
      </c>
      <c r="I8">
        <v>817.6</v>
      </c>
      <c r="J8">
        <v>168</v>
      </c>
      <c r="K8">
        <v>6000</v>
      </c>
      <c r="L8">
        <v>3104.1</v>
      </c>
    </row>
    <row r="9" spans="1:12">
      <c r="A9" s="4">
        <v>150</v>
      </c>
      <c r="B9" s="4">
        <v>71</v>
      </c>
      <c r="C9" s="4">
        <v>189</v>
      </c>
      <c r="D9" s="4">
        <v>26</v>
      </c>
      <c r="E9">
        <v>228.2</v>
      </c>
      <c r="F9">
        <v>146.5</v>
      </c>
      <c r="G9">
        <v>369.6</v>
      </c>
      <c r="H9">
        <v>244.84</v>
      </c>
      <c r="I9">
        <v>194.4</v>
      </c>
      <c r="J9">
        <v>60</v>
      </c>
      <c r="K9">
        <v>27.75</v>
      </c>
      <c r="L9">
        <v>8.9600000000000009</v>
      </c>
    </row>
    <row r="10" spans="1:12">
      <c r="A10" s="4">
        <v>12074.37</v>
      </c>
      <c r="B10" s="4">
        <v>34</v>
      </c>
      <c r="C10" s="4">
        <v>463</v>
      </c>
      <c r="D10" s="4">
        <v>24</v>
      </c>
      <c r="E10">
        <v>206.4</v>
      </c>
      <c r="F10">
        <v>38.159999999999997</v>
      </c>
      <c r="G10">
        <v>3000</v>
      </c>
      <c r="H10">
        <v>400</v>
      </c>
      <c r="I10">
        <v>58.83</v>
      </c>
      <c r="J10">
        <v>168</v>
      </c>
      <c r="K10">
        <v>210.4</v>
      </c>
      <c r="L10">
        <v>15</v>
      </c>
    </row>
    <row r="11" spans="1:12">
      <c r="A11" s="4">
        <v>6087.78</v>
      </c>
      <c r="B11" s="4">
        <v>36</v>
      </c>
      <c r="C11" s="4">
        <v>120.5</v>
      </c>
      <c r="D11" s="4">
        <v>39</v>
      </c>
      <c r="E11">
        <v>200</v>
      </c>
      <c r="F11">
        <v>336.84</v>
      </c>
      <c r="G11">
        <v>3447.02</v>
      </c>
      <c r="H11">
        <v>1000</v>
      </c>
      <c r="I11">
        <v>330.99</v>
      </c>
      <c r="J11">
        <v>454.72</v>
      </c>
      <c r="K11">
        <v>168</v>
      </c>
      <c r="L11">
        <v>120</v>
      </c>
    </row>
    <row r="12" spans="1:12">
      <c r="A12" s="4">
        <v>13957.71</v>
      </c>
      <c r="B12" s="4">
        <v>15000</v>
      </c>
      <c r="C12" s="4">
        <v>76</v>
      </c>
      <c r="D12" s="4">
        <v>103.5</v>
      </c>
      <c r="E12">
        <v>50</v>
      </c>
      <c r="F12">
        <v>11.5</v>
      </c>
      <c r="G12">
        <v>235.2</v>
      </c>
      <c r="H12">
        <v>1533.46</v>
      </c>
      <c r="I12">
        <v>249.11</v>
      </c>
      <c r="J12">
        <v>168</v>
      </c>
      <c r="K12">
        <v>246.24</v>
      </c>
      <c r="L12">
        <v>10069.48</v>
      </c>
    </row>
    <row r="13" spans="1:12">
      <c r="A13" s="4">
        <v>422.36</v>
      </c>
      <c r="B13" s="4">
        <v>2247.1</v>
      </c>
      <c r="C13" s="4">
        <v>63</v>
      </c>
      <c r="D13" s="4">
        <v>243.64</v>
      </c>
      <c r="E13">
        <v>100</v>
      </c>
      <c r="F13">
        <v>125.5</v>
      </c>
      <c r="G13">
        <v>1818.13</v>
      </c>
      <c r="H13">
        <v>222</v>
      </c>
      <c r="I13">
        <v>250</v>
      </c>
      <c r="J13">
        <v>311.36</v>
      </c>
      <c r="K13">
        <v>168</v>
      </c>
      <c r="L13">
        <v>277.5</v>
      </c>
    </row>
    <row r="14" spans="1:12">
      <c r="A14" s="4">
        <v>232.18</v>
      </c>
      <c r="B14" s="4">
        <v>145</v>
      </c>
      <c r="C14" s="4">
        <v>15.75</v>
      </c>
      <c r="D14" s="4">
        <v>42.2</v>
      </c>
      <c r="E14">
        <v>50</v>
      </c>
      <c r="F14">
        <v>168</v>
      </c>
      <c r="G14">
        <v>50</v>
      </c>
      <c r="H14">
        <v>19.04</v>
      </c>
      <c r="I14">
        <v>3101.97</v>
      </c>
      <c r="J14">
        <v>136.69999999999999</v>
      </c>
      <c r="K14">
        <v>168</v>
      </c>
      <c r="L14">
        <v>85</v>
      </c>
    </row>
    <row r="15" spans="1:12">
      <c r="A15" s="4">
        <v>251.5</v>
      </c>
      <c r="B15" s="4">
        <v>544.22</v>
      </c>
      <c r="C15" s="4">
        <v>82.5</v>
      </c>
      <c r="D15" s="4">
        <v>273</v>
      </c>
      <c r="E15">
        <v>23688.81</v>
      </c>
      <c r="F15">
        <v>134.4</v>
      </c>
      <c r="G15">
        <v>200</v>
      </c>
      <c r="H15">
        <v>179.82</v>
      </c>
      <c r="I15">
        <v>100</v>
      </c>
      <c r="J15">
        <v>5500</v>
      </c>
      <c r="K15">
        <v>131.52000000000001</v>
      </c>
      <c r="L15">
        <v>1752.43</v>
      </c>
    </row>
    <row r="16" spans="1:12">
      <c r="A16" s="4">
        <v>40.5</v>
      </c>
      <c r="B16" s="4">
        <v>82.5</v>
      </c>
      <c r="C16" s="4">
        <v>24.5</v>
      </c>
      <c r="D16" s="4">
        <v>132</v>
      </c>
      <c r="E16">
        <v>2000</v>
      </c>
      <c r="F16">
        <v>84</v>
      </c>
      <c r="G16">
        <v>105</v>
      </c>
      <c r="H16">
        <v>160.34</v>
      </c>
      <c r="I16">
        <v>50</v>
      </c>
      <c r="J16">
        <v>1246</v>
      </c>
      <c r="K16">
        <v>67.3</v>
      </c>
      <c r="L16">
        <v>100</v>
      </c>
    </row>
    <row r="17" spans="1:12">
      <c r="A17" s="4">
        <v>32</v>
      </c>
      <c r="B17" s="4">
        <v>42</v>
      </c>
      <c r="C17" s="4">
        <v>7399.98</v>
      </c>
      <c r="D17" s="4">
        <v>285.32</v>
      </c>
      <c r="E17">
        <v>2000</v>
      </c>
      <c r="F17">
        <v>2714.32</v>
      </c>
      <c r="G17">
        <v>80.5</v>
      </c>
      <c r="H17">
        <v>3748.12</v>
      </c>
      <c r="I17">
        <v>27.6</v>
      </c>
      <c r="J17">
        <v>260.69</v>
      </c>
      <c r="K17">
        <v>210</v>
      </c>
      <c r="L17">
        <v>300</v>
      </c>
    </row>
    <row r="18" spans="1:12">
      <c r="A18" s="4">
        <v>29</v>
      </c>
      <c r="B18" s="4">
        <v>278.76</v>
      </c>
      <c r="C18" s="4">
        <v>300</v>
      </c>
      <c r="D18" s="4">
        <v>120</v>
      </c>
      <c r="E18">
        <v>16.8</v>
      </c>
      <c r="F18">
        <v>100</v>
      </c>
      <c r="G18">
        <v>255.7</v>
      </c>
      <c r="H18">
        <v>125</v>
      </c>
      <c r="I18">
        <v>98.65</v>
      </c>
      <c r="J18">
        <v>400</v>
      </c>
      <c r="K18">
        <v>168</v>
      </c>
      <c r="L18">
        <v>133.19999999999999</v>
      </c>
    </row>
    <row r="19" spans="1:12">
      <c r="A19" s="4">
        <v>52</v>
      </c>
      <c r="B19" s="4">
        <v>32.5</v>
      </c>
      <c r="C19" s="4">
        <v>100</v>
      </c>
      <c r="D19" s="4">
        <v>4411.87</v>
      </c>
      <c r="E19">
        <v>22.4</v>
      </c>
      <c r="F19">
        <v>386.25</v>
      </c>
      <c r="G19">
        <v>285.3</v>
      </c>
      <c r="H19">
        <v>100</v>
      </c>
      <c r="I19">
        <v>56</v>
      </c>
      <c r="J19">
        <v>923.4</v>
      </c>
      <c r="K19">
        <v>168</v>
      </c>
      <c r="L19">
        <v>210.4</v>
      </c>
    </row>
    <row r="20" spans="1:12">
      <c r="A20" s="4">
        <v>107.12</v>
      </c>
      <c r="B20" s="4">
        <v>31.3</v>
      </c>
      <c r="C20" s="4">
        <v>49</v>
      </c>
      <c r="D20" s="4">
        <v>302.39999999999998</v>
      </c>
      <c r="E20">
        <v>40.32</v>
      </c>
      <c r="F20">
        <v>66</v>
      </c>
      <c r="G20">
        <v>192.7</v>
      </c>
      <c r="H20">
        <v>1824.89</v>
      </c>
      <c r="I20">
        <v>10000</v>
      </c>
      <c r="J20">
        <v>1316.46</v>
      </c>
      <c r="K20">
        <v>168</v>
      </c>
      <c r="L20">
        <v>336</v>
      </c>
    </row>
    <row r="21" spans="1:12">
      <c r="A21" s="4">
        <v>69.5</v>
      </c>
      <c r="B21" s="4">
        <v>50</v>
      </c>
      <c r="C21" s="4">
        <v>41</v>
      </c>
      <c r="D21" s="4">
        <v>132.30000000000001</v>
      </c>
      <c r="E21">
        <v>1683.29</v>
      </c>
      <c r="F21">
        <v>1213.02</v>
      </c>
      <c r="G21">
        <v>84.85</v>
      </c>
      <c r="H21">
        <v>1971.79</v>
      </c>
      <c r="I21">
        <v>134.4</v>
      </c>
      <c r="J21">
        <v>161.75</v>
      </c>
      <c r="K21">
        <v>5616</v>
      </c>
      <c r="L21">
        <v>218.4</v>
      </c>
    </row>
    <row r="22" spans="1:12">
      <c r="A22" s="4">
        <v>63</v>
      </c>
      <c r="B22" s="4">
        <v>51</v>
      </c>
      <c r="C22" s="4">
        <v>40</v>
      </c>
      <c r="D22" s="4">
        <v>546.55999999999995</v>
      </c>
      <c r="E22">
        <v>1122.1300000000001</v>
      </c>
      <c r="F22">
        <v>354</v>
      </c>
      <c r="G22">
        <v>6102.18</v>
      </c>
      <c r="H22">
        <v>33.6</v>
      </c>
      <c r="I22">
        <v>44</v>
      </c>
      <c r="J22">
        <v>262.18</v>
      </c>
      <c r="K22">
        <v>5163.16</v>
      </c>
      <c r="L22">
        <v>168</v>
      </c>
    </row>
    <row r="23" spans="1:12">
      <c r="A23" s="4">
        <v>24</v>
      </c>
      <c r="B23" s="4">
        <v>68.7</v>
      </c>
      <c r="C23" s="4">
        <v>21</v>
      </c>
      <c r="D23" s="4">
        <v>132.16</v>
      </c>
      <c r="E23">
        <v>19166.919999999998</v>
      </c>
      <c r="F23">
        <v>100</v>
      </c>
      <c r="G23">
        <v>383.2</v>
      </c>
      <c r="H23">
        <v>806.24</v>
      </c>
      <c r="I23">
        <v>134.4</v>
      </c>
      <c r="J23">
        <v>249.11</v>
      </c>
      <c r="K23">
        <v>126.45</v>
      </c>
      <c r="L23">
        <v>256</v>
      </c>
    </row>
    <row r="24" spans="1:12">
      <c r="A24" s="4">
        <v>53</v>
      </c>
      <c r="B24" s="4">
        <v>140.19999999999999</v>
      </c>
      <c r="C24" s="4">
        <v>35</v>
      </c>
      <c r="D24" s="4">
        <v>329.28</v>
      </c>
      <c r="E24">
        <v>14756.97</v>
      </c>
      <c r="F24">
        <v>250</v>
      </c>
      <c r="G24">
        <v>1100</v>
      </c>
      <c r="H24">
        <v>340</v>
      </c>
      <c r="I24">
        <v>2214.02</v>
      </c>
      <c r="J24">
        <v>1138.57</v>
      </c>
      <c r="K24">
        <v>152.5</v>
      </c>
      <c r="L24">
        <v>370.4</v>
      </c>
    </row>
    <row r="25" spans="1:12">
      <c r="A25" s="4">
        <v>68.25</v>
      </c>
      <c r="B25" s="4">
        <v>190</v>
      </c>
      <c r="C25" s="4">
        <v>16</v>
      </c>
      <c r="D25" s="4">
        <v>155.52000000000001</v>
      </c>
      <c r="E25">
        <v>30667.07</v>
      </c>
      <c r="F25">
        <v>1500</v>
      </c>
      <c r="G25">
        <v>155</v>
      </c>
      <c r="H25">
        <v>970</v>
      </c>
      <c r="I25">
        <v>4958.5</v>
      </c>
      <c r="J25">
        <v>5000</v>
      </c>
      <c r="K25">
        <v>150</v>
      </c>
      <c r="L25">
        <v>403.2</v>
      </c>
    </row>
    <row r="26" spans="1:12">
      <c r="A26" s="4">
        <v>103.75</v>
      </c>
      <c r="B26" s="4">
        <v>34.43</v>
      </c>
      <c r="C26" s="4">
        <v>24.5</v>
      </c>
      <c r="D26" s="4">
        <v>218</v>
      </c>
      <c r="E26">
        <v>36357.760000000002</v>
      </c>
      <c r="F26">
        <v>3066.71</v>
      </c>
      <c r="G26">
        <v>990</v>
      </c>
      <c r="H26">
        <v>1588.84</v>
      </c>
      <c r="I26">
        <v>440</v>
      </c>
      <c r="J26">
        <v>60000</v>
      </c>
      <c r="K26">
        <v>635</v>
      </c>
      <c r="L26">
        <v>336</v>
      </c>
    </row>
    <row r="27" spans="1:12">
      <c r="A27" s="4">
        <v>82.5</v>
      </c>
      <c r="B27" s="4">
        <v>25.08</v>
      </c>
      <c r="C27" s="4">
        <v>674.4</v>
      </c>
      <c r="D27" s="4">
        <v>33.71</v>
      </c>
      <c r="E27">
        <v>21386.92</v>
      </c>
      <c r="F27">
        <v>17025.02</v>
      </c>
      <c r="G27">
        <v>1980</v>
      </c>
      <c r="H27">
        <v>1127</v>
      </c>
      <c r="I27">
        <v>621</v>
      </c>
      <c r="J27">
        <v>88.8</v>
      </c>
      <c r="K27">
        <v>4958.5</v>
      </c>
      <c r="L27">
        <v>300</v>
      </c>
    </row>
    <row r="28" spans="1:12">
      <c r="A28" s="4">
        <v>20000</v>
      </c>
      <c r="B28" s="4">
        <v>47.42</v>
      </c>
      <c r="C28" s="4">
        <v>132</v>
      </c>
      <c r="D28" s="4">
        <v>94.5</v>
      </c>
      <c r="E28">
        <v>12832.15</v>
      </c>
      <c r="F28">
        <v>1778</v>
      </c>
      <c r="G28">
        <v>3372.28</v>
      </c>
      <c r="H28">
        <v>275.89</v>
      </c>
      <c r="I28">
        <v>2375</v>
      </c>
      <c r="J28">
        <v>1007.11</v>
      </c>
      <c r="K28">
        <v>4955.3599999999997</v>
      </c>
      <c r="L28">
        <v>150</v>
      </c>
    </row>
    <row r="29" spans="1:12">
      <c r="A29" s="4">
        <v>754.5</v>
      </c>
      <c r="B29" s="4">
        <v>30.65</v>
      </c>
      <c r="C29" s="4">
        <v>33</v>
      </c>
      <c r="D29" s="4">
        <v>64.8</v>
      </c>
      <c r="E29">
        <v>15333.54</v>
      </c>
      <c r="F29">
        <v>745</v>
      </c>
      <c r="G29">
        <v>7793.71</v>
      </c>
      <c r="H29">
        <v>15177.89</v>
      </c>
      <c r="I29">
        <v>476</v>
      </c>
      <c r="J29">
        <v>80</v>
      </c>
      <c r="K29">
        <v>16393.900000000001</v>
      </c>
      <c r="L29">
        <v>64</v>
      </c>
    </row>
    <row r="30" spans="1:12">
      <c r="A30" s="4">
        <v>89.5</v>
      </c>
      <c r="B30" s="4">
        <v>2500</v>
      </c>
      <c r="C30" s="4">
        <v>24.5</v>
      </c>
      <c r="D30" s="4">
        <v>56.5</v>
      </c>
      <c r="E30">
        <v>2805.48</v>
      </c>
      <c r="F30">
        <v>11500.15</v>
      </c>
      <c r="G30">
        <v>950.45</v>
      </c>
      <c r="H30">
        <v>218</v>
      </c>
      <c r="I30">
        <v>16668.310000000001</v>
      </c>
      <c r="J30">
        <v>319.5</v>
      </c>
      <c r="K30">
        <v>4890.28</v>
      </c>
      <c r="L30">
        <v>68</v>
      </c>
    </row>
    <row r="31" spans="1:12">
      <c r="A31" s="4">
        <v>82.5</v>
      </c>
      <c r="B31" s="4">
        <v>2500</v>
      </c>
      <c r="C31" s="4">
        <v>90</v>
      </c>
      <c r="D31" s="4">
        <v>150</v>
      </c>
      <c r="E31">
        <v>11881.53</v>
      </c>
      <c r="F31">
        <v>465</v>
      </c>
      <c r="G31">
        <v>3372.28</v>
      </c>
      <c r="H31">
        <v>100</v>
      </c>
      <c r="I31">
        <v>4500.18</v>
      </c>
      <c r="J31">
        <v>106.6</v>
      </c>
      <c r="K31">
        <v>2040</v>
      </c>
      <c r="L31">
        <v>261.8</v>
      </c>
    </row>
    <row r="32" spans="1:12">
      <c r="A32" s="4">
        <v>44.5</v>
      </c>
      <c r="B32" s="4">
        <v>6467.53</v>
      </c>
      <c r="C32" s="4">
        <v>22.96</v>
      </c>
      <c r="D32" s="4">
        <v>90.17</v>
      </c>
      <c r="E32">
        <v>3722.59</v>
      </c>
      <c r="F32">
        <v>311.89999999999998</v>
      </c>
      <c r="G32">
        <v>5479.51</v>
      </c>
      <c r="H32">
        <v>6006.89</v>
      </c>
      <c r="I32">
        <v>1533.67</v>
      </c>
      <c r="J32">
        <v>1206.45</v>
      </c>
      <c r="K32">
        <v>1017.62</v>
      </c>
      <c r="L32">
        <v>203.3</v>
      </c>
    </row>
    <row r="33" spans="1:12">
      <c r="A33" s="4">
        <v>39.5</v>
      </c>
      <c r="B33" s="4">
        <v>1137.55</v>
      </c>
      <c r="C33" s="4">
        <v>76.650000000000006</v>
      </c>
      <c r="D33" s="4">
        <v>74</v>
      </c>
      <c r="E33">
        <v>3722.59</v>
      </c>
      <c r="F33">
        <v>3701.71</v>
      </c>
      <c r="G33">
        <v>3722.59</v>
      </c>
      <c r="H33">
        <v>105.66</v>
      </c>
      <c r="I33">
        <v>2609.29</v>
      </c>
      <c r="J33">
        <v>130</v>
      </c>
      <c r="K33">
        <v>1156.79</v>
      </c>
      <c r="L33">
        <v>201.6</v>
      </c>
    </row>
    <row r="34" spans="1:12">
      <c r="A34" s="4">
        <v>24.5</v>
      </c>
      <c r="B34" s="4">
        <v>1783.93</v>
      </c>
      <c r="C34" s="4">
        <v>66.400000000000006</v>
      </c>
      <c r="D34" s="4">
        <v>176.4</v>
      </c>
      <c r="E34">
        <v>3722.59</v>
      </c>
      <c r="F34">
        <v>5218.58</v>
      </c>
      <c r="G34">
        <v>7825.43</v>
      </c>
      <c r="H34">
        <v>321.02999999999997</v>
      </c>
      <c r="I34">
        <v>3722.59</v>
      </c>
      <c r="J34">
        <v>65.849999999999994</v>
      </c>
      <c r="K34">
        <v>1156.79</v>
      </c>
      <c r="L34">
        <v>168</v>
      </c>
    </row>
    <row r="35" spans="1:12">
      <c r="A35" s="4">
        <v>15.75</v>
      </c>
      <c r="B35" s="4">
        <v>2976.72</v>
      </c>
      <c r="C35" s="4">
        <v>60.35</v>
      </c>
      <c r="D35" s="4">
        <v>275.89999999999998</v>
      </c>
      <c r="E35">
        <v>3722.59</v>
      </c>
      <c r="F35">
        <v>19927</v>
      </c>
      <c r="G35">
        <v>20100.18</v>
      </c>
      <c r="H35">
        <v>18.72</v>
      </c>
      <c r="I35">
        <v>3722.59</v>
      </c>
      <c r="J35">
        <v>96.85</v>
      </c>
      <c r="K35">
        <v>1661.25</v>
      </c>
      <c r="L35">
        <v>150</v>
      </c>
    </row>
    <row r="36" spans="1:12">
      <c r="A36" s="4">
        <v>150.69999999999999</v>
      </c>
      <c r="B36" s="4">
        <v>1604</v>
      </c>
      <c r="C36" s="4">
        <v>26.78</v>
      </c>
      <c r="D36" s="4">
        <v>256.64999999999998</v>
      </c>
      <c r="E36">
        <v>29895.38</v>
      </c>
      <c r="F36">
        <v>13416.22</v>
      </c>
      <c r="G36">
        <v>9564.9699999999993</v>
      </c>
      <c r="H36">
        <v>141.5</v>
      </c>
      <c r="I36">
        <v>3722.59</v>
      </c>
      <c r="J36">
        <v>266.44</v>
      </c>
      <c r="K36">
        <v>1156.79</v>
      </c>
      <c r="L36">
        <v>7187.98</v>
      </c>
    </row>
    <row r="37" spans="1:12">
      <c r="A37" s="4">
        <v>125.2</v>
      </c>
      <c r="B37" s="4">
        <v>2200</v>
      </c>
      <c r="C37" s="4">
        <v>35.29</v>
      </c>
      <c r="D37" s="4">
        <v>33.97</v>
      </c>
      <c r="E37">
        <v>29133.19</v>
      </c>
      <c r="F37">
        <v>31463.919999999998</v>
      </c>
      <c r="G37">
        <v>19999.7</v>
      </c>
      <c r="H37">
        <v>112.3</v>
      </c>
      <c r="I37">
        <v>13034.28</v>
      </c>
      <c r="J37">
        <v>27.75</v>
      </c>
      <c r="K37">
        <v>1495.99</v>
      </c>
      <c r="L37">
        <v>168</v>
      </c>
    </row>
    <row r="38" spans="1:12">
      <c r="A38" s="4">
        <v>120.88</v>
      </c>
      <c r="B38" s="4">
        <v>43469.1</v>
      </c>
      <c r="C38" s="4">
        <v>120.5</v>
      </c>
      <c r="D38" s="4">
        <v>15.8</v>
      </c>
      <c r="E38">
        <v>12674.94</v>
      </c>
      <c r="F38">
        <v>32251.38</v>
      </c>
      <c r="G38">
        <v>16955.52</v>
      </c>
      <c r="H38">
        <v>244.72</v>
      </c>
      <c r="I38">
        <v>10100.36</v>
      </c>
      <c r="J38">
        <v>26.07</v>
      </c>
      <c r="K38">
        <v>1643.85</v>
      </c>
      <c r="L38">
        <v>56</v>
      </c>
    </row>
    <row r="39" spans="1:12">
      <c r="A39" s="4">
        <v>107.3</v>
      </c>
      <c r="B39" s="4">
        <v>11768.98</v>
      </c>
      <c r="C39" s="4">
        <v>76</v>
      </c>
      <c r="D39" s="4">
        <v>47</v>
      </c>
      <c r="E39">
        <v>29279.57</v>
      </c>
      <c r="F39">
        <v>24907.919999999998</v>
      </c>
      <c r="G39">
        <v>13477.69</v>
      </c>
      <c r="H39">
        <v>135.24</v>
      </c>
      <c r="I39">
        <v>10695.66</v>
      </c>
      <c r="J39">
        <v>84</v>
      </c>
      <c r="K39">
        <v>791.49</v>
      </c>
      <c r="L39">
        <v>168</v>
      </c>
    </row>
    <row r="40" spans="1:12">
      <c r="A40" s="4">
        <v>68.849999999999994</v>
      </c>
      <c r="B40" s="4">
        <v>35494.980000000003</v>
      </c>
      <c r="C40" s="4">
        <v>51.5</v>
      </c>
      <c r="D40" s="4">
        <v>20326.41</v>
      </c>
      <c r="E40">
        <v>29716.639999999999</v>
      </c>
      <c r="F40">
        <v>20801.939999999999</v>
      </c>
      <c r="G40">
        <v>16606.099999999999</v>
      </c>
      <c r="H40">
        <v>155.46</v>
      </c>
      <c r="I40">
        <v>16520.64</v>
      </c>
      <c r="J40">
        <v>150</v>
      </c>
      <c r="K40">
        <v>1043.72</v>
      </c>
      <c r="L40">
        <v>203.46</v>
      </c>
    </row>
    <row r="41" spans="1:12">
      <c r="A41" s="4">
        <v>60.35</v>
      </c>
      <c r="B41" s="4">
        <v>30448.09</v>
      </c>
      <c r="C41" s="4">
        <v>150</v>
      </c>
      <c r="D41" s="4">
        <v>129.6</v>
      </c>
      <c r="E41">
        <v>8641.34</v>
      </c>
      <c r="F41">
        <v>19900.8</v>
      </c>
      <c r="G41">
        <v>14055.38</v>
      </c>
      <c r="H41">
        <v>150</v>
      </c>
      <c r="I41">
        <v>22721.360000000001</v>
      </c>
      <c r="J41">
        <v>100.6</v>
      </c>
      <c r="K41">
        <v>1043.72</v>
      </c>
      <c r="L41">
        <v>246.24</v>
      </c>
    </row>
    <row r="42" spans="1:12">
      <c r="A42" s="4">
        <v>26.67</v>
      </c>
      <c r="B42" s="4">
        <v>3757.88</v>
      </c>
      <c r="C42" s="4">
        <v>256.39999999999998</v>
      </c>
      <c r="D42" s="4">
        <v>33.6</v>
      </c>
      <c r="E42">
        <v>28493.09</v>
      </c>
      <c r="F42">
        <v>19800.18</v>
      </c>
      <c r="G42">
        <v>23043.87</v>
      </c>
      <c r="H42">
        <v>153.5</v>
      </c>
      <c r="I42">
        <v>20100.18</v>
      </c>
      <c r="J42">
        <v>307.58</v>
      </c>
      <c r="K42">
        <v>791.49</v>
      </c>
      <c r="L42">
        <v>168</v>
      </c>
    </row>
    <row r="43" spans="1:12">
      <c r="A43" s="4">
        <v>23.63</v>
      </c>
      <c r="B43" s="4">
        <v>546</v>
      </c>
      <c r="C43" s="4">
        <v>60.1</v>
      </c>
      <c r="D43" s="4">
        <v>150</v>
      </c>
      <c r="E43">
        <v>15719.72</v>
      </c>
      <c r="F43">
        <v>20100.18</v>
      </c>
      <c r="G43">
        <v>8042.88</v>
      </c>
      <c r="H43">
        <v>147.5</v>
      </c>
      <c r="I43">
        <v>25342.54</v>
      </c>
      <c r="J43">
        <v>923.4</v>
      </c>
      <c r="K43">
        <v>1156.79</v>
      </c>
      <c r="L43">
        <v>120.6</v>
      </c>
    </row>
    <row r="44" spans="1:12">
      <c r="A44" s="4">
        <v>27.03</v>
      </c>
      <c r="B44" s="4">
        <v>820</v>
      </c>
      <c r="C44" s="4">
        <v>17</v>
      </c>
      <c r="D44" s="4">
        <v>626.82000000000005</v>
      </c>
      <c r="E44">
        <v>8697.64</v>
      </c>
      <c r="F44">
        <v>19920.8</v>
      </c>
      <c r="G44">
        <v>19999.7</v>
      </c>
      <c r="H44">
        <v>411.25</v>
      </c>
      <c r="I44">
        <v>16603.650000000001</v>
      </c>
      <c r="J44">
        <v>652</v>
      </c>
      <c r="K44">
        <v>930.65</v>
      </c>
      <c r="L44">
        <v>314</v>
      </c>
    </row>
    <row r="45" spans="1:12">
      <c r="A45" s="4">
        <v>223</v>
      </c>
      <c r="B45" s="4">
        <v>4601.4799999999996</v>
      </c>
      <c r="C45" s="4">
        <v>195.65</v>
      </c>
      <c r="D45" s="4">
        <v>442.4</v>
      </c>
      <c r="E45">
        <v>32612.49</v>
      </c>
      <c r="F45">
        <v>24470.85</v>
      </c>
      <c r="G45">
        <v>8042.88</v>
      </c>
      <c r="H45">
        <v>81.97</v>
      </c>
      <c r="I45">
        <v>13101.36</v>
      </c>
      <c r="J45">
        <v>107.7</v>
      </c>
      <c r="K45">
        <v>904.55</v>
      </c>
      <c r="L45">
        <v>221</v>
      </c>
    </row>
    <row r="46" spans="1:12">
      <c r="A46" s="4">
        <v>214.72</v>
      </c>
      <c r="B46" s="4">
        <v>209.79</v>
      </c>
      <c r="C46" s="4">
        <v>189</v>
      </c>
      <c r="D46" s="4">
        <v>162.96</v>
      </c>
      <c r="E46">
        <v>21850.9</v>
      </c>
      <c r="F46">
        <v>15652.31</v>
      </c>
      <c r="G46">
        <v>6556</v>
      </c>
      <c r="H46">
        <v>117.2</v>
      </c>
      <c r="I46">
        <v>10437.17</v>
      </c>
      <c r="J46">
        <v>153</v>
      </c>
      <c r="K46">
        <v>1330.74</v>
      </c>
      <c r="L46">
        <v>100</v>
      </c>
    </row>
    <row r="47" spans="1:12">
      <c r="A47" s="4">
        <v>213.6</v>
      </c>
      <c r="B47" s="4">
        <v>12661.19</v>
      </c>
      <c r="C47" s="4">
        <v>203</v>
      </c>
      <c r="D47" s="4">
        <v>50</v>
      </c>
      <c r="E47">
        <v>29279.57</v>
      </c>
      <c r="F47">
        <v>12670.05</v>
      </c>
      <c r="G47">
        <v>21848.45</v>
      </c>
      <c r="H47">
        <v>50</v>
      </c>
      <c r="I47">
        <v>31023.19</v>
      </c>
      <c r="J47">
        <v>134.4</v>
      </c>
      <c r="K47">
        <v>1826.5</v>
      </c>
      <c r="L47">
        <v>138</v>
      </c>
    </row>
    <row r="48" spans="1:12">
      <c r="A48" s="4">
        <v>182</v>
      </c>
      <c r="B48" s="4">
        <v>532.9</v>
      </c>
      <c r="C48" s="4">
        <v>12.33</v>
      </c>
      <c r="D48" s="4">
        <v>24122.18</v>
      </c>
      <c r="E48">
        <v>21741.66</v>
      </c>
      <c r="F48">
        <v>24031.34</v>
      </c>
      <c r="G48">
        <v>20100.18</v>
      </c>
      <c r="H48">
        <v>147.6</v>
      </c>
      <c r="I48">
        <v>12607.92</v>
      </c>
      <c r="J48">
        <v>168</v>
      </c>
      <c r="K48">
        <v>2991.99</v>
      </c>
      <c r="L48">
        <v>85.68</v>
      </c>
    </row>
    <row r="49" spans="1:12">
      <c r="A49" s="4">
        <v>57</v>
      </c>
      <c r="B49" s="4">
        <v>3705.19</v>
      </c>
      <c r="C49" s="4">
        <v>200</v>
      </c>
      <c r="D49" s="4">
        <v>7440.05</v>
      </c>
      <c r="E49">
        <v>13305.68</v>
      </c>
      <c r="F49">
        <v>32338.06</v>
      </c>
      <c r="G49">
        <v>20468.41</v>
      </c>
      <c r="H49">
        <v>100.8</v>
      </c>
      <c r="I49">
        <v>12174.26</v>
      </c>
      <c r="J49">
        <v>50</v>
      </c>
      <c r="K49">
        <v>33217.089999999997</v>
      </c>
      <c r="L49">
        <v>95</v>
      </c>
    </row>
    <row r="50" spans="1:12">
      <c r="A50" s="4">
        <v>21.25</v>
      </c>
      <c r="B50" s="4">
        <v>3722.59</v>
      </c>
      <c r="C50" s="4">
        <v>362.88</v>
      </c>
      <c r="D50" s="4">
        <v>12836.3</v>
      </c>
      <c r="E50">
        <v>24297.98</v>
      </c>
      <c r="F50">
        <v>34086.33</v>
      </c>
      <c r="G50">
        <v>31461.48</v>
      </c>
      <c r="H50">
        <v>6.5</v>
      </c>
      <c r="I50">
        <v>20538.47</v>
      </c>
      <c r="J50">
        <v>150</v>
      </c>
      <c r="K50">
        <v>14785.98</v>
      </c>
      <c r="L50">
        <v>60.5</v>
      </c>
    </row>
    <row r="51" spans="1:12">
      <c r="A51" s="4">
        <v>150</v>
      </c>
      <c r="B51" s="4">
        <v>3722.59</v>
      </c>
      <c r="C51" s="4">
        <v>2500</v>
      </c>
      <c r="D51" s="4">
        <v>10741.84</v>
      </c>
      <c r="E51">
        <v>21741.66</v>
      </c>
      <c r="F51">
        <v>33562.33</v>
      </c>
      <c r="G51">
        <v>19999.7</v>
      </c>
      <c r="H51">
        <v>27.16</v>
      </c>
      <c r="I51">
        <v>10000.73</v>
      </c>
      <c r="J51">
        <v>414.4</v>
      </c>
      <c r="K51">
        <v>8017.04</v>
      </c>
      <c r="L51">
        <v>133</v>
      </c>
    </row>
    <row r="52" spans="1:12">
      <c r="A52" s="4">
        <v>86.5</v>
      </c>
      <c r="B52" s="4">
        <v>3722.59</v>
      </c>
      <c r="C52" s="4">
        <v>130.09</v>
      </c>
      <c r="D52" s="4">
        <v>7175</v>
      </c>
      <c r="E52">
        <v>21741.66</v>
      </c>
      <c r="F52">
        <v>18349.47</v>
      </c>
      <c r="G52">
        <v>14855.38</v>
      </c>
      <c r="H52">
        <v>3593.04</v>
      </c>
      <c r="I52">
        <v>16086.97</v>
      </c>
      <c r="J52">
        <v>7812.92</v>
      </c>
      <c r="K52">
        <v>5344.69</v>
      </c>
      <c r="L52">
        <v>150</v>
      </c>
    </row>
    <row r="53" spans="1:12">
      <c r="A53" s="4">
        <v>50.75</v>
      </c>
      <c r="B53" s="4">
        <v>3722.59</v>
      </c>
      <c r="C53" s="4">
        <v>232.79</v>
      </c>
      <c r="D53" s="4">
        <v>34645.949999999997</v>
      </c>
      <c r="E53">
        <v>8741.34</v>
      </c>
      <c r="F53">
        <v>430</v>
      </c>
      <c r="G53">
        <v>11043.57</v>
      </c>
      <c r="H53">
        <v>67.64</v>
      </c>
      <c r="I53">
        <v>6958.11</v>
      </c>
      <c r="J53">
        <v>384</v>
      </c>
      <c r="K53">
        <v>19134.8</v>
      </c>
      <c r="L53">
        <v>168</v>
      </c>
    </row>
    <row r="54" spans="1:12">
      <c r="A54" s="4">
        <v>27.5</v>
      </c>
      <c r="B54" s="4">
        <v>3722.59</v>
      </c>
      <c r="C54" s="4">
        <v>4200</v>
      </c>
      <c r="D54" s="4">
        <v>278.88</v>
      </c>
      <c r="E54">
        <v>48583.38</v>
      </c>
      <c r="F54">
        <v>250</v>
      </c>
      <c r="G54">
        <v>129.22</v>
      </c>
      <c r="H54">
        <v>4958.5</v>
      </c>
      <c r="I54">
        <v>32173.96</v>
      </c>
      <c r="J54">
        <v>101.48</v>
      </c>
      <c r="K54">
        <v>2672.35</v>
      </c>
      <c r="L54">
        <v>53.6</v>
      </c>
    </row>
    <row r="55" spans="1:12">
      <c r="A55" s="4">
        <v>7459.05</v>
      </c>
      <c r="B55" s="4">
        <v>7445.18</v>
      </c>
      <c r="C55" s="4">
        <v>14444.66</v>
      </c>
      <c r="D55" s="4">
        <v>701.4</v>
      </c>
      <c r="E55">
        <v>6605.7</v>
      </c>
      <c r="F55">
        <v>498.4</v>
      </c>
      <c r="G55">
        <v>20590.87</v>
      </c>
      <c r="H55">
        <v>4958.5</v>
      </c>
      <c r="I55">
        <v>26521.7</v>
      </c>
      <c r="J55">
        <v>393.51</v>
      </c>
      <c r="K55">
        <v>5318.5</v>
      </c>
      <c r="L55">
        <v>17.5</v>
      </c>
    </row>
    <row r="56" spans="1:12">
      <c r="A56" s="4">
        <v>98</v>
      </c>
      <c r="B56" s="4">
        <v>41900.43</v>
      </c>
      <c r="C56" s="4">
        <v>16953.830000000002</v>
      </c>
      <c r="D56" s="4">
        <v>42770.84</v>
      </c>
      <c r="E56">
        <v>99.68</v>
      </c>
      <c r="F56">
        <v>91.5</v>
      </c>
      <c r="G56">
        <v>1110.0899999999999</v>
      </c>
      <c r="H56">
        <v>72.42</v>
      </c>
      <c r="I56">
        <v>15650.88</v>
      </c>
      <c r="J56">
        <v>174.4</v>
      </c>
      <c r="K56">
        <v>5344.69</v>
      </c>
      <c r="L56">
        <v>104.64</v>
      </c>
    </row>
    <row r="57" spans="1:12">
      <c r="A57" s="4">
        <v>91.1</v>
      </c>
      <c r="B57" s="4">
        <v>28068.82</v>
      </c>
      <c r="C57" s="4">
        <v>19173.830000000002</v>
      </c>
      <c r="D57" s="4">
        <v>42770.84</v>
      </c>
      <c r="E57">
        <v>430</v>
      </c>
      <c r="F57">
        <v>555</v>
      </c>
      <c r="G57">
        <v>15.68</v>
      </c>
      <c r="H57">
        <v>1000</v>
      </c>
      <c r="I57">
        <v>20000.91</v>
      </c>
      <c r="J57">
        <v>100.6</v>
      </c>
      <c r="K57">
        <v>7977.75</v>
      </c>
      <c r="L57">
        <v>20000</v>
      </c>
    </row>
    <row r="58" spans="1:12">
      <c r="A58" s="4">
        <v>593.5</v>
      </c>
      <c r="B58" s="4">
        <v>10437.17</v>
      </c>
      <c r="C58" s="4">
        <v>20344.599999999999</v>
      </c>
      <c r="D58" s="4">
        <v>4200</v>
      </c>
      <c r="E58">
        <v>430</v>
      </c>
      <c r="F58">
        <v>45</v>
      </c>
      <c r="G58">
        <v>80</v>
      </c>
      <c r="H58">
        <v>900.04</v>
      </c>
      <c r="I58">
        <v>22807.55</v>
      </c>
      <c r="J58">
        <v>336</v>
      </c>
      <c r="K58">
        <v>8017.04</v>
      </c>
      <c r="L58">
        <v>14897.67</v>
      </c>
    </row>
    <row r="59" spans="1:12">
      <c r="A59" s="4">
        <v>120.5</v>
      </c>
      <c r="B59" s="4">
        <v>19230.939999999999</v>
      </c>
      <c r="C59" s="4">
        <v>23008.61</v>
      </c>
      <c r="D59" s="4">
        <v>21386.92</v>
      </c>
      <c r="E59">
        <v>163</v>
      </c>
      <c r="F59">
        <v>222</v>
      </c>
      <c r="G59">
        <v>83.4</v>
      </c>
      <c r="H59">
        <v>3722.59</v>
      </c>
      <c r="I59">
        <v>15729.51</v>
      </c>
      <c r="J59">
        <v>210</v>
      </c>
      <c r="K59">
        <v>8017.04</v>
      </c>
      <c r="L59">
        <v>139.21</v>
      </c>
    </row>
    <row r="60" spans="1:12">
      <c r="A60" s="4">
        <v>2500</v>
      </c>
      <c r="B60" s="4">
        <v>10437.17</v>
      </c>
      <c r="C60" s="4">
        <v>24887.63</v>
      </c>
      <c r="D60" s="4">
        <v>990</v>
      </c>
      <c r="E60">
        <v>75</v>
      </c>
      <c r="F60">
        <v>152.69999999999999</v>
      </c>
      <c r="G60">
        <v>430</v>
      </c>
      <c r="H60">
        <v>3722.59</v>
      </c>
      <c r="I60">
        <v>13978.79</v>
      </c>
      <c r="J60">
        <v>56</v>
      </c>
      <c r="K60">
        <v>8017.04</v>
      </c>
      <c r="L60">
        <v>193.2</v>
      </c>
    </row>
    <row r="61" spans="1:12">
      <c r="A61" s="4">
        <v>2500</v>
      </c>
      <c r="B61" s="4">
        <v>33643.15</v>
      </c>
      <c r="C61" s="4">
        <v>23613.33</v>
      </c>
      <c r="D61" s="4">
        <v>42770.84</v>
      </c>
      <c r="E61">
        <v>73.7</v>
      </c>
      <c r="F61">
        <v>52.35</v>
      </c>
      <c r="G61">
        <v>70</v>
      </c>
      <c r="H61">
        <v>17040.72</v>
      </c>
      <c r="I61">
        <v>12000.3</v>
      </c>
      <c r="J61">
        <v>168</v>
      </c>
      <c r="K61">
        <v>8017.04</v>
      </c>
      <c r="L61">
        <v>271.75</v>
      </c>
    </row>
    <row r="62" spans="1:12">
      <c r="A62" s="4">
        <v>125.5</v>
      </c>
      <c r="B62" s="4">
        <v>12611.57</v>
      </c>
      <c r="C62" s="4">
        <v>9867.1299999999992</v>
      </c>
      <c r="D62" s="4">
        <v>4520</v>
      </c>
      <c r="E62">
        <v>299.49</v>
      </c>
      <c r="F62">
        <v>57.5</v>
      </c>
      <c r="G62">
        <v>145</v>
      </c>
      <c r="H62">
        <v>20100.18</v>
      </c>
      <c r="I62">
        <v>13478.9</v>
      </c>
      <c r="J62">
        <v>336</v>
      </c>
      <c r="K62">
        <v>18793.88</v>
      </c>
      <c r="L62">
        <v>268</v>
      </c>
    </row>
    <row r="63" spans="1:12">
      <c r="A63" s="4">
        <v>31163.35</v>
      </c>
      <c r="B63" s="4">
        <v>31468.82</v>
      </c>
      <c r="C63" s="4">
        <v>190</v>
      </c>
      <c r="D63" s="4">
        <v>789.73</v>
      </c>
      <c r="E63">
        <v>177</v>
      </c>
      <c r="F63">
        <v>820</v>
      </c>
      <c r="G63">
        <v>222</v>
      </c>
      <c r="H63">
        <v>20174.11</v>
      </c>
      <c r="I63">
        <v>11429.51</v>
      </c>
      <c r="J63">
        <v>268.8</v>
      </c>
      <c r="K63">
        <v>5344.69</v>
      </c>
      <c r="L63">
        <v>43.94</v>
      </c>
    </row>
    <row r="64" spans="1:12">
      <c r="A64" s="4">
        <v>37585.17</v>
      </c>
      <c r="B64" s="4">
        <v>8697.64</v>
      </c>
      <c r="C64" s="4">
        <v>1430</v>
      </c>
      <c r="D64" s="4">
        <v>3722.59</v>
      </c>
      <c r="E64">
        <v>272</v>
      </c>
      <c r="F64">
        <v>374.53</v>
      </c>
      <c r="G64">
        <v>11.96</v>
      </c>
      <c r="H64">
        <v>22032.560000000001</v>
      </c>
      <c r="I64">
        <v>15292.45</v>
      </c>
      <c r="J64">
        <v>168</v>
      </c>
      <c r="K64">
        <v>19230.939999999999</v>
      </c>
      <c r="L64">
        <v>8003.24</v>
      </c>
    </row>
    <row r="65" spans="1:12">
      <c r="A65" s="4">
        <v>16161.45</v>
      </c>
      <c r="B65" s="4">
        <v>7500.72</v>
      </c>
      <c r="C65" s="4">
        <v>4141.55</v>
      </c>
      <c r="D65" s="4">
        <v>19566.04</v>
      </c>
      <c r="E65">
        <v>192</v>
      </c>
      <c r="F65">
        <v>28.54</v>
      </c>
      <c r="G65">
        <v>88.8</v>
      </c>
      <c r="H65">
        <v>9567.4</v>
      </c>
      <c r="I65">
        <v>23595.5</v>
      </c>
      <c r="J65">
        <v>168</v>
      </c>
      <c r="K65">
        <v>14785.98</v>
      </c>
      <c r="L65">
        <v>71.010000000000005</v>
      </c>
    </row>
    <row r="66" spans="1:12">
      <c r="A66" s="4">
        <v>16105.19</v>
      </c>
      <c r="B66" s="4">
        <v>231.91</v>
      </c>
      <c r="C66" s="4">
        <v>23601.61</v>
      </c>
      <c r="D66" s="4">
        <v>17918.52</v>
      </c>
      <c r="E66">
        <v>177</v>
      </c>
      <c r="F66">
        <v>20657.2</v>
      </c>
      <c r="G66">
        <v>27.75</v>
      </c>
      <c r="H66">
        <v>20100.18</v>
      </c>
      <c r="I66">
        <v>11.96</v>
      </c>
      <c r="J66">
        <v>168</v>
      </c>
      <c r="K66">
        <v>19230.939999999999</v>
      </c>
      <c r="L66">
        <v>9917</v>
      </c>
    </row>
    <row r="67" spans="1:12">
      <c r="A67" s="4">
        <v>15339.21</v>
      </c>
      <c r="B67" s="4">
        <v>7827.87</v>
      </c>
      <c r="C67" s="4">
        <v>12158.22</v>
      </c>
      <c r="D67" s="4">
        <v>16089.41</v>
      </c>
      <c r="E67">
        <v>272</v>
      </c>
      <c r="F67">
        <v>124.52</v>
      </c>
      <c r="G67">
        <v>134.66999999999999</v>
      </c>
      <c r="H67">
        <v>10235.43</v>
      </c>
      <c r="I67">
        <v>80306.36</v>
      </c>
      <c r="J67">
        <v>414.4</v>
      </c>
      <c r="K67">
        <v>5318.5</v>
      </c>
      <c r="L67">
        <v>4918.17</v>
      </c>
    </row>
    <row r="68" spans="1:12">
      <c r="A68" s="4">
        <v>10365.44</v>
      </c>
      <c r="B68" s="4">
        <v>7827.87</v>
      </c>
      <c r="C68" s="4">
        <v>38347.660000000003</v>
      </c>
      <c r="D68" s="4">
        <v>21850.9</v>
      </c>
      <c r="E68">
        <v>538.38</v>
      </c>
      <c r="F68">
        <v>389.61</v>
      </c>
      <c r="G68">
        <v>361.08</v>
      </c>
      <c r="H68">
        <v>23912.42</v>
      </c>
      <c r="I68">
        <v>208.31</v>
      </c>
      <c r="J68">
        <v>131.80000000000001</v>
      </c>
      <c r="K68">
        <v>19230.939999999999</v>
      </c>
      <c r="L68">
        <v>19282.54</v>
      </c>
    </row>
    <row r="69" spans="1:12">
      <c r="A69" s="4">
        <v>5560.13</v>
      </c>
      <c r="B69" s="4">
        <v>532.9</v>
      </c>
      <c r="C69" s="4">
        <v>3375</v>
      </c>
      <c r="D69" s="4">
        <v>21850.9</v>
      </c>
      <c r="E69">
        <v>111</v>
      </c>
      <c r="F69">
        <v>923.4</v>
      </c>
      <c r="G69">
        <v>5000</v>
      </c>
      <c r="H69">
        <v>17391.63</v>
      </c>
      <c r="I69">
        <v>11.24</v>
      </c>
      <c r="J69">
        <v>100</v>
      </c>
      <c r="K69">
        <v>5344.69</v>
      </c>
      <c r="L69">
        <v>3889.3</v>
      </c>
    </row>
    <row r="70" spans="1:12">
      <c r="A70" s="4">
        <v>7669.14</v>
      </c>
      <c r="B70" s="4">
        <v>31468.82</v>
      </c>
      <c r="C70" s="4">
        <v>10172.299999999999</v>
      </c>
      <c r="D70" s="4">
        <v>19566.04</v>
      </c>
      <c r="E70">
        <v>84</v>
      </c>
      <c r="F70">
        <v>84</v>
      </c>
      <c r="G70">
        <v>1065.3</v>
      </c>
      <c r="H70">
        <v>17479.009999999998</v>
      </c>
      <c r="I70">
        <v>12.2</v>
      </c>
      <c r="J70">
        <v>336</v>
      </c>
      <c r="K70">
        <v>10437.17</v>
      </c>
      <c r="L70">
        <v>3023.75</v>
      </c>
    </row>
    <row r="71" spans="1:12">
      <c r="A71" s="4">
        <v>10199.959999999999</v>
      </c>
      <c r="B71" s="4">
        <v>23601.61</v>
      </c>
      <c r="C71" s="4">
        <v>23165.05</v>
      </c>
      <c r="D71" s="4">
        <v>19132.37</v>
      </c>
      <c r="E71">
        <v>174.6</v>
      </c>
      <c r="F71">
        <v>11.96</v>
      </c>
      <c r="G71">
        <v>1361.51</v>
      </c>
      <c r="H71">
        <v>25779.61</v>
      </c>
      <c r="I71">
        <v>70</v>
      </c>
      <c r="J71">
        <v>9917</v>
      </c>
      <c r="K71">
        <v>27535.22</v>
      </c>
      <c r="L71">
        <v>488.91</v>
      </c>
    </row>
    <row r="72" spans="1:12">
      <c r="A72" s="4">
        <v>59.57</v>
      </c>
      <c r="B72" s="4">
        <v>21053.35</v>
      </c>
      <c r="C72" s="4">
        <v>15224.55</v>
      </c>
      <c r="D72" s="4">
        <v>19566.04</v>
      </c>
      <c r="E72">
        <v>3749.16</v>
      </c>
      <c r="F72">
        <v>80</v>
      </c>
      <c r="G72">
        <v>9917</v>
      </c>
      <c r="H72">
        <v>10435.950000000001</v>
      </c>
      <c r="I72">
        <v>72.150000000000006</v>
      </c>
      <c r="J72">
        <v>1585.21</v>
      </c>
      <c r="K72">
        <v>5318.49</v>
      </c>
      <c r="L72">
        <v>800.18</v>
      </c>
    </row>
    <row r="73" spans="1:12">
      <c r="A73" s="4">
        <v>79.430000000000007</v>
      </c>
      <c r="B73" s="4">
        <v>31468.82</v>
      </c>
      <c r="C73" s="4">
        <v>27311.68</v>
      </c>
      <c r="D73" s="4">
        <v>36708.730000000003</v>
      </c>
      <c r="E73">
        <v>5419.31</v>
      </c>
      <c r="F73">
        <v>360.6</v>
      </c>
      <c r="G73">
        <v>666.66</v>
      </c>
      <c r="H73">
        <v>16100.81</v>
      </c>
      <c r="I73">
        <v>210.73</v>
      </c>
      <c r="J73">
        <v>6750.32</v>
      </c>
      <c r="K73">
        <v>5318.5</v>
      </c>
      <c r="L73">
        <v>730.6</v>
      </c>
    </row>
    <row r="74" spans="1:12">
      <c r="A74" s="4">
        <v>6952.65</v>
      </c>
      <c r="B74" s="4">
        <v>15655.75</v>
      </c>
      <c r="C74" s="4">
        <v>20477.650000000001</v>
      </c>
      <c r="D74" s="4">
        <v>27879.73</v>
      </c>
      <c r="E74">
        <v>11.96</v>
      </c>
      <c r="F74">
        <v>623.82000000000005</v>
      </c>
      <c r="G74">
        <v>120</v>
      </c>
      <c r="H74">
        <v>23042.65</v>
      </c>
      <c r="I74">
        <v>120.8</v>
      </c>
      <c r="J74">
        <v>7668.35</v>
      </c>
      <c r="K74">
        <v>5318.5</v>
      </c>
      <c r="L74">
        <v>965.44</v>
      </c>
    </row>
    <row r="75" spans="1:12">
      <c r="A75" s="4">
        <v>8969.75</v>
      </c>
      <c r="B75" s="4">
        <v>3722.59</v>
      </c>
      <c r="C75" s="4">
        <v>1750</v>
      </c>
      <c r="D75" s="4">
        <v>19567.490000000002</v>
      </c>
      <c r="E75">
        <v>66</v>
      </c>
      <c r="F75">
        <v>155.09</v>
      </c>
      <c r="G75">
        <v>14855.38</v>
      </c>
      <c r="H75">
        <v>7603.25</v>
      </c>
      <c r="I75">
        <v>82</v>
      </c>
      <c r="J75">
        <v>3715.17</v>
      </c>
      <c r="K75">
        <v>24038.68</v>
      </c>
      <c r="L75">
        <v>869.76</v>
      </c>
    </row>
    <row r="76" spans="1:12">
      <c r="A76" s="4">
        <v>3068.64</v>
      </c>
      <c r="B76" s="4">
        <v>62063.5</v>
      </c>
      <c r="C76" s="4">
        <v>155.4</v>
      </c>
      <c r="D76" s="4">
        <v>19228.5</v>
      </c>
      <c r="E76">
        <v>990</v>
      </c>
      <c r="F76">
        <v>110</v>
      </c>
      <c r="G76">
        <v>310.8</v>
      </c>
      <c r="H76">
        <v>17477.78</v>
      </c>
      <c r="I76">
        <v>71.3</v>
      </c>
      <c r="J76">
        <v>12168.59</v>
      </c>
      <c r="K76">
        <v>10052.540000000001</v>
      </c>
      <c r="L76">
        <v>1095.9000000000001</v>
      </c>
    </row>
    <row r="77" spans="1:12">
      <c r="A77" s="4">
        <v>23319.3</v>
      </c>
      <c r="B77" s="4">
        <v>6556</v>
      </c>
      <c r="C77" s="4">
        <v>3722.59</v>
      </c>
      <c r="D77" s="4">
        <v>13546.63</v>
      </c>
      <c r="E77">
        <v>1980</v>
      </c>
      <c r="F77">
        <v>200</v>
      </c>
      <c r="G77">
        <v>196.81</v>
      </c>
      <c r="H77">
        <v>19999.7</v>
      </c>
      <c r="I77">
        <v>37</v>
      </c>
      <c r="J77">
        <v>1520</v>
      </c>
      <c r="K77">
        <v>24475.75</v>
      </c>
      <c r="L77">
        <v>730.6</v>
      </c>
    </row>
    <row r="78" spans="1:12">
      <c r="A78" s="4">
        <v>33.08</v>
      </c>
      <c r="B78" s="4">
        <v>151.1</v>
      </c>
      <c r="C78" s="4">
        <v>2606.85</v>
      </c>
      <c r="D78" s="4">
        <v>19664.34</v>
      </c>
      <c r="E78">
        <v>406.61</v>
      </c>
      <c r="F78">
        <v>128.68</v>
      </c>
      <c r="G78">
        <v>147.16999999999999</v>
      </c>
      <c r="H78">
        <v>19129.93</v>
      </c>
      <c r="I78">
        <v>108</v>
      </c>
      <c r="J78">
        <v>16171.48</v>
      </c>
      <c r="K78">
        <v>28846.42</v>
      </c>
      <c r="L78">
        <v>1130.69</v>
      </c>
    </row>
    <row r="79" spans="1:12">
      <c r="A79" s="4">
        <v>875</v>
      </c>
      <c r="B79" s="4">
        <v>74.5</v>
      </c>
      <c r="C79" s="4">
        <v>37587.760000000002</v>
      </c>
      <c r="D79" s="4">
        <v>10432.299999999999</v>
      </c>
      <c r="E79">
        <v>156.80000000000001</v>
      </c>
      <c r="F79">
        <v>13.35</v>
      </c>
      <c r="G79">
        <v>532</v>
      </c>
      <c r="H79">
        <v>25782.05</v>
      </c>
      <c r="I79">
        <v>84.5</v>
      </c>
      <c r="J79">
        <v>5344.69</v>
      </c>
      <c r="K79">
        <v>17482.669999999998</v>
      </c>
      <c r="L79">
        <v>1130.69</v>
      </c>
    </row>
    <row r="80" spans="1:12">
      <c r="A80" s="4">
        <v>10891.49</v>
      </c>
      <c r="B80" s="4">
        <v>500</v>
      </c>
      <c r="C80" s="4">
        <v>16170.25</v>
      </c>
      <c r="D80" s="4">
        <v>9560.1</v>
      </c>
      <c r="E80">
        <v>24.64</v>
      </c>
      <c r="F80">
        <v>172</v>
      </c>
      <c r="G80">
        <v>29.12</v>
      </c>
      <c r="H80">
        <v>13304.95</v>
      </c>
      <c r="I80">
        <v>395.6</v>
      </c>
      <c r="J80">
        <v>9615.4699999999993</v>
      </c>
      <c r="K80">
        <v>19230.939999999999</v>
      </c>
      <c r="L80">
        <v>730.6</v>
      </c>
    </row>
    <row r="81" spans="1:12">
      <c r="A81" s="4">
        <v>38345.699999999997</v>
      </c>
      <c r="B81" s="4">
        <v>74.5</v>
      </c>
      <c r="C81" s="4">
        <v>8609.93</v>
      </c>
      <c r="D81" s="4">
        <v>19226.05</v>
      </c>
      <c r="E81">
        <v>224</v>
      </c>
      <c r="F81">
        <v>159.43</v>
      </c>
      <c r="G81">
        <v>14.15</v>
      </c>
      <c r="H81">
        <v>12235.43</v>
      </c>
      <c r="I81">
        <v>430</v>
      </c>
      <c r="J81">
        <v>13916.22</v>
      </c>
      <c r="K81">
        <v>19230.939999999999</v>
      </c>
      <c r="L81">
        <v>956.74</v>
      </c>
    </row>
    <row r="82" spans="1:12">
      <c r="A82" s="4">
        <v>59.57</v>
      </c>
      <c r="B82" s="4">
        <v>430</v>
      </c>
      <c r="C82" s="4">
        <v>26091.7</v>
      </c>
      <c r="D82" s="4">
        <v>26092.91</v>
      </c>
      <c r="E82">
        <v>1171.21</v>
      </c>
      <c r="F82">
        <v>90</v>
      </c>
      <c r="G82">
        <v>300</v>
      </c>
      <c r="H82">
        <v>7428.91</v>
      </c>
      <c r="I82">
        <v>555</v>
      </c>
      <c r="J82">
        <v>20979.21</v>
      </c>
      <c r="K82">
        <v>11888.22</v>
      </c>
      <c r="L82">
        <v>1130.69</v>
      </c>
    </row>
    <row r="83" spans="1:12">
      <c r="A83" s="4">
        <v>532.89</v>
      </c>
      <c r="B83" s="4">
        <v>46</v>
      </c>
      <c r="C83" s="4">
        <v>23601.61</v>
      </c>
      <c r="D83" s="4">
        <v>27098.15</v>
      </c>
      <c r="E83">
        <v>97.68</v>
      </c>
      <c r="F83">
        <v>75</v>
      </c>
      <c r="G83">
        <v>176.07</v>
      </c>
      <c r="H83">
        <v>21303.119999999999</v>
      </c>
      <c r="I83">
        <v>27</v>
      </c>
      <c r="J83">
        <v>5318.49</v>
      </c>
      <c r="K83">
        <v>8017.04</v>
      </c>
      <c r="L83">
        <v>1095.9000000000001</v>
      </c>
    </row>
    <row r="84" spans="1:12">
      <c r="A84" s="4">
        <v>5334.63</v>
      </c>
      <c r="B84" s="4">
        <v>29</v>
      </c>
      <c r="C84" s="4">
        <v>38461.879999999997</v>
      </c>
      <c r="D84" s="4">
        <v>17392.84</v>
      </c>
      <c r="E84">
        <v>444.71</v>
      </c>
      <c r="F84">
        <v>125</v>
      </c>
      <c r="G84">
        <v>260.3</v>
      </c>
      <c r="H84">
        <v>17655.060000000001</v>
      </c>
      <c r="I84">
        <v>38.76</v>
      </c>
      <c r="J84">
        <v>9567.4</v>
      </c>
      <c r="K84">
        <v>8017.04</v>
      </c>
      <c r="L84">
        <v>1156.79</v>
      </c>
    </row>
    <row r="85" spans="1:12">
      <c r="A85" s="4">
        <v>743.7</v>
      </c>
      <c r="B85" s="4">
        <v>128</v>
      </c>
      <c r="C85" s="4">
        <v>26224.02</v>
      </c>
      <c r="D85" s="4">
        <v>154.84</v>
      </c>
      <c r="E85">
        <v>473.12</v>
      </c>
      <c r="F85">
        <v>2209.9699999999998</v>
      </c>
      <c r="G85">
        <v>200</v>
      </c>
      <c r="H85">
        <v>24347.3</v>
      </c>
      <c r="I85">
        <v>27.6</v>
      </c>
      <c r="J85">
        <v>25786.95</v>
      </c>
      <c r="K85">
        <v>20542.150000000001</v>
      </c>
      <c r="L85">
        <v>1156.79</v>
      </c>
    </row>
    <row r="86" spans="1:12">
      <c r="A86" s="4">
        <v>743.7</v>
      </c>
      <c r="B86" s="4">
        <v>128</v>
      </c>
      <c r="C86" s="4">
        <v>26224.02</v>
      </c>
      <c r="D86" s="4">
        <v>1324.28</v>
      </c>
      <c r="E86">
        <v>32.479999999999997</v>
      </c>
      <c r="F86">
        <v>110.69</v>
      </c>
      <c r="G86">
        <v>2408.7800000000002</v>
      </c>
      <c r="H86">
        <v>17043.16</v>
      </c>
      <c r="I86">
        <v>344.1</v>
      </c>
      <c r="J86">
        <v>5318.49</v>
      </c>
      <c r="K86">
        <v>24038.68</v>
      </c>
      <c r="L86">
        <v>1095.9000000000001</v>
      </c>
    </row>
    <row r="87" spans="1:12">
      <c r="A87" s="4">
        <v>108.78</v>
      </c>
      <c r="B87" s="4">
        <v>50</v>
      </c>
      <c r="C87" s="4">
        <v>26224.02</v>
      </c>
      <c r="D87" s="4">
        <v>171</v>
      </c>
      <c r="E87">
        <v>27.5</v>
      </c>
      <c r="F87">
        <v>145.55000000000001</v>
      </c>
      <c r="G87">
        <v>188.36</v>
      </c>
      <c r="H87">
        <v>16778.96</v>
      </c>
      <c r="I87">
        <v>160.94999999999999</v>
      </c>
      <c r="J87">
        <v>5344.69</v>
      </c>
      <c r="K87">
        <v>8.9600000000000009</v>
      </c>
      <c r="L87">
        <v>1130.69</v>
      </c>
    </row>
    <row r="88" spans="1:12">
      <c r="A88" s="4">
        <v>95.01</v>
      </c>
      <c r="B88" s="4">
        <v>200</v>
      </c>
      <c r="C88" s="4">
        <v>42183.54</v>
      </c>
      <c r="D88" s="4">
        <v>555</v>
      </c>
      <c r="E88">
        <v>79.760000000000005</v>
      </c>
      <c r="F88">
        <v>11000</v>
      </c>
      <c r="G88">
        <v>1804.96</v>
      </c>
      <c r="H88">
        <v>19227.28</v>
      </c>
      <c r="I88">
        <v>285.07</v>
      </c>
      <c r="J88">
        <v>26224.02</v>
      </c>
      <c r="K88">
        <v>46.46</v>
      </c>
      <c r="L88">
        <v>1130.69</v>
      </c>
    </row>
    <row r="89" spans="1:12">
      <c r="A89" s="4">
        <v>743.7</v>
      </c>
      <c r="B89" s="4">
        <v>200</v>
      </c>
      <c r="C89" s="4">
        <v>2609.3000000000002</v>
      </c>
      <c r="D89" s="4">
        <v>555</v>
      </c>
      <c r="E89">
        <v>91.57</v>
      </c>
      <c r="F89" t="s">
        <v>182</v>
      </c>
      <c r="G89">
        <v>1405</v>
      </c>
      <c r="H89">
        <v>10434.73</v>
      </c>
      <c r="I89">
        <v>210.9</v>
      </c>
      <c r="J89">
        <v>5344.69</v>
      </c>
      <c r="K89">
        <v>12.3</v>
      </c>
      <c r="L89">
        <v>930.65</v>
      </c>
    </row>
    <row r="90" spans="1:12">
      <c r="A90" s="4">
        <v>77.7</v>
      </c>
      <c r="B90" s="4">
        <v>174.5</v>
      </c>
      <c r="C90" s="4">
        <v>13112</v>
      </c>
      <c r="D90" s="4">
        <v>538.38</v>
      </c>
      <c r="E90">
        <v>295.60000000000002</v>
      </c>
      <c r="F90" t="s">
        <v>182</v>
      </c>
      <c r="G90">
        <v>1942.46</v>
      </c>
      <c r="H90">
        <v>13255.55</v>
      </c>
      <c r="I90">
        <v>29</v>
      </c>
      <c r="J90">
        <v>19230.939999999999</v>
      </c>
      <c r="K90">
        <v>134.4</v>
      </c>
      <c r="L90">
        <v>591.44000000000005</v>
      </c>
    </row>
    <row r="91" spans="1:12">
      <c r="A91" s="4">
        <v>72.760000000000005</v>
      </c>
      <c r="B91" s="4">
        <v>312</v>
      </c>
      <c r="C91" s="4">
        <v>20540.919999999998</v>
      </c>
      <c r="D91" s="4">
        <v>80</v>
      </c>
      <c r="E91">
        <v>374.53</v>
      </c>
      <c r="F91" t="s">
        <v>182</v>
      </c>
      <c r="G91">
        <v>374</v>
      </c>
      <c r="H91">
        <v>1614.36</v>
      </c>
      <c r="I91">
        <v>7.5</v>
      </c>
      <c r="J91">
        <v>8566.51</v>
      </c>
      <c r="K91">
        <v>430</v>
      </c>
      <c r="L91">
        <v>21416.28</v>
      </c>
    </row>
    <row r="92" spans="1:12">
      <c r="A92" s="4">
        <v>53</v>
      </c>
      <c r="B92" s="4">
        <v>100</v>
      </c>
      <c r="C92" s="4">
        <v>11799.58</v>
      </c>
      <c r="D92" s="4">
        <v>350</v>
      </c>
      <c r="E92">
        <v>1300.6300000000001</v>
      </c>
      <c r="F92" t="s">
        <v>182</v>
      </c>
      <c r="G92">
        <v>267.8</v>
      </c>
      <c r="H92">
        <v>41.62</v>
      </c>
      <c r="I92">
        <v>96.5</v>
      </c>
      <c r="J92">
        <v>19230.939999999999</v>
      </c>
      <c r="K92">
        <v>249.75</v>
      </c>
      <c r="L92">
        <v>5344.69</v>
      </c>
    </row>
    <row r="93" spans="1:12">
      <c r="A93" s="4">
        <v>5594.46</v>
      </c>
      <c r="B93" s="4">
        <v>25</v>
      </c>
      <c r="C93" s="4">
        <v>24788.27</v>
      </c>
      <c r="D93" s="4">
        <v>85</v>
      </c>
      <c r="E93">
        <v>1818.13</v>
      </c>
      <c r="F93" t="s">
        <v>182</v>
      </c>
      <c r="G93" t="s">
        <v>182</v>
      </c>
      <c r="H93">
        <v>28.78</v>
      </c>
      <c r="I93">
        <v>74.569999999999993</v>
      </c>
      <c r="J93">
        <v>5344.69</v>
      </c>
      <c r="K93">
        <v>277.5</v>
      </c>
      <c r="L93">
        <v>2672.35</v>
      </c>
    </row>
    <row r="94" spans="1:12">
      <c r="A94" s="4">
        <v>1739.53</v>
      </c>
      <c r="B94" s="4">
        <v>491.88</v>
      </c>
      <c r="C94" s="4">
        <v>20438.240000000002</v>
      </c>
      <c r="D94" s="4">
        <v>138.75</v>
      </c>
      <c r="E94">
        <v>2556.91</v>
      </c>
      <c r="F94" t="s">
        <v>182</v>
      </c>
      <c r="G94" t="s">
        <v>182</v>
      </c>
      <c r="H94">
        <v>34.44</v>
      </c>
      <c r="I94">
        <v>4722</v>
      </c>
      <c r="J94">
        <v>8697.64</v>
      </c>
      <c r="K94">
        <v>277.5</v>
      </c>
      <c r="L94">
        <v>5344.69</v>
      </c>
    </row>
    <row r="95" spans="1:12">
      <c r="A95" s="4">
        <v>3739.98</v>
      </c>
      <c r="B95" s="4">
        <v>159.34</v>
      </c>
      <c r="C95" s="4">
        <v>200</v>
      </c>
      <c r="D95" s="4">
        <v>138.75</v>
      </c>
      <c r="E95">
        <v>5029.1099999999997</v>
      </c>
      <c r="F95" t="s">
        <v>182</v>
      </c>
      <c r="G95" t="s">
        <v>182</v>
      </c>
      <c r="H95">
        <v>278.88</v>
      </c>
      <c r="I95">
        <v>2046.42</v>
      </c>
      <c r="J95">
        <v>5318.5</v>
      </c>
      <c r="K95">
        <v>145</v>
      </c>
      <c r="L95">
        <v>5344.69</v>
      </c>
    </row>
    <row r="96" spans="1:12">
      <c r="A96" s="4">
        <v>4174.87</v>
      </c>
      <c r="B96" s="4">
        <v>476.5</v>
      </c>
      <c r="C96" s="4">
        <v>430</v>
      </c>
      <c r="D96" s="4">
        <v>29</v>
      </c>
      <c r="E96">
        <v>84</v>
      </c>
      <c r="F96" t="s">
        <v>182</v>
      </c>
      <c r="G96" t="s">
        <v>182</v>
      </c>
      <c r="H96">
        <v>166.88</v>
      </c>
      <c r="I96">
        <v>16566.84</v>
      </c>
      <c r="J96">
        <v>5218.58</v>
      </c>
      <c r="K96">
        <v>136</v>
      </c>
      <c r="L96">
        <v>5344.69</v>
      </c>
    </row>
    <row r="97" spans="1:12">
      <c r="A97" s="4">
        <v>5566.49</v>
      </c>
      <c r="B97" s="4">
        <v>4507.71</v>
      </c>
      <c r="C97" s="4">
        <v>174.5</v>
      </c>
      <c r="D97" s="4">
        <v>121.1</v>
      </c>
      <c r="E97">
        <v>345.2</v>
      </c>
      <c r="F97" t="s">
        <v>182</v>
      </c>
      <c r="G97" t="s">
        <v>182</v>
      </c>
      <c r="H97">
        <v>89.6</v>
      </c>
      <c r="I97">
        <v>106.43</v>
      </c>
      <c r="J97">
        <v>2659.25</v>
      </c>
      <c r="K97">
        <v>72</v>
      </c>
      <c r="L97">
        <v>5344.69</v>
      </c>
    </row>
    <row r="98" spans="1:12">
      <c r="A98" s="4">
        <v>1739.53</v>
      </c>
      <c r="B98" s="4">
        <v>50.54</v>
      </c>
      <c r="C98" s="4">
        <v>912</v>
      </c>
      <c r="D98" s="4">
        <v>144</v>
      </c>
      <c r="E98">
        <v>1000</v>
      </c>
      <c r="F98" t="s">
        <v>182</v>
      </c>
      <c r="G98" t="s">
        <v>182</v>
      </c>
      <c r="H98">
        <v>184.8</v>
      </c>
      <c r="I98">
        <v>3340.95</v>
      </c>
      <c r="J98">
        <v>21416.28</v>
      </c>
      <c r="K98">
        <v>92.3</v>
      </c>
      <c r="L98">
        <v>5344.69</v>
      </c>
    </row>
    <row r="99" spans="1:12">
      <c r="A99" s="4">
        <v>1739.53</v>
      </c>
      <c r="B99" s="4">
        <v>3532</v>
      </c>
      <c r="C99" s="4">
        <v>590</v>
      </c>
      <c r="D99" s="4">
        <v>130</v>
      </c>
      <c r="E99">
        <v>398.2</v>
      </c>
      <c r="F99" t="s">
        <v>182</v>
      </c>
      <c r="G99" t="s">
        <v>182</v>
      </c>
      <c r="H99">
        <v>104.5</v>
      </c>
      <c r="I99">
        <v>207.2</v>
      </c>
      <c r="J99">
        <v>19230.939999999999</v>
      </c>
      <c r="K99">
        <v>93.79</v>
      </c>
      <c r="L99">
        <v>5344.69</v>
      </c>
    </row>
    <row r="100" spans="1:12">
      <c r="A100" s="4">
        <v>2087.4299999999998</v>
      </c>
      <c r="B100" s="4">
        <v>2970</v>
      </c>
      <c r="C100" s="4">
        <v>400</v>
      </c>
      <c r="D100" s="4">
        <v>250</v>
      </c>
      <c r="E100">
        <v>183.19</v>
      </c>
      <c r="F100" t="s">
        <v>182</v>
      </c>
      <c r="G100" t="s">
        <v>182</v>
      </c>
      <c r="H100">
        <v>60</v>
      </c>
      <c r="I100">
        <v>436.8</v>
      </c>
      <c r="J100">
        <v>10689.38</v>
      </c>
      <c r="K100">
        <v>100</v>
      </c>
      <c r="L100">
        <v>5318.49</v>
      </c>
    </row>
    <row r="101" spans="1:12">
      <c r="A101" s="4">
        <v>10437.17</v>
      </c>
      <c r="B101" s="4">
        <v>77.7</v>
      </c>
      <c r="C101" s="4">
        <v>400</v>
      </c>
      <c r="D101" s="4">
        <v>1980</v>
      </c>
      <c r="E101">
        <v>198.9</v>
      </c>
      <c r="F101" t="s">
        <v>182</v>
      </c>
      <c r="G101" t="s">
        <v>182</v>
      </c>
      <c r="H101">
        <v>92.5</v>
      </c>
      <c r="I101">
        <v>208.32</v>
      </c>
      <c r="J101">
        <v>8566.51</v>
      </c>
      <c r="K101">
        <v>290.04000000000002</v>
      </c>
      <c r="L101">
        <v>5344.69</v>
      </c>
    </row>
    <row r="102" spans="1:12">
      <c r="A102" s="4">
        <v>27098.15</v>
      </c>
      <c r="B102" s="4">
        <v>90.72</v>
      </c>
      <c r="C102" s="4">
        <v>300</v>
      </c>
      <c r="D102" s="4">
        <v>367.36</v>
      </c>
      <c r="E102">
        <v>188.66</v>
      </c>
      <c r="F102" t="s">
        <v>182</v>
      </c>
      <c r="G102" t="s">
        <v>182</v>
      </c>
      <c r="H102">
        <v>430</v>
      </c>
      <c r="I102">
        <v>168</v>
      </c>
      <c r="J102">
        <v>2672.35</v>
      </c>
      <c r="K102">
        <v>573.6</v>
      </c>
      <c r="L102">
        <v>8017.04</v>
      </c>
    </row>
    <row r="103" spans="1:12">
      <c r="A103" s="4">
        <v>15655.75</v>
      </c>
      <c r="B103" s="4">
        <v>43.7</v>
      </c>
      <c r="C103" s="4">
        <v>82</v>
      </c>
      <c r="D103" s="4">
        <v>21.28</v>
      </c>
      <c r="E103">
        <v>55.48</v>
      </c>
      <c r="F103" t="s">
        <v>182</v>
      </c>
      <c r="G103" t="s">
        <v>182</v>
      </c>
      <c r="H103">
        <v>344</v>
      </c>
      <c r="I103">
        <v>168</v>
      </c>
      <c r="J103">
        <v>5344.69</v>
      </c>
      <c r="K103">
        <v>478</v>
      </c>
      <c r="L103">
        <v>8017.04</v>
      </c>
    </row>
    <row r="104" spans="1:12">
      <c r="A104" s="4">
        <v>10437.17</v>
      </c>
      <c r="B104" s="4">
        <v>66.08</v>
      </c>
      <c r="C104" s="4">
        <v>1143.94</v>
      </c>
      <c r="D104" s="4">
        <v>11.68</v>
      </c>
      <c r="E104">
        <v>246.13</v>
      </c>
      <c r="F104" t="s">
        <v>182</v>
      </c>
      <c r="G104" t="s">
        <v>182</v>
      </c>
      <c r="H104">
        <v>72</v>
      </c>
      <c r="I104">
        <v>160</v>
      </c>
      <c r="J104">
        <v>16608.54</v>
      </c>
      <c r="K104">
        <v>200</v>
      </c>
      <c r="L104">
        <v>10489.61</v>
      </c>
    </row>
    <row r="105" spans="1:12">
      <c r="A105" s="4">
        <v>5218.58</v>
      </c>
      <c r="B105" s="4">
        <v>141.12</v>
      </c>
      <c r="C105" s="4">
        <v>1818.13</v>
      </c>
      <c r="D105" s="4">
        <v>72.8</v>
      </c>
      <c r="E105">
        <v>247.2</v>
      </c>
      <c r="F105" t="s">
        <v>182</v>
      </c>
      <c r="G105" t="s">
        <v>182</v>
      </c>
      <c r="H105">
        <v>200</v>
      </c>
      <c r="I105">
        <v>420.8</v>
      </c>
      <c r="J105">
        <v>14785.98</v>
      </c>
      <c r="K105">
        <v>249.11</v>
      </c>
      <c r="L105">
        <v>16608.54</v>
      </c>
    </row>
    <row r="106" spans="1:12">
      <c r="A106" s="4">
        <v>5218.58</v>
      </c>
      <c r="B106" s="4">
        <v>49.28</v>
      </c>
      <c r="C106" s="4">
        <v>2500.9699999999998</v>
      </c>
      <c r="D106" s="4">
        <v>56</v>
      </c>
      <c r="E106">
        <v>230.05</v>
      </c>
      <c r="F106" t="s">
        <v>182</v>
      </c>
      <c r="G106" t="s">
        <v>182</v>
      </c>
      <c r="H106">
        <v>520</v>
      </c>
      <c r="I106">
        <v>155.88999999999999</v>
      </c>
      <c r="J106">
        <v>5318.5</v>
      </c>
      <c r="K106">
        <v>7065.26</v>
      </c>
      <c r="L106">
        <v>17482.68</v>
      </c>
    </row>
    <row r="107" spans="1:12">
      <c r="A107" s="4">
        <v>5870.91</v>
      </c>
      <c r="B107" s="4">
        <v>16.8</v>
      </c>
      <c r="C107" s="4">
        <v>230.05</v>
      </c>
      <c r="D107" s="4">
        <v>234.08</v>
      </c>
      <c r="E107">
        <v>245.28</v>
      </c>
      <c r="F107" t="s">
        <v>182</v>
      </c>
      <c r="G107" t="s">
        <v>182</v>
      </c>
      <c r="H107">
        <v>125</v>
      </c>
      <c r="I107">
        <v>275.39999999999998</v>
      </c>
      <c r="J107">
        <v>14860.28</v>
      </c>
      <c r="K107">
        <v>117.41</v>
      </c>
      <c r="L107">
        <v>17482.68</v>
      </c>
    </row>
    <row r="108" spans="1:12">
      <c r="A108" s="4">
        <v>15655.75</v>
      </c>
      <c r="B108" s="4">
        <v>16.8</v>
      </c>
      <c r="C108" s="4">
        <v>299.86</v>
      </c>
      <c r="D108" s="4">
        <v>284.48</v>
      </c>
      <c r="E108">
        <v>107.65</v>
      </c>
      <c r="F108" t="s">
        <v>182</v>
      </c>
      <c r="G108" t="s">
        <v>182</v>
      </c>
      <c r="H108">
        <v>389.06</v>
      </c>
      <c r="I108">
        <v>793.8</v>
      </c>
      <c r="J108">
        <v>5344.69</v>
      </c>
      <c r="K108">
        <v>11359.57</v>
      </c>
      <c r="L108">
        <v>19668.009999999998</v>
      </c>
    </row>
    <row r="109" spans="1:12">
      <c r="A109" s="4">
        <v>10489.61</v>
      </c>
      <c r="B109" s="4">
        <v>16.8</v>
      </c>
      <c r="C109" s="4">
        <v>96.32</v>
      </c>
      <c r="D109" s="4">
        <v>55.72</v>
      </c>
      <c r="E109">
        <v>399.61</v>
      </c>
      <c r="F109" t="s">
        <v>182</v>
      </c>
      <c r="G109" t="s">
        <v>182</v>
      </c>
      <c r="H109">
        <v>92</v>
      </c>
      <c r="I109">
        <v>331.2</v>
      </c>
      <c r="J109">
        <v>17482.68</v>
      </c>
      <c r="K109">
        <v>262.18</v>
      </c>
      <c r="L109">
        <v>5344.69</v>
      </c>
    </row>
    <row r="110" spans="1:12">
      <c r="A110" s="4">
        <v>7827.87</v>
      </c>
      <c r="B110" s="4">
        <v>16.8</v>
      </c>
      <c r="C110" s="4">
        <v>200</v>
      </c>
      <c r="D110" s="4">
        <v>101.08</v>
      </c>
      <c r="E110">
        <v>307.95</v>
      </c>
      <c r="F110" t="s">
        <v>182</v>
      </c>
      <c r="G110" t="s">
        <v>182</v>
      </c>
      <c r="H110">
        <v>100</v>
      </c>
      <c r="I110">
        <v>113.78</v>
      </c>
      <c r="J110">
        <v>5344.69</v>
      </c>
      <c r="K110">
        <v>2250</v>
      </c>
      <c r="L110">
        <v>4008.52</v>
      </c>
    </row>
    <row r="111" spans="1:12">
      <c r="A111" s="4">
        <v>15734.41</v>
      </c>
      <c r="B111" s="4">
        <v>16.8</v>
      </c>
      <c r="C111" s="4">
        <v>5953.44</v>
      </c>
      <c r="D111" s="4">
        <v>50.54</v>
      </c>
      <c r="E111">
        <v>208.78</v>
      </c>
      <c r="F111" t="s">
        <v>182</v>
      </c>
      <c r="G111" t="s">
        <v>182</v>
      </c>
      <c r="H111">
        <v>20</v>
      </c>
      <c r="I111">
        <v>310</v>
      </c>
      <c r="J111">
        <v>14860.28</v>
      </c>
      <c r="K111">
        <v>142.35</v>
      </c>
      <c r="L111">
        <v>5344.69</v>
      </c>
    </row>
    <row r="112" spans="1:12">
      <c r="A112" s="4">
        <v>13046.46</v>
      </c>
      <c r="B112" s="4">
        <v>16.8</v>
      </c>
      <c r="C112" s="4">
        <v>35.840000000000003</v>
      </c>
      <c r="D112" s="4">
        <v>1818.13</v>
      </c>
      <c r="E112">
        <v>28.07</v>
      </c>
      <c r="F112" t="s">
        <v>182</v>
      </c>
      <c r="G112" t="s">
        <v>182</v>
      </c>
      <c r="H112">
        <v>2.75</v>
      </c>
      <c r="I112">
        <v>183.22</v>
      </c>
      <c r="J112">
        <v>5318.5</v>
      </c>
      <c r="K112">
        <v>166.23</v>
      </c>
      <c r="L112">
        <v>10489.61</v>
      </c>
    </row>
    <row r="113" spans="1:12">
      <c r="A113" s="4">
        <v>26224.02</v>
      </c>
      <c r="B113" s="4">
        <v>313.60000000000002</v>
      </c>
      <c r="C113" s="4">
        <v>145.6</v>
      </c>
      <c r="D113" s="4">
        <v>91</v>
      </c>
      <c r="E113">
        <v>213.24</v>
      </c>
      <c r="F113" t="s">
        <v>182</v>
      </c>
      <c r="G113" t="s">
        <v>182</v>
      </c>
      <c r="H113">
        <v>3.96</v>
      </c>
      <c r="I113">
        <v>304.39999999999998</v>
      </c>
      <c r="J113">
        <v>6680.87</v>
      </c>
      <c r="K113">
        <v>253.71</v>
      </c>
      <c r="L113">
        <v>10772.74</v>
      </c>
    </row>
    <row r="114" spans="1:12">
      <c r="A114" s="4">
        <v>2174.41</v>
      </c>
      <c r="B114" s="4">
        <v>162.4</v>
      </c>
      <c r="C114" s="4">
        <v>108.64</v>
      </c>
      <c r="D114" s="4">
        <v>807.67</v>
      </c>
      <c r="E114">
        <v>1890.41</v>
      </c>
      <c r="F114" t="s">
        <v>182</v>
      </c>
      <c r="G114" t="s">
        <v>182</v>
      </c>
      <c r="H114">
        <v>18551.240000000002</v>
      </c>
      <c r="I114">
        <v>162.49</v>
      </c>
      <c r="J114">
        <v>19668.009999999998</v>
      </c>
      <c r="K114">
        <v>50</v>
      </c>
      <c r="L114">
        <v>16608.54</v>
      </c>
    </row>
    <row r="115" spans="1:12">
      <c r="A115" s="4">
        <v>13568.32</v>
      </c>
      <c r="B115" s="4">
        <v>16.8</v>
      </c>
      <c r="C115" s="4">
        <v>95.2</v>
      </c>
      <c r="D115" s="4">
        <v>64.680000000000007</v>
      </c>
      <c r="E115">
        <v>3128.04</v>
      </c>
      <c r="F115" t="s">
        <v>182</v>
      </c>
      <c r="G115" t="s">
        <v>182</v>
      </c>
      <c r="H115">
        <v>12546.63</v>
      </c>
      <c r="I115">
        <v>336</v>
      </c>
      <c r="J115">
        <v>6648.12</v>
      </c>
      <c r="K115">
        <v>163.79</v>
      </c>
      <c r="L115">
        <v>18793.88</v>
      </c>
    </row>
    <row r="116" spans="1:12">
      <c r="A116" s="4">
        <v>2087.4299999999998</v>
      </c>
      <c r="B116" s="4">
        <v>16.8</v>
      </c>
      <c r="C116" s="4">
        <v>28</v>
      </c>
      <c r="D116" s="4">
        <v>111</v>
      </c>
      <c r="E116" t="s">
        <v>182</v>
      </c>
      <c r="F116" t="s">
        <v>182</v>
      </c>
      <c r="G116" t="s">
        <v>182</v>
      </c>
      <c r="H116">
        <v>179.2</v>
      </c>
      <c r="I116">
        <v>434.26</v>
      </c>
      <c r="J116">
        <v>10611.12</v>
      </c>
      <c r="K116">
        <v>171.6</v>
      </c>
      <c r="L116">
        <v>8566.51</v>
      </c>
    </row>
    <row r="117" spans="1:12">
      <c r="A117" s="4">
        <v>13046.46</v>
      </c>
      <c r="B117" s="4">
        <v>31.36</v>
      </c>
      <c r="C117" s="4">
        <v>28</v>
      </c>
      <c r="D117" s="4">
        <v>62.16</v>
      </c>
      <c r="E117" t="s">
        <v>182</v>
      </c>
      <c r="F117" t="s">
        <v>182</v>
      </c>
      <c r="G117" t="s">
        <v>182</v>
      </c>
      <c r="H117">
        <v>1246</v>
      </c>
      <c r="I117">
        <v>626.57000000000005</v>
      </c>
      <c r="J117">
        <v>5344.69</v>
      </c>
      <c r="K117">
        <v>451.2</v>
      </c>
      <c r="L117">
        <v>5344.69</v>
      </c>
    </row>
    <row r="118" spans="1:12">
      <c r="A118" s="4">
        <v>5218.58</v>
      </c>
      <c r="B118" s="4">
        <v>128.80000000000001</v>
      </c>
      <c r="C118" s="4">
        <v>54.88</v>
      </c>
      <c r="D118" s="4">
        <v>27.5</v>
      </c>
      <c r="E118" t="s">
        <v>182</v>
      </c>
      <c r="F118" t="s">
        <v>182</v>
      </c>
      <c r="G118" t="s">
        <v>182</v>
      </c>
      <c r="H118">
        <v>1205.2</v>
      </c>
      <c r="I118">
        <v>166.83</v>
      </c>
      <c r="J118">
        <v>6680.87</v>
      </c>
      <c r="K118">
        <v>100</v>
      </c>
      <c r="L118">
        <v>19230.939999999999</v>
      </c>
    </row>
    <row r="119" spans="1:12">
      <c r="A119" s="4">
        <v>16695.96</v>
      </c>
      <c r="B119" s="4">
        <v>16.8</v>
      </c>
      <c r="C119" s="4">
        <v>600.26</v>
      </c>
      <c r="D119" s="4">
        <v>314.5</v>
      </c>
      <c r="E119" t="s">
        <v>182</v>
      </c>
      <c r="F119" t="s">
        <v>182</v>
      </c>
      <c r="G119" t="s">
        <v>182</v>
      </c>
      <c r="H119">
        <v>4</v>
      </c>
      <c r="I119">
        <v>336</v>
      </c>
      <c r="J119">
        <v>11.96</v>
      </c>
      <c r="K119">
        <v>151.4</v>
      </c>
      <c r="L119">
        <v>5344.69</v>
      </c>
    </row>
    <row r="120" spans="1:12">
      <c r="A120" s="4">
        <v>26224.02</v>
      </c>
      <c r="B120" s="4">
        <v>1818.13</v>
      </c>
      <c r="C120" s="4">
        <v>2445.75</v>
      </c>
      <c r="D120" s="4">
        <v>314.5</v>
      </c>
      <c r="E120" t="s">
        <v>182</v>
      </c>
      <c r="F120" t="s">
        <v>182</v>
      </c>
      <c r="G120" t="s">
        <v>182</v>
      </c>
      <c r="H120">
        <v>4</v>
      </c>
      <c r="I120">
        <v>392</v>
      </c>
      <c r="J120">
        <v>384.61</v>
      </c>
      <c r="K120">
        <v>14.75</v>
      </c>
      <c r="L120">
        <v>5344.69</v>
      </c>
    </row>
    <row r="121" spans="1:12">
      <c r="A121" s="4">
        <v>13568.32</v>
      </c>
      <c r="B121" s="4">
        <v>324.81</v>
      </c>
      <c r="C121" s="4">
        <v>40</v>
      </c>
      <c r="D121" s="4">
        <v>314.5</v>
      </c>
      <c r="E121" t="s">
        <v>182</v>
      </c>
      <c r="F121" t="s">
        <v>182</v>
      </c>
      <c r="G121" t="s">
        <v>182</v>
      </c>
      <c r="H121">
        <v>4</v>
      </c>
      <c r="I121">
        <v>244.86</v>
      </c>
      <c r="J121">
        <v>35.79</v>
      </c>
      <c r="K121">
        <v>346.21</v>
      </c>
      <c r="L121">
        <v>12237.87</v>
      </c>
    </row>
    <row r="122" spans="1:12">
      <c r="A122" s="4">
        <v>14872.96</v>
      </c>
      <c r="B122" s="4">
        <v>91</v>
      </c>
      <c r="C122" s="4">
        <v>27.5</v>
      </c>
      <c r="D122" s="4">
        <v>70</v>
      </c>
      <c r="E122" t="s">
        <v>182</v>
      </c>
      <c r="F122" t="s">
        <v>182</v>
      </c>
      <c r="G122" t="s">
        <v>182</v>
      </c>
      <c r="H122">
        <v>4</v>
      </c>
      <c r="I122">
        <v>227.33</v>
      </c>
      <c r="J122">
        <v>21.9</v>
      </c>
      <c r="K122">
        <v>100</v>
      </c>
      <c r="L122">
        <v>13220.41</v>
      </c>
    </row>
    <row r="123" spans="1:12">
      <c r="A123" s="4">
        <v>14872.96</v>
      </c>
      <c r="B123" s="4">
        <v>350</v>
      </c>
      <c r="C123" s="4">
        <v>139.86000000000001</v>
      </c>
      <c r="D123" s="4">
        <v>200</v>
      </c>
      <c r="E123" t="s">
        <v>182</v>
      </c>
      <c r="F123" t="s">
        <v>182</v>
      </c>
      <c r="G123" t="s">
        <v>182</v>
      </c>
      <c r="H123">
        <v>4</v>
      </c>
      <c r="I123">
        <v>139.41999999999999</v>
      </c>
      <c r="J123">
        <v>67.2</v>
      </c>
      <c r="K123">
        <v>81.78</v>
      </c>
      <c r="L123">
        <v>18793.88</v>
      </c>
    </row>
    <row r="124" spans="1:12">
      <c r="A124" s="4">
        <v>17569.23</v>
      </c>
      <c r="B124" s="4">
        <v>400</v>
      </c>
      <c r="C124" s="4">
        <v>300.25</v>
      </c>
      <c r="D124" s="4">
        <v>48.01</v>
      </c>
      <c r="E124" t="s">
        <v>182</v>
      </c>
      <c r="F124" t="s">
        <v>182</v>
      </c>
      <c r="G124" t="s">
        <v>182</v>
      </c>
      <c r="H124">
        <v>4</v>
      </c>
      <c r="I124">
        <v>281.08999999999997</v>
      </c>
      <c r="J124">
        <v>90.72</v>
      </c>
      <c r="K124">
        <v>70.08</v>
      </c>
      <c r="L124">
        <v>19230.95</v>
      </c>
    </row>
    <row r="125" spans="1:12">
      <c r="A125" s="4">
        <v>17569.23</v>
      </c>
      <c r="B125" s="4">
        <v>105</v>
      </c>
      <c r="C125" s="4">
        <v>160.94999999999999</v>
      </c>
      <c r="D125" s="4">
        <v>193.08</v>
      </c>
      <c r="E125" t="s">
        <v>182</v>
      </c>
      <c r="F125" t="s">
        <v>182</v>
      </c>
      <c r="G125" t="s">
        <v>182</v>
      </c>
      <c r="H125">
        <v>4</v>
      </c>
      <c r="I125">
        <v>800</v>
      </c>
      <c r="J125">
        <v>163.52000000000001</v>
      </c>
      <c r="K125">
        <v>80</v>
      </c>
      <c r="L125">
        <v>7867.2</v>
      </c>
    </row>
    <row r="126" spans="1:12">
      <c r="A126" s="4">
        <v>5870.91</v>
      </c>
      <c r="B126" s="4">
        <v>869.43</v>
      </c>
      <c r="C126" s="4">
        <v>92.23</v>
      </c>
      <c r="D126" s="4">
        <v>60</v>
      </c>
      <c r="E126" t="s">
        <v>182</v>
      </c>
      <c r="F126" t="s">
        <v>182</v>
      </c>
      <c r="G126" t="s">
        <v>182</v>
      </c>
      <c r="H126">
        <v>4</v>
      </c>
      <c r="I126">
        <v>74.67</v>
      </c>
      <c r="J126">
        <v>28</v>
      </c>
      <c r="K126">
        <v>121.58</v>
      </c>
      <c r="L126">
        <v>13986.14</v>
      </c>
    </row>
    <row r="127" spans="1:12">
      <c r="A127" s="4">
        <v>9343.93</v>
      </c>
      <c r="B127" s="4">
        <v>27.5</v>
      </c>
      <c r="C127" s="4">
        <v>93.18</v>
      </c>
      <c r="D127" s="4">
        <v>180</v>
      </c>
      <c r="E127" t="s">
        <v>182</v>
      </c>
      <c r="F127" t="s">
        <v>182</v>
      </c>
      <c r="G127" t="s">
        <v>182</v>
      </c>
      <c r="H127">
        <v>4</v>
      </c>
      <c r="I127">
        <v>91.58</v>
      </c>
      <c r="J127">
        <v>151.19999999999999</v>
      </c>
      <c r="K127">
        <v>1539.52</v>
      </c>
      <c r="L127">
        <v>19230.939999999999</v>
      </c>
    </row>
    <row r="128" spans="1:12">
      <c r="A128" s="4">
        <v>820.47</v>
      </c>
      <c r="B128" s="4">
        <v>53.83</v>
      </c>
      <c r="C128" s="4">
        <v>302.49</v>
      </c>
      <c r="D128" s="4">
        <v>314.8</v>
      </c>
      <c r="E128" t="s">
        <v>182</v>
      </c>
      <c r="F128" t="s">
        <v>182</v>
      </c>
      <c r="G128" t="s">
        <v>182</v>
      </c>
      <c r="H128">
        <v>4</v>
      </c>
      <c r="I128">
        <v>74.66</v>
      </c>
      <c r="J128">
        <v>170.24</v>
      </c>
      <c r="K128">
        <v>95</v>
      </c>
      <c r="L128">
        <v>18793.88</v>
      </c>
    </row>
    <row r="129" spans="1:12">
      <c r="A129" s="4">
        <v>38.08</v>
      </c>
      <c r="B129" s="4">
        <v>3667.57</v>
      </c>
      <c r="C129" s="4">
        <v>374.53</v>
      </c>
      <c r="D129" s="4">
        <v>277</v>
      </c>
      <c r="E129" t="s">
        <v>182</v>
      </c>
      <c r="F129" t="s">
        <v>182</v>
      </c>
      <c r="G129" t="s">
        <v>182</v>
      </c>
      <c r="H129">
        <v>4</v>
      </c>
      <c r="I129">
        <v>72.84</v>
      </c>
      <c r="J129">
        <v>247.52</v>
      </c>
      <c r="K129">
        <v>80</v>
      </c>
      <c r="L129">
        <v>6680.87</v>
      </c>
    </row>
    <row r="130" spans="1:12">
      <c r="A130" s="4">
        <v>104.16</v>
      </c>
      <c r="B130" s="4">
        <v>529.91</v>
      </c>
      <c r="C130" s="4">
        <v>374.53</v>
      </c>
      <c r="D130" s="4">
        <v>180.99</v>
      </c>
      <c r="E130" t="s">
        <v>182</v>
      </c>
      <c r="F130" t="s">
        <v>182</v>
      </c>
      <c r="G130" t="s">
        <v>182</v>
      </c>
      <c r="H130">
        <v>4</v>
      </c>
      <c r="I130">
        <v>80</v>
      </c>
      <c r="J130">
        <v>44.8</v>
      </c>
      <c r="K130">
        <v>90</v>
      </c>
      <c r="L130">
        <v>369.36</v>
      </c>
    </row>
    <row r="131" spans="1:12">
      <c r="A131" s="4">
        <v>30.01</v>
      </c>
      <c r="B131" s="4">
        <v>5801.37</v>
      </c>
      <c r="C131" s="4">
        <v>138.75</v>
      </c>
      <c r="D131" s="4">
        <v>197.86</v>
      </c>
      <c r="E131" t="s">
        <v>182</v>
      </c>
      <c r="F131" t="s">
        <v>182</v>
      </c>
      <c r="G131" t="s">
        <v>182</v>
      </c>
      <c r="H131">
        <v>4</v>
      </c>
      <c r="I131">
        <v>64.58</v>
      </c>
      <c r="J131">
        <v>395.6</v>
      </c>
      <c r="K131">
        <v>64.67</v>
      </c>
      <c r="L131">
        <v>923.4</v>
      </c>
    </row>
    <row r="132" spans="1:12">
      <c r="A132" s="4">
        <v>60</v>
      </c>
      <c r="B132" s="4">
        <v>187.1</v>
      </c>
      <c r="C132" s="4">
        <v>100</v>
      </c>
      <c r="D132" s="4">
        <v>201.53</v>
      </c>
      <c r="E132" t="s">
        <v>182</v>
      </c>
      <c r="F132" t="s">
        <v>182</v>
      </c>
      <c r="G132" t="s">
        <v>182</v>
      </c>
      <c r="H132">
        <v>4</v>
      </c>
      <c r="I132">
        <v>500</v>
      </c>
      <c r="J132">
        <v>430</v>
      </c>
      <c r="K132">
        <v>63.45</v>
      </c>
      <c r="L132">
        <v>46.54</v>
      </c>
    </row>
    <row r="133" spans="1:12">
      <c r="A133" s="4">
        <v>134.4</v>
      </c>
      <c r="B133" s="4">
        <v>88.8</v>
      </c>
      <c r="C133" s="4">
        <v>1632.27</v>
      </c>
      <c r="D133" s="4">
        <v>42.59</v>
      </c>
      <c r="E133" t="s">
        <v>182</v>
      </c>
      <c r="F133" t="s">
        <v>182</v>
      </c>
      <c r="G133" t="s">
        <v>182</v>
      </c>
      <c r="H133">
        <v>4</v>
      </c>
      <c r="I133">
        <v>500</v>
      </c>
      <c r="J133">
        <v>63</v>
      </c>
      <c r="K133">
        <v>70.5</v>
      </c>
      <c r="L133">
        <v>23.35</v>
      </c>
    </row>
    <row r="134" spans="1:12">
      <c r="A134" s="4">
        <v>250</v>
      </c>
      <c r="B134" s="4">
        <v>1904.42</v>
      </c>
      <c r="C134" s="4">
        <v>154.56</v>
      </c>
      <c r="D134" s="4">
        <v>1892.58</v>
      </c>
      <c r="E134" t="s">
        <v>182</v>
      </c>
      <c r="F134" t="s">
        <v>182</v>
      </c>
      <c r="G134" t="s">
        <v>182</v>
      </c>
      <c r="H134">
        <v>4</v>
      </c>
      <c r="I134">
        <v>93.34</v>
      </c>
      <c r="J134">
        <v>376.51</v>
      </c>
      <c r="K134">
        <v>65</v>
      </c>
      <c r="L134">
        <v>220.64</v>
      </c>
    </row>
    <row r="135" spans="1:12">
      <c r="A135" s="4">
        <v>250</v>
      </c>
      <c r="B135" s="4">
        <v>218.9</v>
      </c>
      <c r="C135" s="4">
        <v>30</v>
      </c>
      <c r="D135" s="4">
        <v>1788.94</v>
      </c>
      <c r="E135" t="s">
        <v>182</v>
      </c>
      <c r="F135" t="s">
        <v>182</v>
      </c>
      <c r="G135" t="s">
        <v>182</v>
      </c>
      <c r="H135">
        <v>119.02</v>
      </c>
      <c r="I135">
        <v>84.92</v>
      </c>
      <c r="J135">
        <v>310</v>
      </c>
      <c r="K135">
        <v>80</v>
      </c>
      <c r="L135">
        <v>93.79</v>
      </c>
    </row>
    <row r="136" spans="1:12">
      <c r="A136" s="4">
        <v>1400</v>
      </c>
      <c r="B136" s="4">
        <v>185.5</v>
      </c>
      <c r="C136" s="4">
        <v>100</v>
      </c>
      <c r="D136" s="4">
        <v>168.21</v>
      </c>
      <c r="E136" t="s">
        <v>182</v>
      </c>
      <c r="F136" t="s">
        <v>182</v>
      </c>
      <c r="G136" t="s">
        <v>182</v>
      </c>
      <c r="H136">
        <v>164.31</v>
      </c>
      <c r="I136">
        <v>66.58</v>
      </c>
      <c r="J136">
        <v>344.1</v>
      </c>
      <c r="K136">
        <v>323.62</v>
      </c>
      <c r="L136">
        <v>430</v>
      </c>
    </row>
    <row r="137" spans="1:12">
      <c r="A137" s="4">
        <v>430</v>
      </c>
      <c r="B137" s="4">
        <v>159</v>
      </c>
      <c r="C137" s="4">
        <v>33.6</v>
      </c>
      <c r="D137" s="4">
        <v>180.5</v>
      </c>
      <c r="E137" t="s">
        <v>182</v>
      </c>
      <c r="F137" t="s">
        <v>182</v>
      </c>
      <c r="G137" t="s">
        <v>182</v>
      </c>
      <c r="H137">
        <v>154.84</v>
      </c>
      <c r="I137">
        <v>75</v>
      </c>
      <c r="J137">
        <v>90</v>
      </c>
      <c r="K137">
        <v>205.69</v>
      </c>
      <c r="L137">
        <v>395.6</v>
      </c>
    </row>
    <row r="138" spans="1:12">
      <c r="A138" s="4">
        <v>110</v>
      </c>
      <c r="B138" s="4">
        <v>84.5</v>
      </c>
      <c r="C138" s="4">
        <v>244.55</v>
      </c>
      <c r="D138" s="4">
        <v>6899</v>
      </c>
      <c r="E138" t="s">
        <v>182</v>
      </c>
      <c r="F138" t="s">
        <v>182</v>
      </c>
      <c r="G138" t="s">
        <v>182</v>
      </c>
      <c r="H138">
        <v>47.52</v>
      </c>
      <c r="I138">
        <v>93.34</v>
      </c>
      <c r="J138">
        <v>75</v>
      </c>
      <c r="K138">
        <v>94.46</v>
      </c>
      <c r="L138">
        <v>222</v>
      </c>
    </row>
    <row r="139" spans="1:12">
      <c r="A139" s="4">
        <v>80</v>
      </c>
      <c r="B139" s="4">
        <v>100</v>
      </c>
      <c r="C139" s="4">
        <v>310.60000000000002</v>
      </c>
      <c r="D139" s="4" t="s">
        <v>182</v>
      </c>
      <c r="E139" t="s">
        <v>182</v>
      </c>
      <c r="F139" t="s">
        <v>182</v>
      </c>
      <c r="G139" t="s">
        <v>182</v>
      </c>
      <c r="H139">
        <v>222</v>
      </c>
      <c r="I139">
        <v>1872.95</v>
      </c>
      <c r="J139">
        <v>376.63</v>
      </c>
      <c r="K139">
        <v>113.57</v>
      </c>
      <c r="L139">
        <v>333</v>
      </c>
    </row>
    <row r="140" spans="1:12">
      <c r="A140" s="4">
        <v>50</v>
      </c>
      <c r="B140" s="4">
        <v>233.8</v>
      </c>
      <c r="C140" s="4">
        <v>37.799999999999997</v>
      </c>
      <c r="D140" s="4" t="s">
        <v>182</v>
      </c>
      <c r="E140" t="s">
        <v>182</v>
      </c>
      <c r="F140" t="s">
        <v>182</v>
      </c>
      <c r="G140" t="s">
        <v>182</v>
      </c>
      <c r="H140">
        <v>94.46</v>
      </c>
      <c r="I140">
        <v>77.17</v>
      </c>
      <c r="J140">
        <v>204</v>
      </c>
      <c r="K140">
        <v>1000</v>
      </c>
      <c r="L140">
        <v>242.53</v>
      </c>
    </row>
    <row r="141" spans="1:12">
      <c r="A141" s="4">
        <v>300</v>
      </c>
      <c r="B141" s="4">
        <v>188.8</v>
      </c>
      <c r="C141" s="4">
        <v>57.61</v>
      </c>
      <c r="D141" s="4" t="s">
        <v>182</v>
      </c>
      <c r="E141" t="s">
        <v>182</v>
      </c>
      <c r="F141" t="s">
        <v>182</v>
      </c>
      <c r="G141" t="s">
        <v>182</v>
      </c>
      <c r="H141">
        <v>113.58</v>
      </c>
      <c r="I141">
        <v>81.5</v>
      </c>
      <c r="J141">
        <v>168</v>
      </c>
      <c r="K141">
        <v>1900</v>
      </c>
      <c r="L141">
        <v>242.53</v>
      </c>
    </row>
    <row r="142" spans="1:12">
      <c r="A142" s="4">
        <v>400</v>
      </c>
      <c r="B142" s="4">
        <v>103.4</v>
      </c>
      <c r="C142" s="4">
        <v>59.4</v>
      </c>
      <c r="D142" s="4" t="s">
        <v>182</v>
      </c>
      <c r="E142" t="s">
        <v>182</v>
      </c>
      <c r="F142" t="s">
        <v>182</v>
      </c>
      <c r="G142" t="s">
        <v>182</v>
      </c>
      <c r="H142">
        <v>374.53</v>
      </c>
      <c r="I142">
        <v>75</v>
      </c>
      <c r="J142">
        <v>200</v>
      </c>
      <c r="K142">
        <v>1797.6</v>
      </c>
      <c r="L142">
        <v>672</v>
      </c>
    </row>
    <row r="143" spans="1:12">
      <c r="A143" s="4">
        <v>300</v>
      </c>
      <c r="B143" s="4">
        <v>282.08</v>
      </c>
      <c r="C143" s="4">
        <v>200.45</v>
      </c>
      <c r="D143" s="4" t="s">
        <v>182</v>
      </c>
      <c r="E143" t="s">
        <v>182</v>
      </c>
      <c r="F143" t="s">
        <v>182</v>
      </c>
      <c r="G143" t="s">
        <v>182</v>
      </c>
      <c r="H143">
        <v>205.69</v>
      </c>
      <c r="I143">
        <v>85</v>
      </c>
      <c r="J143">
        <v>100</v>
      </c>
      <c r="K143">
        <v>1000</v>
      </c>
      <c r="L143">
        <v>163.92</v>
      </c>
    </row>
    <row r="144" spans="1:12">
      <c r="A144" s="4">
        <v>500</v>
      </c>
      <c r="B144" s="4">
        <v>66.099999999999994</v>
      </c>
      <c r="C144" s="4">
        <v>144.08000000000001</v>
      </c>
      <c r="D144" s="4" t="s">
        <v>182</v>
      </c>
      <c r="E144" t="s">
        <v>182</v>
      </c>
      <c r="F144" t="s">
        <v>182</v>
      </c>
      <c r="G144" t="s">
        <v>182</v>
      </c>
      <c r="H144">
        <v>22.2</v>
      </c>
      <c r="I144">
        <v>77.5</v>
      </c>
      <c r="J144">
        <v>33.6</v>
      </c>
      <c r="K144">
        <v>4765.57</v>
      </c>
      <c r="L144">
        <v>389.06</v>
      </c>
    </row>
    <row r="145" spans="1:12">
      <c r="A145" s="4">
        <v>320</v>
      </c>
      <c r="B145" s="4">
        <v>227.5</v>
      </c>
      <c r="C145" s="4">
        <v>199.5</v>
      </c>
      <c r="D145" s="4" t="s">
        <v>182</v>
      </c>
      <c r="E145" t="s">
        <v>182</v>
      </c>
      <c r="F145" t="s">
        <v>182</v>
      </c>
      <c r="G145" t="s">
        <v>182</v>
      </c>
      <c r="H145">
        <v>205.39</v>
      </c>
      <c r="I145">
        <v>1389.8</v>
      </c>
      <c r="J145">
        <v>504</v>
      </c>
      <c r="K145" t="s">
        <v>182</v>
      </c>
      <c r="L145">
        <v>163.53</v>
      </c>
    </row>
    <row r="146" spans="1:12">
      <c r="A146" s="4">
        <v>350</v>
      </c>
      <c r="B146" s="4">
        <v>267.26</v>
      </c>
      <c r="C146" s="4">
        <v>183.43</v>
      </c>
      <c r="D146" s="4" t="s">
        <v>182</v>
      </c>
      <c r="E146" t="s">
        <v>182</v>
      </c>
      <c r="F146" t="s">
        <v>182</v>
      </c>
      <c r="G146" t="s">
        <v>182</v>
      </c>
      <c r="H146">
        <v>30</v>
      </c>
      <c r="I146">
        <v>196.12</v>
      </c>
      <c r="J146">
        <v>87.5</v>
      </c>
      <c r="K146" t="s">
        <v>182</v>
      </c>
      <c r="L146">
        <v>130.19999999999999</v>
      </c>
    </row>
    <row r="147" spans="1:12">
      <c r="A147" s="4">
        <v>150</v>
      </c>
      <c r="B147" s="4">
        <v>26.84</v>
      </c>
      <c r="C147" s="4">
        <v>139</v>
      </c>
      <c r="D147" s="4" t="s">
        <v>182</v>
      </c>
      <c r="E147" t="s">
        <v>182</v>
      </c>
      <c r="F147" t="s">
        <v>182</v>
      </c>
      <c r="G147" t="s">
        <v>182</v>
      </c>
      <c r="H147">
        <v>322.7</v>
      </c>
      <c r="I147">
        <v>130.37</v>
      </c>
      <c r="J147">
        <v>73.12</v>
      </c>
      <c r="K147" t="s">
        <v>182</v>
      </c>
      <c r="L147">
        <v>70</v>
      </c>
    </row>
    <row r="148" spans="1:12">
      <c r="A148" s="4">
        <v>150</v>
      </c>
      <c r="B148" s="4">
        <v>100</v>
      </c>
      <c r="C148" s="4">
        <v>344.44</v>
      </c>
      <c r="D148" s="4" t="s">
        <v>182</v>
      </c>
      <c r="E148" t="s">
        <v>182</v>
      </c>
      <c r="F148" t="s">
        <v>182</v>
      </c>
      <c r="G148" t="s">
        <v>182</v>
      </c>
      <c r="H148">
        <v>1500</v>
      </c>
      <c r="I148">
        <v>100</v>
      </c>
      <c r="J148">
        <v>369.93</v>
      </c>
      <c r="K148" t="s">
        <v>182</v>
      </c>
      <c r="L148">
        <v>121.1</v>
      </c>
    </row>
    <row r="149" spans="1:12">
      <c r="A149" s="4">
        <v>50.54</v>
      </c>
      <c r="B149" s="4">
        <v>172.12</v>
      </c>
      <c r="C149" s="4">
        <v>33.94</v>
      </c>
      <c r="D149" s="4" t="s">
        <v>182</v>
      </c>
      <c r="E149" t="s">
        <v>182</v>
      </c>
      <c r="F149" t="s">
        <v>182</v>
      </c>
      <c r="G149" t="s">
        <v>182</v>
      </c>
      <c r="H149">
        <v>4958.5</v>
      </c>
      <c r="I149">
        <v>39.89</v>
      </c>
      <c r="J149">
        <v>242.63</v>
      </c>
      <c r="K149" t="s">
        <v>182</v>
      </c>
      <c r="L149">
        <v>242.47</v>
      </c>
    </row>
    <row r="150" spans="1:12">
      <c r="A150" s="4">
        <v>222.88</v>
      </c>
      <c r="B150" s="4">
        <v>127.74</v>
      </c>
      <c r="C150" s="4">
        <v>154.13</v>
      </c>
      <c r="D150" s="4" t="s">
        <v>182</v>
      </c>
      <c r="E150" t="s">
        <v>182</v>
      </c>
      <c r="F150" t="s">
        <v>182</v>
      </c>
      <c r="G150" t="s">
        <v>182</v>
      </c>
      <c r="H150">
        <v>149.85</v>
      </c>
      <c r="I150">
        <v>200.31</v>
      </c>
      <c r="J150">
        <v>4500</v>
      </c>
      <c r="K150" t="s">
        <v>182</v>
      </c>
      <c r="L150">
        <v>202</v>
      </c>
    </row>
    <row r="151" spans="1:12">
      <c r="A151" s="4">
        <v>33.299999999999997</v>
      </c>
      <c r="B151" s="4">
        <v>100</v>
      </c>
      <c r="C151" s="4">
        <v>168.9</v>
      </c>
      <c r="D151" s="4" t="s">
        <v>182</v>
      </c>
      <c r="E151" t="s">
        <v>182</v>
      </c>
      <c r="F151" t="s">
        <v>182</v>
      </c>
      <c r="G151" t="s">
        <v>182</v>
      </c>
      <c r="H151">
        <v>1861.74</v>
      </c>
      <c r="I151">
        <v>210.6</v>
      </c>
      <c r="J151">
        <v>20.57</v>
      </c>
      <c r="K151" t="s">
        <v>182</v>
      </c>
      <c r="L151">
        <v>360</v>
      </c>
    </row>
    <row r="152" spans="1:12">
      <c r="A152" s="4" t="s">
        <v>182</v>
      </c>
      <c r="B152" s="4">
        <v>100</v>
      </c>
      <c r="C152" s="4">
        <v>1849.12</v>
      </c>
      <c r="D152" s="4" t="s">
        <v>182</v>
      </c>
      <c r="E152" t="s">
        <v>182</v>
      </c>
      <c r="F152" t="s">
        <v>182</v>
      </c>
      <c r="G152" t="s">
        <v>182</v>
      </c>
      <c r="H152">
        <v>3775.44</v>
      </c>
      <c r="I152">
        <v>297.19</v>
      </c>
      <c r="J152">
        <v>132</v>
      </c>
      <c r="K152" t="s">
        <v>182</v>
      </c>
      <c r="L152">
        <v>240</v>
      </c>
    </row>
    <row r="153" spans="1:12">
      <c r="A153" s="4">
        <v>729.69</v>
      </c>
      <c r="B153" s="4">
        <v>1651.3</v>
      </c>
      <c r="C153" s="4">
        <v>64</v>
      </c>
      <c r="D153" s="4" t="s">
        <v>182</v>
      </c>
      <c r="E153" t="s">
        <v>182</v>
      </c>
      <c r="F153" t="s">
        <v>182</v>
      </c>
      <c r="G153" t="s">
        <v>182</v>
      </c>
      <c r="H153">
        <v>301.08999999999997</v>
      </c>
      <c r="I153">
        <v>380.8</v>
      </c>
      <c r="J153">
        <v>2000</v>
      </c>
      <c r="K153" t="s">
        <v>182</v>
      </c>
      <c r="L153">
        <v>255</v>
      </c>
    </row>
    <row r="154" spans="1:12">
      <c r="A154" s="4">
        <v>310.5</v>
      </c>
      <c r="B154" s="4">
        <v>1953.91</v>
      </c>
      <c r="C154" s="4">
        <v>316.64999999999998</v>
      </c>
      <c r="D154" s="4" t="s">
        <v>182</v>
      </c>
      <c r="E154" t="s">
        <v>182</v>
      </c>
      <c r="F154" t="s">
        <v>182</v>
      </c>
      <c r="G154" t="s">
        <v>182</v>
      </c>
      <c r="H154">
        <v>16000</v>
      </c>
      <c r="I154">
        <v>295.60000000000002</v>
      </c>
      <c r="J154">
        <v>76.48</v>
      </c>
      <c r="K154" t="s">
        <v>182</v>
      </c>
      <c r="L154">
        <v>262.18</v>
      </c>
    </row>
    <row r="155" spans="1:12">
      <c r="A155" s="4">
        <v>560.75</v>
      </c>
      <c r="B155" s="4">
        <v>75</v>
      </c>
      <c r="C155" s="4" t="s">
        <v>182</v>
      </c>
      <c r="D155" s="4" t="s">
        <v>182</v>
      </c>
      <c r="E155" t="s">
        <v>182</v>
      </c>
      <c r="F155" t="s">
        <v>182</v>
      </c>
      <c r="G155" t="s">
        <v>182</v>
      </c>
      <c r="H155">
        <v>100</v>
      </c>
      <c r="I155">
        <v>77.7</v>
      </c>
      <c r="J155">
        <v>185.06</v>
      </c>
      <c r="K155" t="s">
        <v>182</v>
      </c>
      <c r="L155">
        <v>120</v>
      </c>
    </row>
    <row r="156" spans="1:12">
      <c r="A156" s="4">
        <v>43.7</v>
      </c>
      <c r="B156" s="4">
        <v>50</v>
      </c>
      <c r="C156" s="4" t="s">
        <v>182</v>
      </c>
      <c r="D156" s="4" t="s">
        <v>182</v>
      </c>
      <c r="E156" t="s">
        <v>182</v>
      </c>
      <c r="F156" t="s">
        <v>182</v>
      </c>
      <c r="G156" t="s">
        <v>182</v>
      </c>
      <c r="H156">
        <v>39.89</v>
      </c>
      <c r="I156">
        <v>92.17</v>
      </c>
      <c r="J156">
        <v>63.5</v>
      </c>
      <c r="K156" t="s">
        <v>182</v>
      </c>
      <c r="L156">
        <v>126</v>
      </c>
    </row>
    <row r="157" spans="1:12">
      <c r="A157" s="4">
        <v>368.43</v>
      </c>
      <c r="B157" s="4">
        <v>1730.43</v>
      </c>
      <c r="C157" s="4" t="s">
        <v>182</v>
      </c>
      <c r="D157" s="4" t="s">
        <v>182</v>
      </c>
      <c r="E157" t="s">
        <v>182</v>
      </c>
      <c r="F157" t="s">
        <v>182</v>
      </c>
      <c r="G157" t="s">
        <v>182</v>
      </c>
      <c r="H157">
        <v>200.31</v>
      </c>
      <c r="I157">
        <v>250</v>
      </c>
      <c r="J157">
        <v>111.99</v>
      </c>
      <c r="K157" t="s">
        <v>182</v>
      </c>
      <c r="L157">
        <v>25.56</v>
      </c>
    </row>
    <row r="158" spans="1:12">
      <c r="A158" s="4">
        <v>90.9</v>
      </c>
      <c r="B158" s="4">
        <v>127.81</v>
      </c>
      <c r="C158" s="4" t="s">
        <v>182</v>
      </c>
      <c r="D158" s="4" t="s">
        <v>182</v>
      </c>
      <c r="E158" t="s">
        <v>182</v>
      </c>
      <c r="F158" t="s">
        <v>182</v>
      </c>
      <c r="G158" t="s">
        <v>182</v>
      </c>
      <c r="H158">
        <v>210.6</v>
      </c>
      <c r="I158">
        <v>266.52999999999997</v>
      </c>
      <c r="J158">
        <v>172.38</v>
      </c>
      <c r="K158" t="s">
        <v>182</v>
      </c>
      <c r="L158">
        <v>249.1</v>
      </c>
    </row>
    <row r="159" spans="1:12">
      <c r="A159" s="4">
        <v>3730.01</v>
      </c>
      <c r="B159" s="4">
        <v>377.52</v>
      </c>
      <c r="C159" s="4" t="s">
        <v>182</v>
      </c>
      <c r="D159" s="4" t="s">
        <v>182</v>
      </c>
      <c r="E159" t="s">
        <v>182</v>
      </c>
      <c r="F159" t="s">
        <v>182</v>
      </c>
      <c r="G159" t="s">
        <v>182</v>
      </c>
      <c r="H159">
        <v>297.19</v>
      </c>
      <c r="I159">
        <v>378.4</v>
      </c>
      <c r="J159">
        <v>395.21</v>
      </c>
      <c r="K159" t="s">
        <v>182</v>
      </c>
      <c r="L159">
        <v>220.81</v>
      </c>
    </row>
    <row r="160" spans="1:12">
      <c r="A160" s="4">
        <v>295</v>
      </c>
      <c r="B160" s="4">
        <v>88.8</v>
      </c>
      <c r="C160" s="4" t="s">
        <v>182</v>
      </c>
      <c r="D160" s="4" t="s">
        <v>182</v>
      </c>
      <c r="E160" t="s">
        <v>182</v>
      </c>
      <c r="F160" t="s">
        <v>182</v>
      </c>
      <c r="G160" t="s">
        <v>182</v>
      </c>
      <c r="H160">
        <v>380.8</v>
      </c>
      <c r="I160">
        <v>132</v>
      </c>
      <c r="J160">
        <v>227</v>
      </c>
      <c r="K160" t="s">
        <v>182</v>
      </c>
      <c r="L160">
        <v>995.49</v>
      </c>
    </row>
    <row r="161" spans="1:12">
      <c r="A161" s="4">
        <v>50</v>
      </c>
      <c r="B161" s="4">
        <v>280.27</v>
      </c>
      <c r="C161" s="4" t="s">
        <v>182</v>
      </c>
      <c r="D161" s="4" t="s">
        <v>182</v>
      </c>
      <c r="E161" t="s">
        <v>182</v>
      </c>
      <c r="F161" t="s">
        <v>182</v>
      </c>
      <c r="G161" t="s">
        <v>182</v>
      </c>
      <c r="H161">
        <v>295.60000000000002</v>
      </c>
      <c r="I161">
        <v>200.51</v>
      </c>
      <c r="J161">
        <v>168</v>
      </c>
      <c r="K161" t="s">
        <v>182</v>
      </c>
      <c r="L161">
        <v>20</v>
      </c>
    </row>
    <row r="162" spans="1:12">
      <c r="A162" s="4">
        <v>1980</v>
      </c>
      <c r="B162" s="4">
        <v>211.68</v>
      </c>
      <c r="C162" s="4" t="s">
        <v>182</v>
      </c>
      <c r="D162" s="4" t="s">
        <v>182</v>
      </c>
      <c r="E162" t="s">
        <v>182</v>
      </c>
      <c r="F162" t="s">
        <v>182</v>
      </c>
      <c r="G162" t="s">
        <v>182</v>
      </c>
      <c r="H162">
        <v>77.7</v>
      </c>
      <c r="I162">
        <v>101.34</v>
      </c>
      <c r="J162">
        <v>222.28</v>
      </c>
      <c r="K162" t="s">
        <v>182</v>
      </c>
      <c r="L162">
        <v>108.5</v>
      </c>
    </row>
    <row r="163" spans="1:12">
      <c r="A163" s="4">
        <v>2970</v>
      </c>
      <c r="B163" s="4">
        <v>4271.3999999999996</v>
      </c>
      <c r="C163" s="4" t="s">
        <v>182</v>
      </c>
      <c r="D163" s="4" t="s">
        <v>182</v>
      </c>
      <c r="E163" t="s">
        <v>182</v>
      </c>
      <c r="F163" t="s">
        <v>182</v>
      </c>
      <c r="G163" t="s">
        <v>182</v>
      </c>
      <c r="H163">
        <v>92.17</v>
      </c>
      <c r="I163">
        <v>176.42</v>
      </c>
      <c r="J163">
        <v>166.39</v>
      </c>
      <c r="K163" t="s">
        <v>182</v>
      </c>
      <c r="L163">
        <v>7.5</v>
      </c>
    </row>
    <row r="164" spans="1:12">
      <c r="A164" s="4">
        <v>1783.93</v>
      </c>
      <c r="B164" s="4" t="s">
        <v>182</v>
      </c>
      <c r="C164" s="4" t="s">
        <v>182</v>
      </c>
      <c r="D164" s="4" t="s">
        <v>182</v>
      </c>
      <c r="E164" t="s">
        <v>182</v>
      </c>
      <c r="F164" t="s">
        <v>182</v>
      </c>
      <c r="G164" t="s">
        <v>182</v>
      </c>
      <c r="H164">
        <v>249.1</v>
      </c>
      <c r="I164">
        <v>134.4</v>
      </c>
      <c r="J164">
        <v>187.4</v>
      </c>
      <c r="K164" t="s">
        <v>182</v>
      </c>
      <c r="L164">
        <v>382.48</v>
      </c>
    </row>
    <row r="165" spans="1:12">
      <c r="A165" s="4">
        <v>191.1</v>
      </c>
      <c r="B165" s="4" t="s">
        <v>182</v>
      </c>
      <c r="C165" s="4" t="s">
        <v>182</v>
      </c>
      <c r="D165" s="4" t="s">
        <v>182</v>
      </c>
      <c r="E165" t="s">
        <v>182</v>
      </c>
      <c r="F165" t="s">
        <v>182</v>
      </c>
      <c r="G165" t="s">
        <v>182</v>
      </c>
      <c r="H165">
        <v>266.52999999999997</v>
      </c>
      <c r="I165">
        <v>191.5</v>
      </c>
      <c r="J165">
        <v>147.91999999999999</v>
      </c>
      <c r="K165" t="s">
        <v>182</v>
      </c>
      <c r="L165">
        <v>10000</v>
      </c>
    </row>
    <row r="166" spans="1:12">
      <c r="A166" s="4">
        <v>122.08</v>
      </c>
      <c r="B166" s="4" t="s">
        <v>182</v>
      </c>
      <c r="C166" s="4" t="s">
        <v>182</v>
      </c>
      <c r="D166" s="4" t="s">
        <v>182</v>
      </c>
      <c r="E166" t="s">
        <v>182</v>
      </c>
      <c r="F166" t="s">
        <v>182</v>
      </c>
      <c r="G166" t="s">
        <v>182</v>
      </c>
      <c r="H166">
        <v>378.4</v>
      </c>
      <c r="I166">
        <v>230.05</v>
      </c>
      <c r="J166">
        <v>21.28</v>
      </c>
      <c r="K166" t="s">
        <v>182</v>
      </c>
      <c r="L166">
        <v>39.200000000000003</v>
      </c>
    </row>
    <row r="167" spans="1:12">
      <c r="A167" s="4">
        <v>133.28</v>
      </c>
      <c r="B167" s="4" t="s">
        <v>182</v>
      </c>
      <c r="C167" s="4" t="s">
        <v>182</v>
      </c>
      <c r="D167" s="4" t="s">
        <v>182</v>
      </c>
      <c r="E167" t="s">
        <v>182</v>
      </c>
      <c r="F167" t="s">
        <v>182</v>
      </c>
      <c r="G167" t="s">
        <v>182</v>
      </c>
      <c r="H167">
        <v>133.80000000000001</v>
      </c>
      <c r="I167">
        <v>36.82</v>
      </c>
      <c r="J167">
        <v>444</v>
      </c>
      <c r="K167" t="s">
        <v>182</v>
      </c>
      <c r="L167">
        <v>210.4</v>
      </c>
    </row>
    <row r="168" spans="1:12">
      <c r="A168" s="4">
        <v>94.08</v>
      </c>
      <c r="B168" s="4" t="s">
        <v>182</v>
      </c>
      <c r="C168" s="4" t="s">
        <v>182</v>
      </c>
      <c r="D168" s="4" t="s">
        <v>182</v>
      </c>
      <c r="E168" t="s">
        <v>182</v>
      </c>
      <c r="F168" t="s">
        <v>182</v>
      </c>
      <c r="G168" t="s">
        <v>182</v>
      </c>
      <c r="H168">
        <v>200.51</v>
      </c>
      <c r="I168">
        <v>199.71</v>
      </c>
      <c r="J168">
        <v>180.53</v>
      </c>
      <c r="K168" t="s">
        <v>182</v>
      </c>
      <c r="L168">
        <v>215.28</v>
      </c>
    </row>
    <row r="169" spans="1:12">
      <c r="A169" s="4">
        <v>180.32</v>
      </c>
      <c r="B169" s="4" t="s">
        <v>182</v>
      </c>
      <c r="C169" s="4" t="s">
        <v>182</v>
      </c>
      <c r="D169" s="4" t="s">
        <v>182</v>
      </c>
      <c r="E169" t="s">
        <v>182</v>
      </c>
      <c r="F169" t="s">
        <v>182</v>
      </c>
      <c r="G169" t="s">
        <v>182</v>
      </c>
      <c r="H169">
        <v>101.34</v>
      </c>
      <c r="I169">
        <v>175.79</v>
      </c>
      <c r="J169">
        <v>217.14</v>
      </c>
      <c r="K169" t="s">
        <v>182</v>
      </c>
      <c r="L169">
        <v>100</v>
      </c>
    </row>
    <row r="170" spans="1:12">
      <c r="A170" s="4">
        <v>174.72</v>
      </c>
      <c r="B170" s="4" t="s">
        <v>182</v>
      </c>
      <c r="C170" s="4" t="s">
        <v>182</v>
      </c>
      <c r="D170" s="4" t="s">
        <v>182</v>
      </c>
      <c r="E170" t="s">
        <v>182</v>
      </c>
      <c r="F170" t="s">
        <v>182</v>
      </c>
      <c r="G170" t="s">
        <v>182</v>
      </c>
      <c r="H170">
        <v>176.42</v>
      </c>
      <c r="I170">
        <v>34.19</v>
      </c>
      <c r="J170">
        <v>165.69</v>
      </c>
      <c r="K170" t="s">
        <v>182</v>
      </c>
      <c r="L170">
        <v>196.4</v>
      </c>
    </row>
    <row r="171" spans="1:12">
      <c r="A171" s="4">
        <v>156.80000000000001</v>
      </c>
      <c r="B171" s="4" t="s">
        <v>182</v>
      </c>
      <c r="C171" s="4" t="s">
        <v>182</v>
      </c>
      <c r="D171" s="4" t="s">
        <v>182</v>
      </c>
      <c r="E171" t="s">
        <v>182</v>
      </c>
      <c r="F171" t="s">
        <v>182</v>
      </c>
      <c r="G171" t="s">
        <v>182</v>
      </c>
      <c r="H171">
        <v>134.4</v>
      </c>
      <c r="I171">
        <v>82.84</v>
      </c>
      <c r="J171">
        <v>219.77</v>
      </c>
      <c r="K171" t="s">
        <v>182</v>
      </c>
      <c r="L171">
        <v>180.66</v>
      </c>
    </row>
    <row r="172" spans="1:12">
      <c r="A172" s="4">
        <v>27.5</v>
      </c>
      <c r="B172" s="4" t="s">
        <v>182</v>
      </c>
      <c r="C172" s="4" t="s">
        <v>182</v>
      </c>
      <c r="D172" s="4" t="s">
        <v>182</v>
      </c>
      <c r="E172" t="s">
        <v>182</v>
      </c>
      <c r="F172" t="s">
        <v>182</v>
      </c>
      <c r="G172" t="s">
        <v>182</v>
      </c>
      <c r="H172">
        <v>191.14</v>
      </c>
      <c r="I172">
        <v>12.6</v>
      </c>
      <c r="J172">
        <v>44.8</v>
      </c>
      <c r="K172" t="s">
        <v>182</v>
      </c>
      <c r="L172">
        <v>183.12</v>
      </c>
    </row>
    <row r="173" spans="1:12">
      <c r="A173" s="4">
        <v>60</v>
      </c>
      <c r="B173" s="4" t="s">
        <v>182</v>
      </c>
      <c r="C173" s="4" t="s">
        <v>182</v>
      </c>
      <c r="D173" s="4" t="s">
        <v>182</v>
      </c>
      <c r="E173" t="s">
        <v>182</v>
      </c>
      <c r="F173" t="s">
        <v>182</v>
      </c>
      <c r="G173" t="s">
        <v>182</v>
      </c>
      <c r="H173">
        <v>230.05</v>
      </c>
      <c r="I173">
        <v>501.32</v>
      </c>
      <c r="J173">
        <v>67.95</v>
      </c>
      <c r="K173" t="s">
        <v>182</v>
      </c>
      <c r="L173">
        <v>194.6</v>
      </c>
    </row>
    <row r="174" spans="1:12">
      <c r="A174" s="4">
        <v>337.1</v>
      </c>
      <c r="B174" s="4" t="s">
        <v>182</v>
      </c>
      <c r="C174" s="4" t="s">
        <v>182</v>
      </c>
      <c r="D174" s="4" t="s">
        <v>182</v>
      </c>
      <c r="E174" t="s">
        <v>182</v>
      </c>
      <c r="F174" t="s">
        <v>182</v>
      </c>
      <c r="G174" t="s">
        <v>182</v>
      </c>
      <c r="H174">
        <v>36.82</v>
      </c>
      <c r="I174" t="s">
        <v>182</v>
      </c>
      <c r="J174">
        <v>76.58</v>
      </c>
      <c r="K174" t="s">
        <v>182</v>
      </c>
      <c r="L174">
        <v>78.400000000000006</v>
      </c>
    </row>
    <row r="175" spans="1:12">
      <c r="A175" s="4">
        <v>691.65</v>
      </c>
      <c r="B175" s="4" t="s">
        <v>182</v>
      </c>
      <c r="C175" s="4" t="s">
        <v>182</v>
      </c>
      <c r="D175" s="4" t="s">
        <v>182</v>
      </c>
      <c r="E175" t="s">
        <v>182</v>
      </c>
      <c r="F175" t="s">
        <v>182</v>
      </c>
      <c r="G175" t="s">
        <v>182</v>
      </c>
      <c r="H175">
        <v>199.71</v>
      </c>
      <c r="I175" t="s">
        <v>182</v>
      </c>
      <c r="J175">
        <v>45.95</v>
      </c>
      <c r="K175" t="s">
        <v>182</v>
      </c>
      <c r="L175">
        <v>256.92</v>
      </c>
    </row>
    <row r="176" spans="1:12">
      <c r="A176" s="4">
        <v>260.85000000000002</v>
      </c>
      <c r="B176" s="4" t="s">
        <v>182</v>
      </c>
      <c r="C176" s="4" t="s">
        <v>182</v>
      </c>
      <c r="D176" s="4" t="s">
        <v>182</v>
      </c>
      <c r="E176" t="s">
        <v>182</v>
      </c>
      <c r="F176" t="s">
        <v>182</v>
      </c>
      <c r="G176" t="s">
        <v>182</v>
      </c>
      <c r="H176">
        <v>175.79</v>
      </c>
      <c r="I176" t="s">
        <v>182</v>
      </c>
      <c r="J176">
        <v>85</v>
      </c>
      <c r="K176" t="s">
        <v>182</v>
      </c>
      <c r="L176">
        <v>114.84</v>
      </c>
    </row>
    <row r="177" spans="1:12">
      <c r="A177" s="4">
        <v>81.03</v>
      </c>
      <c r="B177" s="4" t="s">
        <v>182</v>
      </c>
      <c r="C177" s="4" t="s">
        <v>182</v>
      </c>
      <c r="D177" s="4" t="s">
        <v>182</v>
      </c>
      <c r="E177" t="s">
        <v>182</v>
      </c>
      <c r="F177" t="s">
        <v>182</v>
      </c>
      <c r="G177" t="s">
        <v>182</v>
      </c>
      <c r="H177">
        <v>34.19</v>
      </c>
      <c r="I177" t="s">
        <v>182</v>
      </c>
      <c r="J177">
        <v>70</v>
      </c>
      <c r="K177" t="s">
        <v>182</v>
      </c>
      <c r="L177">
        <v>152.32</v>
      </c>
    </row>
    <row r="178" spans="1:12">
      <c r="A178" s="4">
        <v>21.42</v>
      </c>
      <c r="B178" s="4" t="s">
        <v>182</v>
      </c>
      <c r="C178" s="4" t="s">
        <v>182</v>
      </c>
      <c r="D178" s="4" t="s">
        <v>182</v>
      </c>
      <c r="E178" t="s">
        <v>182</v>
      </c>
      <c r="F178" t="s">
        <v>182</v>
      </c>
      <c r="G178" t="s">
        <v>182</v>
      </c>
      <c r="H178">
        <v>82.84</v>
      </c>
      <c r="I178" t="s">
        <v>182</v>
      </c>
      <c r="J178">
        <v>101.58</v>
      </c>
      <c r="K178" t="s">
        <v>182</v>
      </c>
      <c r="L178">
        <v>29.45</v>
      </c>
    </row>
    <row r="179" spans="1:12">
      <c r="A179" s="4">
        <v>471.75</v>
      </c>
      <c r="B179" s="4" t="s">
        <v>182</v>
      </c>
      <c r="C179" s="4" t="s">
        <v>182</v>
      </c>
      <c r="D179" s="4" t="s">
        <v>182</v>
      </c>
      <c r="E179" t="s">
        <v>182</v>
      </c>
      <c r="F179" t="s">
        <v>182</v>
      </c>
      <c r="G179" t="s">
        <v>182</v>
      </c>
      <c r="H179">
        <v>48.18</v>
      </c>
      <c r="I179" t="s">
        <v>182</v>
      </c>
      <c r="J179">
        <v>205.69</v>
      </c>
      <c r="K179" t="s">
        <v>182</v>
      </c>
      <c r="L179">
        <v>153.16</v>
      </c>
    </row>
    <row r="180" spans="1:12">
      <c r="A180" s="4">
        <v>138.75</v>
      </c>
      <c r="B180" s="4" t="s">
        <v>182</v>
      </c>
      <c r="C180" s="4" t="s">
        <v>182</v>
      </c>
      <c r="D180" s="4" t="s">
        <v>182</v>
      </c>
      <c r="E180" t="s">
        <v>182</v>
      </c>
      <c r="F180" t="s">
        <v>182</v>
      </c>
      <c r="G180" t="s">
        <v>182</v>
      </c>
      <c r="H180" t="s">
        <v>182</v>
      </c>
      <c r="I180" t="s">
        <v>182</v>
      </c>
      <c r="J180">
        <v>217.82</v>
      </c>
      <c r="K180" t="s">
        <v>182</v>
      </c>
      <c r="L180">
        <v>27.34</v>
      </c>
    </row>
    <row r="181" spans="1:12">
      <c r="A181" s="4">
        <v>371.71</v>
      </c>
      <c r="B181" s="4" t="s">
        <v>182</v>
      </c>
      <c r="C181" s="4" t="s">
        <v>182</v>
      </c>
      <c r="D181" s="4" t="s">
        <v>182</v>
      </c>
      <c r="E181" t="s">
        <v>182</v>
      </c>
      <c r="F181" t="s">
        <v>182</v>
      </c>
      <c r="G181" t="s">
        <v>182</v>
      </c>
      <c r="H181" t="s">
        <v>182</v>
      </c>
      <c r="I181" t="s">
        <v>182</v>
      </c>
      <c r="J181">
        <v>74.45</v>
      </c>
      <c r="K181" t="s">
        <v>182</v>
      </c>
      <c r="L181">
        <v>195.66</v>
      </c>
    </row>
    <row r="182" spans="1:12">
      <c r="A182" s="4">
        <v>1353.72</v>
      </c>
      <c r="B182" s="4" t="s">
        <v>182</v>
      </c>
      <c r="C182" s="4" t="s">
        <v>182</v>
      </c>
      <c r="D182" s="4" t="s">
        <v>182</v>
      </c>
      <c r="E182" t="s">
        <v>182</v>
      </c>
      <c r="F182" t="s">
        <v>182</v>
      </c>
      <c r="G182" t="s">
        <v>182</v>
      </c>
      <c r="H182" t="s">
        <v>182</v>
      </c>
      <c r="I182" t="s">
        <v>182</v>
      </c>
      <c r="J182">
        <v>99.83</v>
      </c>
      <c r="K182" t="s">
        <v>182</v>
      </c>
      <c r="L182">
        <v>245.21</v>
      </c>
    </row>
    <row r="183" spans="1:12">
      <c r="A183" s="4">
        <v>65.599999999999994</v>
      </c>
      <c r="B183" s="4" t="s">
        <v>182</v>
      </c>
      <c r="C183" s="4" t="s">
        <v>182</v>
      </c>
      <c r="D183" s="4" t="s">
        <v>182</v>
      </c>
      <c r="E183" t="s">
        <v>182</v>
      </c>
      <c r="F183" t="s">
        <v>182</v>
      </c>
      <c r="G183" t="s">
        <v>182</v>
      </c>
      <c r="H183" t="s">
        <v>182</v>
      </c>
      <c r="I183" t="s">
        <v>182</v>
      </c>
      <c r="J183" t="s">
        <v>182</v>
      </c>
      <c r="K183" t="s">
        <v>182</v>
      </c>
      <c r="L183">
        <v>3072.81</v>
      </c>
    </row>
    <row r="184" spans="1:12">
      <c r="A184" s="4">
        <v>72.760000000000005</v>
      </c>
      <c r="B184" s="4" t="s">
        <v>182</v>
      </c>
      <c r="C184" s="4" t="s">
        <v>182</v>
      </c>
      <c r="D184" s="4" t="s">
        <v>182</v>
      </c>
      <c r="E184" t="s">
        <v>182</v>
      </c>
      <c r="F184" t="s">
        <v>182</v>
      </c>
      <c r="G184" t="s">
        <v>182</v>
      </c>
      <c r="H184" t="s">
        <v>182</v>
      </c>
      <c r="I184" t="s">
        <v>182</v>
      </c>
      <c r="J184" t="s">
        <v>182</v>
      </c>
      <c r="K184" t="s">
        <v>182</v>
      </c>
      <c r="L184">
        <v>92.75</v>
      </c>
    </row>
    <row r="185" spans="1:12">
      <c r="A185" s="4">
        <v>59.28</v>
      </c>
      <c r="B185" s="4" t="s">
        <v>182</v>
      </c>
      <c r="C185" s="4" t="s">
        <v>182</v>
      </c>
      <c r="D185" s="4" t="s">
        <v>182</v>
      </c>
      <c r="E185" t="s">
        <v>182</v>
      </c>
      <c r="F185" t="s">
        <v>182</v>
      </c>
      <c r="G185" t="s">
        <v>182</v>
      </c>
      <c r="H185" t="s">
        <v>182</v>
      </c>
      <c r="I185" t="s">
        <v>182</v>
      </c>
      <c r="J185" t="s">
        <v>182</v>
      </c>
      <c r="K185" t="s">
        <v>182</v>
      </c>
      <c r="L185">
        <v>100.59</v>
      </c>
    </row>
    <row r="186" spans="1:12">
      <c r="A186" s="4">
        <v>345.75</v>
      </c>
      <c r="B186" s="4" t="s">
        <v>182</v>
      </c>
      <c r="C186" s="4" t="s">
        <v>182</v>
      </c>
      <c r="D186" s="4" t="s">
        <v>182</v>
      </c>
      <c r="E186" t="s">
        <v>182</v>
      </c>
      <c r="F186" t="s">
        <v>182</v>
      </c>
      <c r="G186" t="s">
        <v>182</v>
      </c>
      <c r="H186" t="s">
        <v>182</v>
      </c>
      <c r="I186" t="s">
        <v>182</v>
      </c>
      <c r="J186" t="s">
        <v>182</v>
      </c>
      <c r="K186" t="s">
        <v>182</v>
      </c>
      <c r="L186">
        <v>123.06</v>
      </c>
    </row>
    <row r="187" spans="1:12">
      <c r="A187" s="4">
        <v>53</v>
      </c>
      <c r="B187" s="4" t="s">
        <v>182</v>
      </c>
      <c r="C187" s="4" t="s">
        <v>182</v>
      </c>
      <c r="D187" s="4" t="s">
        <v>182</v>
      </c>
      <c r="E187" t="s">
        <v>182</v>
      </c>
      <c r="F187" t="s">
        <v>182</v>
      </c>
      <c r="G187" t="s">
        <v>182</v>
      </c>
      <c r="H187" t="s">
        <v>182</v>
      </c>
      <c r="I187" t="s">
        <v>182</v>
      </c>
      <c r="J187" t="s">
        <v>182</v>
      </c>
      <c r="K187" t="s">
        <v>182</v>
      </c>
      <c r="L187">
        <v>150.49</v>
      </c>
    </row>
    <row r="188" spans="1:12">
      <c r="A188" s="4">
        <v>31</v>
      </c>
      <c r="B188" s="4" t="s">
        <v>182</v>
      </c>
      <c r="C188" s="4" t="s">
        <v>182</v>
      </c>
      <c r="D188" s="4" t="s">
        <v>182</v>
      </c>
      <c r="E188" t="s">
        <v>182</v>
      </c>
      <c r="F188" t="s">
        <v>182</v>
      </c>
      <c r="G188" t="s">
        <v>182</v>
      </c>
      <c r="H188" t="s">
        <v>182</v>
      </c>
      <c r="I188" t="s">
        <v>182</v>
      </c>
      <c r="J188" t="s">
        <v>182</v>
      </c>
      <c r="K188" t="s">
        <v>182</v>
      </c>
      <c r="L188">
        <v>188.16</v>
      </c>
    </row>
    <row r="189" spans="1:12">
      <c r="A189" s="4">
        <v>120</v>
      </c>
      <c r="B189" s="4" t="s">
        <v>182</v>
      </c>
      <c r="C189" s="4" t="s">
        <v>182</v>
      </c>
      <c r="D189" s="4" t="s">
        <v>182</v>
      </c>
      <c r="E189" t="s">
        <v>182</v>
      </c>
      <c r="F189" t="s">
        <v>182</v>
      </c>
      <c r="G189" t="s">
        <v>182</v>
      </c>
      <c r="H189" t="s">
        <v>182</v>
      </c>
      <c r="I189" t="s">
        <v>182</v>
      </c>
      <c r="J189" t="s">
        <v>182</v>
      </c>
      <c r="K189" t="s">
        <v>182</v>
      </c>
      <c r="L189">
        <v>265.29000000000002</v>
      </c>
    </row>
    <row r="190" spans="1:12">
      <c r="A190" s="4">
        <v>68.349999999999994</v>
      </c>
      <c r="B190" s="4" t="s">
        <v>182</v>
      </c>
      <c r="C190" s="4" t="s">
        <v>182</v>
      </c>
      <c r="D190" s="4" t="s">
        <v>182</v>
      </c>
      <c r="E190" t="s">
        <v>182</v>
      </c>
      <c r="F190" t="s">
        <v>182</v>
      </c>
      <c r="G190" t="s">
        <v>182</v>
      </c>
      <c r="H190" t="s">
        <v>182</v>
      </c>
      <c r="I190" t="s">
        <v>182</v>
      </c>
      <c r="J190" t="s">
        <v>182</v>
      </c>
      <c r="K190" t="s">
        <v>182</v>
      </c>
      <c r="L190">
        <v>1170</v>
      </c>
    </row>
    <row r="191" spans="1:12">
      <c r="A191" s="4">
        <v>257.95</v>
      </c>
      <c r="B191" s="4" t="s">
        <v>182</v>
      </c>
      <c r="C191" s="4" t="s">
        <v>182</v>
      </c>
      <c r="D191" s="4" t="s">
        <v>182</v>
      </c>
      <c r="E191" t="s">
        <v>182</v>
      </c>
      <c r="F191" t="s">
        <v>182</v>
      </c>
      <c r="G191" t="s">
        <v>182</v>
      </c>
      <c r="H191" t="s">
        <v>182</v>
      </c>
      <c r="I191" t="s">
        <v>182</v>
      </c>
      <c r="J191" t="s">
        <v>182</v>
      </c>
      <c r="K191" t="s">
        <v>182</v>
      </c>
      <c r="L191">
        <v>1624.24</v>
      </c>
    </row>
    <row r="192" spans="1:12">
      <c r="A192" s="4">
        <v>275.17</v>
      </c>
      <c r="B192" s="4" t="s">
        <v>182</v>
      </c>
      <c r="C192" s="4" t="s">
        <v>182</v>
      </c>
      <c r="D192" s="4" t="s">
        <v>182</v>
      </c>
      <c r="E192" t="s">
        <v>182</v>
      </c>
      <c r="F192" t="s">
        <v>182</v>
      </c>
      <c r="G192" t="s">
        <v>182</v>
      </c>
      <c r="H192" t="s">
        <v>182</v>
      </c>
      <c r="I192" t="s">
        <v>182</v>
      </c>
      <c r="J192" t="s">
        <v>182</v>
      </c>
      <c r="K192" t="s">
        <v>182</v>
      </c>
      <c r="L192">
        <v>102.58</v>
      </c>
    </row>
    <row r="193" spans="1:12">
      <c r="A193" s="4">
        <v>83.3</v>
      </c>
      <c r="B193" s="4" t="s">
        <v>182</v>
      </c>
      <c r="C193" s="4" t="s">
        <v>182</v>
      </c>
      <c r="D193" s="4" t="s">
        <v>182</v>
      </c>
      <c r="E193" t="s">
        <v>182</v>
      </c>
      <c r="F193" t="s">
        <v>182</v>
      </c>
      <c r="G193" t="s">
        <v>182</v>
      </c>
      <c r="H193" t="s">
        <v>182</v>
      </c>
      <c r="I193" t="s">
        <v>182</v>
      </c>
      <c r="J193" t="s">
        <v>182</v>
      </c>
      <c r="K193" t="s">
        <v>182</v>
      </c>
      <c r="L193">
        <v>105.58</v>
      </c>
    </row>
    <row r="194" spans="1:12">
      <c r="A194" s="4">
        <v>244.7</v>
      </c>
      <c r="B194" s="4" t="s">
        <v>182</v>
      </c>
      <c r="C194" s="4" t="s">
        <v>182</v>
      </c>
      <c r="D194" s="4" t="s">
        <v>182</v>
      </c>
      <c r="E194" t="s">
        <v>182</v>
      </c>
      <c r="F194" t="s">
        <v>182</v>
      </c>
      <c r="G194" t="s">
        <v>182</v>
      </c>
      <c r="H194" t="s">
        <v>182</v>
      </c>
      <c r="I194" t="s">
        <v>182</v>
      </c>
      <c r="J194" t="s">
        <v>182</v>
      </c>
      <c r="K194" t="s">
        <v>182</v>
      </c>
      <c r="L194">
        <v>1589.04</v>
      </c>
    </row>
    <row r="195" spans="1:12">
      <c r="A195" s="4">
        <v>97.8</v>
      </c>
      <c r="B195" s="4" t="s">
        <v>182</v>
      </c>
      <c r="C195" s="4" t="s">
        <v>182</v>
      </c>
      <c r="D195" s="4" t="s">
        <v>182</v>
      </c>
      <c r="E195" t="s">
        <v>182</v>
      </c>
      <c r="F195" t="s">
        <v>182</v>
      </c>
      <c r="G195" t="s">
        <v>182</v>
      </c>
      <c r="H195" t="s">
        <v>182</v>
      </c>
      <c r="I195" t="s">
        <v>182</v>
      </c>
      <c r="J195" t="s">
        <v>182</v>
      </c>
      <c r="K195" t="s">
        <v>182</v>
      </c>
      <c r="L195">
        <v>300</v>
      </c>
    </row>
    <row r="196" spans="1:12">
      <c r="A196" s="4">
        <v>40.659999999999997</v>
      </c>
      <c r="B196" s="4" t="s">
        <v>182</v>
      </c>
      <c r="C196" s="4" t="s">
        <v>182</v>
      </c>
      <c r="D196" s="4" t="s">
        <v>182</v>
      </c>
      <c r="E196" t="s">
        <v>182</v>
      </c>
      <c r="F196" t="s">
        <v>182</v>
      </c>
      <c r="G196" t="s">
        <v>182</v>
      </c>
      <c r="H196" t="s">
        <v>182</v>
      </c>
      <c r="I196" t="s">
        <v>182</v>
      </c>
      <c r="J196" t="s">
        <v>182</v>
      </c>
      <c r="K196" t="s">
        <v>182</v>
      </c>
      <c r="L196">
        <v>245</v>
      </c>
    </row>
    <row r="197" spans="1:12">
      <c r="A197" s="4">
        <v>273.10000000000002</v>
      </c>
      <c r="B197" s="4" t="s">
        <v>182</v>
      </c>
      <c r="C197" s="4" t="s">
        <v>182</v>
      </c>
      <c r="D197" s="4" t="s">
        <v>182</v>
      </c>
      <c r="E197" t="s">
        <v>182</v>
      </c>
      <c r="F197" t="s">
        <v>182</v>
      </c>
      <c r="G197" t="s">
        <v>182</v>
      </c>
      <c r="H197" t="s">
        <v>182</v>
      </c>
      <c r="I197" t="s">
        <v>182</v>
      </c>
      <c r="J197" t="s">
        <v>182</v>
      </c>
      <c r="K197" t="s">
        <v>182</v>
      </c>
      <c r="L197">
        <v>200</v>
      </c>
    </row>
    <row r="198" spans="1:12">
      <c r="A198" s="4">
        <v>274.01</v>
      </c>
      <c r="B198" s="4" t="s">
        <v>182</v>
      </c>
      <c r="C198" s="4" t="s">
        <v>182</v>
      </c>
      <c r="D198" s="4" t="s">
        <v>182</v>
      </c>
      <c r="E198" t="s">
        <v>182</v>
      </c>
      <c r="F198" t="s">
        <v>182</v>
      </c>
      <c r="G198" t="s">
        <v>182</v>
      </c>
      <c r="H198" t="s">
        <v>182</v>
      </c>
      <c r="I198" t="s">
        <v>182</v>
      </c>
      <c r="J198" t="s">
        <v>182</v>
      </c>
      <c r="K198" t="s">
        <v>182</v>
      </c>
      <c r="L198">
        <v>150.83000000000001</v>
      </c>
    </row>
    <row r="199" spans="1:12">
      <c r="A199" s="4">
        <v>253.99</v>
      </c>
      <c r="B199" s="4" t="s">
        <v>182</v>
      </c>
      <c r="C199" s="4" t="s">
        <v>182</v>
      </c>
      <c r="D199" s="4" t="s">
        <v>182</v>
      </c>
      <c r="E199" t="s">
        <v>182</v>
      </c>
      <c r="F199" t="s">
        <v>182</v>
      </c>
      <c r="G199" t="s">
        <v>182</v>
      </c>
      <c r="H199" t="s">
        <v>182</v>
      </c>
      <c r="I199" t="s">
        <v>182</v>
      </c>
      <c r="J199" t="s">
        <v>182</v>
      </c>
      <c r="K199" t="s">
        <v>182</v>
      </c>
      <c r="L199">
        <v>43.33</v>
      </c>
    </row>
    <row r="200" spans="1:12">
      <c r="A200" s="4">
        <v>227.5</v>
      </c>
      <c r="B200" s="4" t="s">
        <v>182</v>
      </c>
      <c r="C200" s="4" t="s">
        <v>182</v>
      </c>
      <c r="D200" s="4" t="s">
        <v>182</v>
      </c>
      <c r="E200" t="s">
        <v>182</v>
      </c>
      <c r="F200" t="s">
        <v>182</v>
      </c>
      <c r="G200" t="s">
        <v>182</v>
      </c>
      <c r="H200" t="s">
        <v>182</v>
      </c>
      <c r="I200" t="s">
        <v>182</v>
      </c>
      <c r="J200" t="s">
        <v>182</v>
      </c>
      <c r="K200" t="s">
        <v>182</v>
      </c>
      <c r="L200">
        <v>60</v>
      </c>
    </row>
    <row r="201" spans="1:12">
      <c r="A201" s="4">
        <v>167.33</v>
      </c>
      <c r="B201" s="4" t="s">
        <v>182</v>
      </c>
      <c r="C201" s="4" t="s">
        <v>182</v>
      </c>
      <c r="D201" s="4" t="s">
        <v>182</v>
      </c>
      <c r="E201" t="s">
        <v>182</v>
      </c>
      <c r="F201" t="s">
        <v>182</v>
      </c>
      <c r="G201" t="s">
        <v>182</v>
      </c>
      <c r="H201" t="s">
        <v>182</v>
      </c>
      <c r="I201" t="s">
        <v>182</v>
      </c>
      <c r="J201" t="s">
        <v>182</v>
      </c>
      <c r="K201" t="s">
        <v>182</v>
      </c>
      <c r="L201">
        <v>350</v>
      </c>
    </row>
    <row r="202" spans="1:12">
      <c r="A202" s="4">
        <v>28.98</v>
      </c>
      <c r="B202" s="4" t="s">
        <v>182</v>
      </c>
      <c r="C202" s="4" t="s">
        <v>182</v>
      </c>
      <c r="D202" s="4" t="s">
        <v>182</v>
      </c>
      <c r="E202" t="s">
        <v>182</v>
      </c>
      <c r="F202" t="s">
        <v>182</v>
      </c>
      <c r="G202" t="s">
        <v>182</v>
      </c>
      <c r="H202" t="s">
        <v>182</v>
      </c>
      <c r="I202" t="s">
        <v>182</v>
      </c>
      <c r="J202" t="s">
        <v>182</v>
      </c>
      <c r="K202" t="s">
        <v>182</v>
      </c>
      <c r="L202">
        <v>197.5</v>
      </c>
    </row>
    <row r="203" spans="1:12">
      <c r="A203" s="4">
        <v>155.46</v>
      </c>
      <c r="B203" s="4" t="s">
        <v>182</v>
      </c>
      <c r="C203" s="4" t="s">
        <v>182</v>
      </c>
      <c r="D203" s="4" t="s">
        <v>182</v>
      </c>
      <c r="E203" t="s">
        <v>182</v>
      </c>
      <c r="F203" t="s">
        <v>182</v>
      </c>
      <c r="G203" t="s">
        <v>182</v>
      </c>
      <c r="H203" t="s">
        <v>182</v>
      </c>
      <c r="I203" t="s">
        <v>182</v>
      </c>
      <c r="J203" t="s">
        <v>182</v>
      </c>
      <c r="K203" t="s">
        <v>182</v>
      </c>
      <c r="L203">
        <v>48.33</v>
      </c>
    </row>
    <row r="204" spans="1:12">
      <c r="A204" s="4">
        <v>72.33</v>
      </c>
      <c r="B204" s="4" t="s">
        <v>182</v>
      </c>
      <c r="C204" s="4" t="s">
        <v>182</v>
      </c>
      <c r="D204" s="4" t="s">
        <v>182</v>
      </c>
      <c r="E204" t="s">
        <v>182</v>
      </c>
      <c r="F204" t="s">
        <v>182</v>
      </c>
      <c r="G204" t="s">
        <v>182</v>
      </c>
      <c r="H204" t="s">
        <v>182</v>
      </c>
      <c r="I204" t="s">
        <v>182</v>
      </c>
      <c r="J204" t="s">
        <v>182</v>
      </c>
      <c r="K204" t="s">
        <v>182</v>
      </c>
      <c r="L204">
        <v>186.67</v>
      </c>
    </row>
    <row r="205" spans="1:12">
      <c r="A205" s="4">
        <v>500</v>
      </c>
      <c r="B205" s="4" t="s">
        <v>182</v>
      </c>
      <c r="C205" s="4" t="s">
        <v>182</v>
      </c>
      <c r="D205" s="4" t="s">
        <v>182</v>
      </c>
      <c r="E205" t="s">
        <v>182</v>
      </c>
      <c r="F205" t="s">
        <v>182</v>
      </c>
      <c r="G205" t="s">
        <v>182</v>
      </c>
      <c r="H205" t="s">
        <v>182</v>
      </c>
      <c r="I205" t="s">
        <v>182</v>
      </c>
      <c r="J205" t="s">
        <v>182</v>
      </c>
      <c r="K205" t="s">
        <v>182</v>
      </c>
      <c r="L205">
        <v>85</v>
      </c>
    </row>
    <row r="206" spans="1:12">
      <c r="A206" s="4">
        <v>795.59</v>
      </c>
      <c r="B206" s="4" t="s">
        <v>182</v>
      </c>
      <c r="C206" s="4" t="s">
        <v>182</v>
      </c>
      <c r="D206" s="4" t="s">
        <v>182</v>
      </c>
      <c r="E206" t="s">
        <v>182</v>
      </c>
      <c r="F206" t="s">
        <v>182</v>
      </c>
      <c r="G206" t="s">
        <v>182</v>
      </c>
      <c r="H206" t="s">
        <v>182</v>
      </c>
      <c r="I206" t="s">
        <v>182</v>
      </c>
      <c r="J206" t="s">
        <v>182</v>
      </c>
      <c r="K206" t="s">
        <v>182</v>
      </c>
      <c r="L206">
        <v>150.75</v>
      </c>
    </row>
    <row r="207" spans="1:12">
      <c r="A207" s="4">
        <v>50</v>
      </c>
      <c r="B207" s="4" t="s">
        <v>182</v>
      </c>
      <c r="C207" s="4" t="s">
        <v>182</v>
      </c>
      <c r="D207" s="4" t="s">
        <v>182</v>
      </c>
      <c r="E207" t="s">
        <v>182</v>
      </c>
      <c r="F207" t="s">
        <v>182</v>
      </c>
      <c r="G207" t="s">
        <v>182</v>
      </c>
      <c r="H207" t="s">
        <v>182</v>
      </c>
      <c r="I207" t="s">
        <v>182</v>
      </c>
      <c r="J207" t="s">
        <v>182</v>
      </c>
      <c r="K207" t="s">
        <v>182</v>
      </c>
      <c r="L207">
        <v>183.33</v>
      </c>
    </row>
    <row r="208" spans="1:12">
      <c r="A208" s="4">
        <v>500</v>
      </c>
      <c r="B208" s="4" t="s">
        <v>182</v>
      </c>
      <c r="C208" s="4" t="s">
        <v>182</v>
      </c>
      <c r="D208" s="4" t="s">
        <v>182</v>
      </c>
      <c r="E208" t="s">
        <v>182</v>
      </c>
      <c r="F208" t="s">
        <v>182</v>
      </c>
      <c r="G208" t="s">
        <v>182</v>
      </c>
      <c r="H208" t="s">
        <v>182</v>
      </c>
      <c r="I208" t="s">
        <v>182</v>
      </c>
      <c r="J208" t="s">
        <v>182</v>
      </c>
      <c r="K208" t="s">
        <v>182</v>
      </c>
      <c r="L208">
        <v>200</v>
      </c>
    </row>
    <row r="209" spans="1:13">
      <c r="A209" s="4">
        <v>106.66</v>
      </c>
      <c r="B209" s="4" t="s">
        <v>182</v>
      </c>
      <c r="C209" s="4" t="s">
        <v>182</v>
      </c>
      <c r="D209" s="4" t="s">
        <v>182</v>
      </c>
      <c r="E209" t="s">
        <v>182</v>
      </c>
      <c r="F209" t="s">
        <v>182</v>
      </c>
      <c r="G209" t="s">
        <v>182</v>
      </c>
      <c r="H209" t="s">
        <v>182</v>
      </c>
      <c r="I209" t="s">
        <v>182</v>
      </c>
      <c r="J209" t="s">
        <v>182</v>
      </c>
      <c r="K209" t="s">
        <v>182</v>
      </c>
      <c r="L209">
        <v>125</v>
      </c>
    </row>
    <row r="210" spans="1:13">
      <c r="A210" s="4">
        <v>80</v>
      </c>
      <c r="B210" s="4" t="s">
        <v>182</v>
      </c>
      <c r="C210" s="4" t="s">
        <v>182</v>
      </c>
      <c r="D210" s="4" t="s">
        <v>182</v>
      </c>
      <c r="E210" t="s">
        <v>182</v>
      </c>
      <c r="F210" t="s">
        <v>182</v>
      </c>
      <c r="G210" t="s">
        <v>182</v>
      </c>
      <c r="H210" t="s">
        <v>182</v>
      </c>
      <c r="I210" t="s">
        <v>182</v>
      </c>
      <c r="J210" t="s">
        <v>182</v>
      </c>
      <c r="K210" t="s">
        <v>182</v>
      </c>
      <c r="L210">
        <v>200</v>
      </c>
    </row>
    <row r="211" spans="1:13">
      <c r="A211" s="4">
        <v>80</v>
      </c>
      <c r="B211" s="4" t="s">
        <v>182</v>
      </c>
      <c r="C211" s="4" t="s">
        <v>182</v>
      </c>
      <c r="D211" s="4" t="s">
        <v>182</v>
      </c>
      <c r="E211" t="s">
        <v>182</v>
      </c>
      <c r="F211" t="s">
        <v>182</v>
      </c>
      <c r="G211" t="s">
        <v>182</v>
      </c>
      <c r="H211" t="s">
        <v>182</v>
      </c>
      <c r="I211" t="s">
        <v>182</v>
      </c>
      <c r="J211" t="s">
        <v>182</v>
      </c>
      <c r="K211" t="s">
        <v>182</v>
      </c>
      <c r="L211">
        <v>216.67</v>
      </c>
    </row>
    <row r="212" spans="1:13">
      <c r="A212" s="4">
        <v>80</v>
      </c>
      <c r="B212" s="4" t="s">
        <v>182</v>
      </c>
      <c r="C212" s="4" t="s">
        <v>182</v>
      </c>
      <c r="D212" s="4" t="s">
        <v>182</v>
      </c>
      <c r="E212" t="s">
        <v>182</v>
      </c>
      <c r="F212" t="s">
        <v>182</v>
      </c>
      <c r="G212" t="s">
        <v>182</v>
      </c>
      <c r="H212" t="s">
        <v>182</v>
      </c>
      <c r="I212" t="s">
        <v>182</v>
      </c>
      <c r="J212" t="s">
        <v>182</v>
      </c>
      <c r="K212" t="s">
        <v>182</v>
      </c>
      <c r="L212">
        <v>295.83</v>
      </c>
    </row>
    <row r="213" spans="1:13">
      <c r="A213" s="4">
        <v>46.67</v>
      </c>
      <c r="B213" s="4" t="s">
        <v>182</v>
      </c>
      <c r="C213" s="4" t="s">
        <v>182</v>
      </c>
      <c r="D213" s="4" t="s">
        <v>182</v>
      </c>
      <c r="E213" t="s">
        <v>182</v>
      </c>
      <c r="F213" t="s">
        <v>182</v>
      </c>
      <c r="G213" t="s">
        <v>182</v>
      </c>
      <c r="H213" t="s">
        <v>182</v>
      </c>
      <c r="I213" t="s">
        <v>182</v>
      </c>
      <c r="J213" t="s">
        <v>182</v>
      </c>
      <c r="K213" t="s">
        <v>182</v>
      </c>
      <c r="L213">
        <v>155.11000000000001</v>
      </c>
    </row>
    <row r="214" spans="1:13">
      <c r="A214" s="4">
        <v>75</v>
      </c>
      <c r="B214" s="4" t="s">
        <v>182</v>
      </c>
      <c r="C214" s="4" t="s">
        <v>182</v>
      </c>
      <c r="D214" s="4" t="s">
        <v>182</v>
      </c>
      <c r="E214" t="s">
        <v>182</v>
      </c>
      <c r="F214" t="s">
        <v>182</v>
      </c>
      <c r="G214" t="s">
        <v>182</v>
      </c>
      <c r="H214" t="s">
        <v>182</v>
      </c>
      <c r="I214" t="s">
        <v>182</v>
      </c>
      <c r="J214" t="s">
        <v>182</v>
      </c>
      <c r="K214" t="s">
        <v>182</v>
      </c>
      <c r="L214">
        <v>774.67</v>
      </c>
    </row>
    <row r="215" spans="1:13">
      <c r="A215" s="4" t="s">
        <v>182</v>
      </c>
      <c r="B215" s="4" t="s">
        <v>182</v>
      </c>
      <c r="C215" s="4" t="s">
        <v>182</v>
      </c>
      <c r="D215" s="4" t="s">
        <v>182</v>
      </c>
      <c r="E215" t="s">
        <v>182</v>
      </c>
      <c r="F215" t="s">
        <v>182</v>
      </c>
      <c r="G215" t="s">
        <v>182</v>
      </c>
      <c r="H215" t="s">
        <v>182</v>
      </c>
      <c r="I215" t="s">
        <v>182</v>
      </c>
      <c r="J215" t="s">
        <v>182</v>
      </c>
      <c r="K215" t="s">
        <v>182</v>
      </c>
      <c r="L215">
        <v>94.46</v>
      </c>
    </row>
    <row r="216" spans="1:13">
      <c r="A216" s="4" t="s">
        <v>182</v>
      </c>
      <c r="B216" s="4" t="s">
        <v>182</v>
      </c>
      <c r="C216" s="4" t="s">
        <v>182</v>
      </c>
      <c r="D216" s="4" t="s">
        <v>182</v>
      </c>
      <c r="E216" t="s">
        <v>182</v>
      </c>
      <c r="F216" t="s">
        <v>182</v>
      </c>
      <c r="G216" t="s">
        <v>182</v>
      </c>
      <c r="H216" t="s">
        <v>182</v>
      </c>
      <c r="I216" t="s">
        <v>182</v>
      </c>
      <c r="J216" t="s">
        <v>182</v>
      </c>
      <c r="K216" t="s">
        <v>182</v>
      </c>
      <c r="L216">
        <v>82.97</v>
      </c>
    </row>
    <row r="217" spans="1:13">
      <c r="A217" s="4" t="s">
        <v>182</v>
      </c>
      <c r="B217" s="4" t="s">
        <v>182</v>
      </c>
      <c r="C217" s="4" t="s">
        <v>182</v>
      </c>
      <c r="D217" s="4" t="s">
        <v>182</v>
      </c>
      <c r="E217" t="s">
        <v>182</v>
      </c>
      <c r="F217" t="s">
        <v>182</v>
      </c>
      <c r="G217" t="s">
        <v>182</v>
      </c>
      <c r="H217" t="s">
        <v>182</v>
      </c>
      <c r="I217" t="s">
        <v>182</v>
      </c>
      <c r="J217" t="s">
        <v>182</v>
      </c>
      <c r="K217" t="s">
        <v>182</v>
      </c>
      <c r="L217">
        <v>137.80000000000001</v>
      </c>
    </row>
    <row r="218" spans="1:13">
      <c r="A218" s="4" t="s">
        <v>182</v>
      </c>
      <c r="B218" s="4" t="s">
        <v>182</v>
      </c>
      <c r="C218" s="4" t="s">
        <v>182</v>
      </c>
      <c r="D218" s="4" t="s">
        <v>182</v>
      </c>
      <c r="E218" t="s">
        <v>182</v>
      </c>
      <c r="F218" t="s">
        <v>182</v>
      </c>
      <c r="G218" t="s">
        <v>182</v>
      </c>
      <c r="H218" t="s">
        <v>182</v>
      </c>
      <c r="I218" t="s">
        <v>182</v>
      </c>
      <c r="J218" t="s">
        <v>182</v>
      </c>
      <c r="K218" t="s">
        <v>182</v>
      </c>
      <c r="L218">
        <v>130.37</v>
      </c>
    </row>
    <row r="219" spans="1:13">
      <c r="A219" s="4" t="s">
        <v>182</v>
      </c>
      <c r="B219" s="4" t="s">
        <v>182</v>
      </c>
      <c r="C219" s="4" t="s">
        <v>182</v>
      </c>
      <c r="D219" s="4" t="s">
        <v>182</v>
      </c>
      <c r="E219" t="s">
        <v>182</v>
      </c>
      <c r="F219" t="s">
        <v>182</v>
      </c>
      <c r="G219" t="s">
        <v>182</v>
      </c>
      <c r="H219" t="s">
        <v>182</v>
      </c>
      <c r="I219" t="s">
        <v>182</v>
      </c>
      <c r="J219" t="s">
        <v>182</v>
      </c>
      <c r="K219" t="s">
        <v>182</v>
      </c>
      <c r="L219">
        <v>500</v>
      </c>
    </row>
    <row r="220" spans="1:13">
      <c r="A220" s="4" t="s">
        <v>182</v>
      </c>
      <c r="B220" s="4" t="s">
        <v>182</v>
      </c>
      <c r="C220" s="4" t="s">
        <v>182</v>
      </c>
      <c r="D220" s="4" t="s">
        <v>182</v>
      </c>
      <c r="E220" t="s">
        <v>182</v>
      </c>
      <c r="F220" t="s">
        <v>182</v>
      </c>
      <c r="G220" t="s">
        <v>182</v>
      </c>
      <c r="H220" t="s">
        <v>182</v>
      </c>
      <c r="I220" t="s">
        <v>182</v>
      </c>
      <c r="J220" t="s">
        <v>182</v>
      </c>
      <c r="K220" t="s">
        <v>182</v>
      </c>
      <c r="L220">
        <v>336</v>
      </c>
    </row>
    <row r="222" spans="1:13">
      <c r="A222" s="4">
        <f>SUM(A1:A221)</f>
        <v>722769.96</v>
      </c>
      <c r="B222" s="4">
        <f t="shared" ref="B222:L222" si="0">SUM(B1:B221)</f>
        <v>680310.23000000068</v>
      </c>
      <c r="C222" s="4">
        <f t="shared" si="0"/>
        <v>795468.17999999993</v>
      </c>
      <c r="D222" s="4">
        <f t="shared" si="0"/>
        <v>737952.67</v>
      </c>
      <c r="E222" s="4">
        <f t="shared" si="0"/>
        <v>726712.84000000008</v>
      </c>
      <c r="F222" s="4">
        <f t="shared" si="0"/>
        <v>514579.69999999995</v>
      </c>
      <c r="G222" s="4">
        <f t="shared" si="0"/>
        <v>455814.85000000003</v>
      </c>
      <c r="H222" s="4">
        <f t="shared" si="0"/>
        <v>658728.35999999975</v>
      </c>
      <c r="I222" s="4">
        <f t="shared" si="0"/>
        <v>685709.73999999953</v>
      </c>
      <c r="J222" s="4">
        <f t="shared" si="0"/>
        <v>612248.7999999997</v>
      </c>
      <c r="K222" s="4">
        <f t="shared" si="0"/>
        <v>632073.35999999987</v>
      </c>
      <c r="L222" s="4">
        <f t="shared" si="0"/>
        <v>586383.13000000024</v>
      </c>
      <c r="M222" s="4">
        <f>SUM(A222:L222)</f>
        <v>7808751.8199999994</v>
      </c>
    </row>
    <row r="223" spans="1:13">
      <c r="A223" s="4">
        <v>722769.95649999997</v>
      </c>
      <c r="B223" s="4">
        <v>680310.23300000012</v>
      </c>
      <c r="C223" s="4">
        <v>795468.18150000006</v>
      </c>
      <c r="D223" s="4">
        <v>737952.66700000037</v>
      </c>
      <c r="E223">
        <v>726712.84450000001</v>
      </c>
      <c r="F223">
        <v>514579.70199999999</v>
      </c>
      <c r="G223">
        <v>455814.85</v>
      </c>
      <c r="H223">
        <v>658728.35900000017</v>
      </c>
      <c r="I223">
        <v>685709.73850000021</v>
      </c>
      <c r="J223">
        <v>612248.80050000001</v>
      </c>
      <c r="K223">
        <v>632073.35650000011</v>
      </c>
      <c r="L223">
        <v>586383.12950000016</v>
      </c>
      <c r="M223" s="4">
        <f>SUM(A223:L223)</f>
        <v>7808751.8185000001</v>
      </c>
    </row>
    <row r="224" spans="1:13">
      <c r="A224" s="4">
        <f>A223-A222</f>
        <v>-3.4999999916180968E-3</v>
      </c>
      <c r="B224" s="4">
        <f t="shared" ref="B224:L224" si="1">B223-B222</f>
        <v>2.999999444000423E-3</v>
      </c>
      <c r="C224" s="4">
        <f t="shared" si="1"/>
        <v>1.5000001294538379E-3</v>
      </c>
      <c r="D224" s="4">
        <f t="shared" si="1"/>
        <v>-2.9999996768310666E-3</v>
      </c>
      <c r="E224">
        <f t="shared" si="1"/>
        <v>4.4999999227002263E-3</v>
      </c>
      <c r="F224">
        <f t="shared" si="1"/>
        <v>2.0000000367872417E-3</v>
      </c>
      <c r="G224">
        <f t="shared" si="1"/>
        <v>0</v>
      </c>
      <c r="H224">
        <f t="shared" si="1"/>
        <v>-9.99999581836164E-4</v>
      </c>
      <c r="I224">
        <f t="shared" si="1"/>
        <v>-1.4999993145465851E-3</v>
      </c>
      <c r="J224">
        <f t="shared" si="1"/>
        <v>5.0000031478703022E-4</v>
      </c>
      <c r="K224">
        <f t="shared" si="1"/>
        <v>-3.4999997587874532E-3</v>
      </c>
      <c r="L224">
        <f t="shared" si="1"/>
        <v>-5.0000008195638657E-4</v>
      </c>
      <c r="M224">
        <v>7808751.8185000001</v>
      </c>
    </row>
  </sheetData>
  <phoneticPr fontId="2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G20" sqref="G20:G31"/>
    </sheetView>
  </sheetViews>
  <sheetFormatPr baseColWidth="10" defaultRowHeight="12.75"/>
  <cols>
    <col min="2" max="2" width="5.5703125" customWidth="1"/>
    <col min="3" max="14" width="16.5703125" customWidth="1"/>
  </cols>
  <sheetData>
    <row r="1" spans="1:14">
      <c r="A1" t="s">
        <v>183</v>
      </c>
    </row>
    <row r="2" spans="1:14">
      <c r="A2" t="s">
        <v>45</v>
      </c>
      <c r="B2" t="s">
        <v>45</v>
      </c>
      <c r="C2" t="s">
        <v>107</v>
      </c>
      <c r="D2" t="s">
        <v>109</v>
      </c>
      <c r="E2" t="s">
        <v>110</v>
      </c>
      <c r="F2" t="s">
        <v>150</v>
      </c>
      <c r="G2" t="s">
        <v>155</v>
      </c>
      <c r="H2" t="s">
        <v>156</v>
      </c>
      <c r="I2" t="s">
        <v>157</v>
      </c>
      <c r="J2" t="s">
        <v>63</v>
      </c>
      <c r="K2" t="s">
        <v>64</v>
      </c>
      <c r="L2" t="s">
        <v>66</v>
      </c>
      <c r="M2" t="s">
        <v>67</v>
      </c>
      <c r="N2" t="s">
        <v>68</v>
      </c>
    </row>
    <row r="3" spans="1:14">
      <c r="A3" t="s">
        <v>18</v>
      </c>
      <c r="B3" t="s">
        <v>184</v>
      </c>
      <c r="C3" s="62">
        <v>213</v>
      </c>
      <c r="D3" s="62">
        <v>163</v>
      </c>
      <c r="E3" s="62">
        <v>154</v>
      </c>
      <c r="F3" s="62">
        <v>138</v>
      </c>
      <c r="G3" s="62">
        <v>115</v>
      </c>
      <c r="H3" s="62">
        <v>88</v>
      </c>
      <c r="I3" s="62">
        <v>92</v>
      </c>
      <c r="J3" s="62">
        <v>179</v>
      </c>
      <c r="K3" s="62">
        <v>173</v>
      </c>
      <c r="L3" s="62">
        <v>182</v>
      </c>
      <c r="M3" s="62">
        <v>144</v>
      </c>
      <c r="N3" s="62">
        <v>220</v>
      </c>
    </row>
    <row r="4" spans="1:14">
      <c r="B4" t="s">
        <v>185</v>
      </c>
      <c r="C4" s="62">
        <v>7</v>
      </c>
      <c r="D4" s="62">
        <v>57</v>
      </c>
      <c r="E4" s="62">
        <v>66</v>
      </c>
      <c r="F4" s="62">
        <v>82</v>
      </c>
      <c r="G4" s="62">
        <v>105</v>
      </c>
      <c r="H4" s="62">
        <v>132</v>
      </c>
      <c r="I4" s="62">
        <v>128</v>
      </c>
      <c r="J4" s="62">
        <v>41</v>
      </c>
      <c r="K4" s="62">
        <v>47</v>
      </c>
      <c r="L4" s="62">
        <v>38</v>
      </c>
      <c r="M4" s="62">
        <v>76</v>
      </c>
      <c r="N4" s="62">
        <v>0</v>
      </c>
    </row>
    <row r="5" spans="1:14">
      <c r="A5" t="s">
        <v>21</v>
      </c>
      <c r="C5" s="62">
        <v>3393.2861971830989</v>
      </c>
      <c r="D5" s="62">
        <v>4173.6823926380375</v>
      </c>
      <c r="E5" s="62">
        <v>5165.3777922077943</v>
      </c>
      <c r="F5" s="62">
        <v>5347.4831159420282</v>
      </c>
      <c r="G5" s="62">
        <v>6319.2421260869569</v>
      </c>
      <c r="H5" s="62">
        <v>5847.4965909090906</v>
      </c>
      <c r="I5" s="62">
        <v>4954.5092391304343</v>
      </c>
      <c r="J5" s="62">
        <v>3680.0467039106152</v>
      </c>
      <c r="K5" s="62">
        <v>3963.6401156069355</v>
      </c>
      <c r="L5" s="62">
        <v>3364.0043956043951</v>
      </c>
      <c r="M5" s="62">
        <v>4389.3983333333344</v>
      </c>
      <c r="N5" s="62">
        <v>2665.3778636363641</v>
      </c>
    </row>
    <row r="6" spans="1:14">
      <c r="A6" t="s">
        <v>186</v>
      </c>
      <c r="C6" s="62">
        <v>227.5</v>
      </c>
      <c r="D6" s="62">
        <v>211.68</v>
      </c>
      <c r="E6" s="62">
        <v>201.72499999999999</v>
      </c>
      <c r="F6" s="62">
        <v>253.32499999999999</v>
      </c>
      <c r="G6" s="62">
        <v>444.71</v>
      </c>
      <c r="H6" s="62">
        <v>357.3</v>
      </c>
      <c r="I6" s="62">
        <v>837.96</v>
      </c>
      <c r="J6" s="62">
        <v>218</v>
      </c>
      <c r="K6" s="62">
        <v>250</v>
      </c>
      <c r="L6" s="62">
        <v>264.31</v>
      </c>
      <c r="M6" s="62">
        <v>848.02</v>
      </c>
      <c r="N6" s="62">
        <v>252.05</v>
      </c>
    </row>
    <row r="7" spans="1:14">
      <c r="A7" t="s">
        <v>187</v>
      </c>
      <c r="C7" s="62">
        <v>80</v>
      </c>
      <c r="D7" s="62">
        <v>16.8</v>
      </c>
      <c r="E7" s="62">
        <v>100</v>
      </c>
      <c r="F7" s="62">
        <v>314.5</v>
      </c>
      <c r="G7" s="62">
        <v>3722.59</v>
      </c>
      <c r="H7" s="62">
        <v>84</v>
      </c>
      <c r="I7" s="62">
        <v>200</v>
      </c>
      <c r="J7" s="62">
        <v>4</v>
      </c>
      <c r="K7" s="62">
        <v>134.4</v>
      </c>
      <c r="L7" s="62">
        <v>168</v>
      </c>
      <c r="M7" s="62">
        <v>8017.04</v>
      </c>
      <c r="N7" s="62">
        <v>5344.69</v>
      </c>
    </row>
    <row r="8" spans="1:14">
      <c r="A8" t="s">
        <v>22</v>
      </c>
      <c r="C8" s="62">
        <v>6805.9544147685583</v>
      </c>
      <c r="D8" s="62">
        <v>9609.3660710564782</v>
      </c>
      <c r="E8" s="62">
        <v>9710.4715736908383</v>
      </c>
      <c r="F8" s="62">
        <v>9996.1463363886414</v>
      </c>
      <c r="G8" s="62">
        <v>10338.69109121954</v>
      </c>
      <c r="H8" s="62">
        <v>9909.873607968706</v>
      </c>
      <c r="I8" s="62">
        <v>7408.9308564757093</v>
      </c>
      <c r="J8" s="62">
        <v>6898.8979554601729</v>
      </c>
      <c r="K8" s="62">
        <v>9028.8115558291083</v>
      </c>
      <c r="L8" s="62">
        <v>6936.4671789542726</v>
      </c>
      <c r="M8" s="62">
        <v>7115.4805990040331</v>
      </c>
      <c r="N8" s="62">
        <v>5109.3835764273244</v>
      </c>
    </row>
    <row r="9" spans="1:14">
      <c r="A9" t="s">
        <v>23</v>
      </c>
      <c r="C9" s="62">
        <v>46321015.495907627</v>
      </c>
      <c r="D9" s="62">
        <v>92339916.2875714</v>
      </c>
      <c r="E9" s="62">
        <v>94293258.183457837</v>
      </c>
      <c r="F9" s="62">
        <v>99922941.578496054</v>
      </c>
      <c r="G9" s="62">
        <v>106888533.47966227</v>
      </c>
      <c r="H9" s="62">
        <v>98205594.925914705</v>
      </c>
      <c r="I9" s="62">
        <v>54892256.436037883</v>
      </c>
      <c r="J9" s="62">
        <v>47594792.999852553</v>
      </c>
      <c r="K9" s="62">
        <v>81519438.110673249</v>
      </c>
      <c r="L9" s="62">
        <v>48114576.924709849</v>
      </c>
      <c r="M9" s="62">
        <v>50630064.154802792</v>
      </c>
      <c r="N9" s="62">
        <v>26105800.531065278</v>
      </c>
    </row>
    <row r="10" spans="1:14">
      <c r="A10" t="s">
        <v>188</v>
      </c>
      <c r="C10" s="62">
        <v>38329.949999999997</v>
      </c>
      <c r="D10" s="62">
        <v>62046.7</v>
      </c>
      <c r="E10" s="62">
        <v>42171.21</v>
      </c>
      <c r="F10" s="62">
        <v>42759.16</v>
      </c>
      <c r="G10" s="62">
        <v>48571.42</v>
      </c>
      <c r="H10" s="62">
        <v>34074.83</v>
      </c>
      <c r="I10" s="62">
        <v>31449.52</v>
      </c>
      <c r="J10" s="62">
        <v>25779.3</v>
      </c>
      <c r="K10" s="62">
        <v>80298.86</v>
      </c>
      <c r="L10" s="62">
        <v>59988.04</v>
      </c>
      <c r="M10" s="62">
        <v>33208.129999999997</v>
      </c>
      <c r="N10" s="62">
        <v>21411.279999999999</v>
      </c>
    </row>
    <row r="11" spans="1:14">
      <c r="A11" t="s">
        <v>189</v>
      </c>
      <c r="C11" s="62">
        <v>722769.96</v>
      </c>
      <c r="D11" s="62">
        <v>680310.23</v>
      </c>
      <c r="E11" s="62">
        <v>795468.18</v>
      </c>
      <c r="F11" s="62">
        <v>737952.67</v>
      </c>
      <c r="G11" s="62">
        <v>726712.84450000001</v>
      </c>
      <c r="H11" s="62">
        <v>514579.7</v>
      </c>
      <c r="I11" s="62">
        <v>455814.85</v>
      </c>
      <c r="J11" s="62">
        <v>658728.36</v>
      </c>
      <c r="K11" s="62">
        <v>685709.74</v>
      </c>
      <c r="L11" s="62">
        <v>612248.80000000005</v>
      </c>
      <c r="M11" s="62">
        <v>632073.36</v>
      </c>
      <c r="N11" s="62">
        <v>586383.13</v>
      </c>
    </row>
    <row r="12" spans="1:14">
      <c r="A12" t="s">
        <v>190</v>
      </c>
      <c r="B12">
        <v>25</v>
      </c>
      <c r="C12" s="62">
        <v>76.349999999999994</v>
      </c>
      <c r="D12" s="62">
        <v>68.7</v>
      </c>
      <c r="E12" s="62">
        <v>80.662499999999994</v>
      </c>
      <c r="F12" s="62">
        <v>93.625</v>
      </c>
      <c r="G12" s="62">
        <v>174.6</v>
      </c>
      <c r="H12" s="62">
        <v>114.14749999999999</v>
      </c>
      <c r="I12" s="62">
        <v>189.39</v>
      </c>
      <c r="J12" s="62">
        <v>92.17</v>
      </c>
      <c r="K12" s="62">
        <v>93.34</v>
      </c>
      <c r="L12" s="62">
        <v>131.35</v>
      </c>
      <c r="M12" s="62">
        <v>150.35</v>
      </c>
      <c r="N12" s="62">
        <v>137.85</v>
      </c>
    </row>
    <row r="13" spans="1:14">
      <c r="B13">
        <v>50</v>
      </c>
      <c r="C13" s="62">
        <v>227.5</v>
      </c>
      <c r="D13" s="62">
        <v>211.68</v>
      </c>
      <c r="E13" s="62">
        <v>201.72499999999999</v>
      </c>
      <c r="F13" s="62">
        <v>253.32499999999999</v>
      </c>
      <c r="G13" s="62">
        <v>444.71</v>
      </c>
      <c r="H13" s="62">
        <v>357.3</v>
      </c>
      <c r="I13" s="62">
        <v>837.96</v>
      </c>
      <c r="J13" s="62">
        <v>218</v>
      </c>
      <c r="K13" s="62">
        <v>250</v>
      </c>
      <c r="L13" s="62">
        <v>264.31</v>
      </c>
      <c r="M13" s="62">
        <v>848.02</v>
      </c>
      <c r="N13" s="62">
        <v>252.05</v>
      </c>
    </row>
    <row r="14" spans="1:14">
      <c r="B14">
        <v>75</v>
      </c>
      <c r="C14" s="62">
        <v>2500</v>
      </c>
      <c r="D14" s="62">
        <v>3661.45</v>
      </c>
      <c r="E14" s="62">
        <v>3461.8975</v>
      </c>
      <c r="F14" s="62">
        <v>4438.9025000000001</v>
      </c>
      <c r="G14" s="62">
        <v>8697.64</v>
      </c>
      <c r="H14" s="62">
        <v>9554.6450000000004</v>
      </c>
      <c r="I14" s="62">
        <v>7817.5</v>
      </c>
      <c r="J14" s="62">
        <v>1908.37</v>
      </c>
      <c r="K14" s="62">
        <v>2294.5100000000002</v>
      </c>
      <c r="L14" s="62">
        <v>5243.5574999999999</v>
      </c>
      <c r="M14" s="62">
        <v>5344.69</v>
      </c>
      <c r="N14" s="62">
        <v>1484.28</v>
      </c>
    </row>
    <row r="15" spans="1:14">
      <c r="A15" t="s">
        <v>191</v>
      </c>
      <c r="B15" t="s">
        <v>192</v>
      </c>
    </row>
    <row r="18" spans="1:13">
      <c r="A18" t="s">
        <v>45</v>
      </c>
      <c r="B18" t="s">
        <v>18</v>
      </c>
      <c r="D18" t="s">
        <v>21</v>
      </c>
      <c r="E18" t="s">
        <v>186</v>
      </c>
      <c r="F18" t="s">
        <v>187</v>
      </c>
      <c r="G18" t="s">
        <v>22</v>
      </c>
      <c r="H18" t="s">
        <v>23</v>
      </c>
      <c r="I18" t="s">
        <v>188</v>
      </c>
      <c r="J18" t="s">
        <v>189</v>
      </c>
      <c r="K18" s="312" t="s">
        <v>190</v>
      </c>
      <c r="L18" s="312"/>
      <c r="M18" s="312"/>
    </row>
    <row r="19" spans="1:13">
      <c r="A19" t="s">
        <v>45</v>
      </c>
      <c r="B19" t="s">
        <v>184</v>
      </c>
      <c r="C19" t="s">
        <v>185</v>
      </c>
      <c r="K19">
        <v>25</v>
      </c>
      <c r="L19">
        <v>50</v>
      </c>
      <c r="M19">
        <v>75</v>
      </c>
    </row>
    <row r="20" spans="1:13">
      <c r="A20" t="s">
        <v>107</v>
      </c>
      <c r="B20">
        <v>213</v>
      </c>
      <c r="C20">
        <v>7</v>
      </c>
      <c r="D20" s="62">
        <v>3393.2861971830989</v>
      </c>
      <c r="E20" s="62">
        <v>227.5</v>
      </c>
      <c r="F20" s="62">
        <v>80</v>
      </c>
      <c r="G20" s="62">
        <v>6805.9544147685583</v>
      </c>
      <c r="H20" s="62">
        <v>46321015.495907627</v>
      </c>
      <c r="I20" s="62">
        <v>38329.949999999997</v>
      </c>
      <c r="J20" s="62">
        <v>722769.96</v>
      </c>
      <c r="K20" s="62">
        <v>76.349999999999994</v>
      </c>
      <c r="L20" s="62">
        <v>227.5</v>
      </c>
      <c r="M20" s="62">
        <v>2500</v>
      </c>
    </row>
    <row r="21" spans="1:13">
      <c r="A21" t="s">
        <v>109</v>
      </c>
      <c r="B21">
        <v>163</v>
      </c>
      <c r="C21">
        <v>57</v>
      </c>
      <c r="D21" s="62">
        <v>4173.6823926380375</v>
      </c>
      <c r="E21" s="62">
        <v>211.68</v>
      </c>
      <c r="F21" s="62">
        <v>16.8</v>
      </c>
      <c r="G21" s="62">
        <v>9609.3660710564782</v>
      </c>
      <c r="H21" s="62">
        <v>92339916.2875714</v>
      </c>
      <c r="I21" s="62">
        <v>62046.7</v>
      </c>
      <c r="J21" s="62">
        <v>680310.23</v>
      </c>
      <c r="K21" s="62">
        <v>68.7</v>
      </c>
      <c r="L21" s="62">
        <v>211.68</v>
      </c>
      <c r="M21" s="62">
        <v>3661.45</v>
      </c>
    </row>
    <row r="22" spans="1:13">
      <c r="A22" t="s">
        <v>110</v>
      </c>
      <c r="B22">
        <v>154</v>
      </c>
      <c r="C22">
        <v>66</v>
      </c>
      <c r="D22" s="62">
        <v>5165.3777922077943</v>
      </c>
      <c r="E22" s="62">
        <v>201.72499999999999</v>
      </c>
      <c r="F22" s="62">
        <v>100</v>
      </c>
      <c r="G22" s="62">
        <v>9710.4715736908383</v>
      </c>
      <c r="H22" s="62">
        <v>94293258.183457837</v>
      </c>
      <c r="I22" s="62">
        <v>42171.21</v>
      </c>
      <c r="J22" s="62">
        <v>795468.18</v>
      </c>
      <c r="K22" s="62">
        <v>80.662499999999994</v>
      </c>
      <c r="L22" s="62">
        <v>201.72499999999999</v>
      </c>
      <c r="M22" s="62">
        <v>3461.8975</v>
      </c>
    </row>
    <row r="23" spans="1:13">
      <c r="A23" t="s">
        <v>150</v>
      </c>
      <c r="B23">
        <v>138</v>
      </c>
      <c r="C23">
        <v>82</v>
      </c>
      <c r="D23" s="62">
        <v>5347.4831159420282</v>
      </c>
      <c r="E23" s="62">
        <v>253.32499999999999</v>
      </c>
      <c r="F23" s="62">
        <v>314.5</v>
      </c>
      <c r="G23" s="62">
        <v>9996.1463363886414</v>
      </c>
      <c r="H23" s="62">
        <v>99922941.578496054</v>
      </c>
      <c r="I23" s="62">
        <v>42759.16</v>
      </c>
      <c r="J23" s="62">
        <v>737952.67</v>
      </c>
      <c r="K23" s="62">
        <v>93.625</v>
      </c>
      <c r="L23" s="62">
        <v>253.32499999999999</v>
      </c>
      <c r="M23" s="62">
        <v>4438.9025000000001</v>
      </c>
    </row>
    <row r="24" spans="1:13">
      <c r="A24" t="s">
        <v>155</v>
      </c>
      <c r="B24">
        <v>115</v>
      </c>
      <c r="C24">
        <v>105</v>
      </c>
      <c r="D24" s="62">
        <v>6319.2421260869569</v>
      </c>
      <c r="E24" s="62">
        <v>444.71</v>
      </c>
      <c r="F24" s="62">
        <v>3722.59</v>
      </c>
      <c r="G24" s="62">
        <v>10338.69109121954</v>
      </c>
      <c r="H24" s="62">
        <v>106888533.47966227</v>
      </c>
      <c r="I24" s="62">
        <v>48571.42</v>
      </c>
      <c r="J24" s="62">
        <v>726712.84450000001</v>
      </c>
      <c r="K24" s="62">
        <v>174.6</v>
      </c>
      <c r="L24" s="62">
        <v>444.71</v>
      </c>
      <c r="M24" s="62">
        <v>8697.64</v>
      </c>
    </row>
    <row r="25" spans="1:13">
      <c r="A25" t="s">
        <v>156</v>
      </c>
      <c r="B25">
        <v>88</v>
      </c>
      <c r="C25">
        <v>132</v>
      </c>
      <c r="D25" s="62">
        <v>5847.4965909090906</v>
      </c>
      <c r="E25" s="62">
        <v>357.3</v>
      </c>
      <c r="F25" s="62">
        <v>84</v>
      </c>
      <c r="G25" s="62">
        <v>9909.873607968706</v>
      </c>
      <c r="H25" s="62">
        <v>98205594.925914705</v>
      </c>
      <c r="I25" s="62">
        <v>34074.83</v>
      </c>
      <c r="J25" s="62">
        <v>514579.7</v>
      </c>
      <c r="K25" s="62">
        <v>114.14749999999999</v>
      </c>
      <c r="L25" s="62">
        <v>357.3</v>
      </c>
      <c r="M25" s="62">
        <v>9554.6450000000004</v>
      </c>
    </row>
    <row r="26" spans="1:13">
      <c r="A26" t="s">
        <v>157</v>
      </c>
      <c r="B26">
        <v>92</v>
      </c>
      <c r="C26">
        <v>128</v>
      </c>
      <c r="D26" s="62">
        <v>4954.5092391304343</v>
      </c>
      <c r="E26" s="62">
        <v>837.96</v>
      </c>
      <c r="F26" s="62">
        <v>200</v>
      </c>
      <c r="G26" s="62">
        <v>7408.9308564757093</v>
      </c>
      <c r="H26" s="62">
        <v>54892256.436037883</v>
      </c>
      <c r="I26" s="62">
        <v>31449.52</v>
      </c>
      <c r="J26" s="62">
        <v>455814.85</v>
      </c>
      <c r="K26" s="62">
        <v>189.39</v>
      </c>
      <c r="L26" s="62">
        <v>837.96</v>
      </c>
      <c r="M26" s="62">
        <v>7817.5</v>
      </c>
    </row>
    <row r="27" spans="1:13">
      <c r="A27" t="s">
        <v>63</v>
      </c>
      <c r="B27">
        <v>179</v>
      </c>
      <c r="C27">
        <v>41</v>
      </c>
      <c r="D27" s="62">
        <v>3680.0467039106152</v>
      </c>
      <c r="E27" s="62">
        <v>218</v>
      </c>
      <c r="F27" s="62">
        <v>4</v>
      </c>
      <c r="G27" s="62">
        <v>6898.8979554601729</v>
      </c>
      <c r="H27" s="62">
        <v>47594792.999852553</v>
      </c>
      <c r="I27" s="62">
        <v>25779.3</v>
      </c>
      <c r="J27" s="62">
        <v>658728.36</v>
      </c>
      <c r="K27" s="62">
        <v>92.17</v>
      </c>
      <c r="L27" s="62">
        <v>218</v>
      </c>
      <c r="M27" s="62">
        <v>1908.37</v>
      </c>
    </row>
    <row r="28" spans="1:13">
      <c r="A28" t="s">
        <v>64</v>
      </c>
      <c r="B28">
        <v>173</v>
      </c>
      <c r="C28">
        <v>47</v>
      </c>
      <c r="D28" s="62">
        <v>3963.6401156069355</v>
      </c>
      <c r="E28" s="62">
        <v>250</v>
      </c>
      <c r="F28" s="62">
        <v>134.4</v>
      </c>
      <c r="G28" s="62">
        <v>9028.8115558291083</v>
      </c>
      <c r="H28" s="62">
        <v>81519438.110673249</v>
      </c>
      <c r="I28" s="62">
        <v>80298.86</v>
      </c>
      <c r="J28" s="62">
        <v>685709.74</v>
      </c>
      <c r="K28" s="62">
        <v>93.34</v>
      </c>
      <c r="L28" s="62">
        <v>250</v>
      </c>
      <c r="M28" s="62">
        <v>2294.5100000000002</v>
      </c>
    </row>
    <row r="29" spans="1:13">
      <c r="A29" t="s">
        <v>66</v>
      </c>
      <c r="B29">
        <v>182</v>
      </c>
      <c r="C29">
        <v>38</v>
      </c>
      <c r="D29" s="62">
        <v>3364.0043956043951</v>
      </c>
      <c r="E29" s="62">
        <v>264.31</v>
      </c>
      <c r="F29" s="62">
        <v>168</v>
      </c>
      <c r="G29" s="62">
        <v>6936.4671789542726</v>
      </c>
      <c r="H29" s="62">
        <v>48114576.924709849</v>
      </c>
      <c r="I29" s="62">
        <v>59988.04</v>
      </c>
      <c r="J29" s="62">
        <v>612248.80000000005</v>
      </c>
      <c r="K29" s="62">
        <v>131.35</v>
      </c>
      <c r="L29" s="62">
        <v>264.31</v>
      </c>
      <c r="M29" s="62">
        <v>5243.5574999999999</v>
      </c>
    </row>
    <row r="30" spans="1:13">
      <c r="A30" t="s">
        <v>67</v>
      </c>
      <c r="B30">
        <v>144</v>
      </c>
      <c r="C30">
        <v>76</v>
      </c>
      <c r="D30" s="62">
        <v>4389.3983333333344</v>
      </c>
      <c r="E30" s="62">
        <v>848.02</v>
      </c>
      <c r="F30" s="62">
        <v>8017.04</v>
      </c>
      <c r="G30" s="62">
        <v>7115.4805990040331</v>
      </c>
      <c r="H30" s="62">
        <v>50630064.154802792</v>
      </c>
      <c r="I30" s="62">
        <v>33208.129999999997</v>
      </c>
      <c r="J30" s="62">
        <v>632073.36</v>
      </c>
      <c r="K30" s="62">
        <v>150.35</v>
      </c>
      <c r="L30" s="62">
        <v>848.02</v>
      </c>
      <c r="M30" s="62">
        <v>5344.69</v>
      </c>
    </row>
    <row r="31" spans="1:13">
      <c r="A31" t="s">
        <v>68</v>
      </c>
      <c r="B31">
        <v>220</v>
      </c>
      <c r="C31">
        <v>0</v>
      </c>
      <c r="D31" s="62">
        <v>2665.3778636363641</v>
      </c>
      <c r="E31" s="62">
        <v>252.05</v>
      </c>
      <c r="F31" s="62">
        <v>5344.69</v>
      </c>
      <c r="G31" s="62">
        <v>5109.3835764273244</v>
      </c>
      <c r="H31" s="62">
        <v>26105800.531065278</v>
      </c>
      <c r="I31" s="62">
        <v>21411.279999999999</v>
      </c>
      <c r="J31" s="62">
        <v>586383.13</v>
      </c>
      <c r="K31" s="62">
        <v>137.85</v>
      </c>
      <c r="L31" s="62">
        <v>252.05</v>
      </c>
      <c r="M31" s="62">
        <v>1484.28</v>
      </c>
    </row>
    <row r="32" spans="1:13">
      <c r="D32" s="62">
        <f>SUM(D20:D31)</f>
        <v>53263.544866189077</v>
      </c>
    </row>
    <row r="50" spans="5:5">
      <c r="E50" s="62"/>
    </row>
  </sheetData>
  <mergeCells count="1">
    <mergeCell ref="K18:M18"/>
  </mergeCells>
  <phoneticPr fontId="2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58"/>
  <sheetViews>
    <sheetView zoomScale="62" workbookViewId="0">
      <selection activeCell="B5" sqref="B5:P49"/>
    </sheetView>
  </sheetViews>
  <sheetFormatPr baseColWidth="10" defaultRowHeight="12.75"/>
  <cols>
    <col min="1" max="1" width="1" style="3" customWidth="1"/>
    <col min="2" max="2" width="7" style="3" customWidth="1"/>
    <col min="3" max="3" width="51.7109375" style="2" customWidth="1"/>
    <col min="4" max="15" width="12.7109375" style="3" customWidth="1"/>
    <col min="16" max="16" width="12.7109375" style="228" customWidth="1"/>
    <col min="17" max="17" width="24.85546875" style="3" customWidth="1"/>
    <col min="18" max="18" width="19.28515625" style="10" customWidth="1"/>
    <col min="19" max="19" width="59.5703125" style="12" customWidth="1"/>
    <col min="20" max="20" width="11.42578125" style="3"/>
    <col min="21" max="21" width="11.5703125" style="3" bestFit="1" customWidth="1"/>
    <col min="22" max="22" width="15.7109375" style="3" bestFit="1" customWidth="1"/>
    <col min="23" max="16384" width="11.42578125" style="3"/>
  </cols>
  <sheetData>
    <row r="1" spans="1:20">
      <c r="A1" s="314" t="s">
        <v>265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20" ht="13.5" customHeight="1">
      <c r="A2" s="313" t="s">
        <v>266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20" ht="13.5" customHeight="1">
      <c r="A3" s="315" t="s">
        <v>267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20" ht="13.5" customHeight="1" thickBot="1">
      <c r="B4" s="256"/>
      <c r="P4" s="3"/>
    </row>
    <row r="5" spans="1:20" s="246" customFormat="1" ht="18.75" customHeight="1" thickBot="1">
      <c r="A5" s="252"/>
      <c r="B5" s="247" t="s">
        <v>264</v>
      </c>
      <c r="C5" s="247" t="s">
        <v>124</v>
      </c>
      <c r="D5" s="248" t="s">
        <v>107</v>
      </c>
      <c r="E5" s="249" t="s">
        <v>109</v>
      </c>
      <c r="F5" s="250" t="s">
        <v>110</v>
      </c>
      <c r="G5" s="250" t="s">
        <v>150</v>
      </c>
      <c r="H5" s="250" t="s">
        <v>155</v>
      </c>
      <c r="I5" s="250" t="s">
        <v>156</v>
      </c>
      <c r="J5" s="250" t="s">
        <v>157</v>
      </c>
      <c r="K5" s="250" t="s">
        <v>63</v>
      </c>
      <c r="L5" s="239" t="s">
        <v>64</v>
      </c>
      <c r="M5" s="239" t="s">
        <v>66</v>
      </c>
      <c r="N5" s="239" t="s">
        <v>67</v>
      </c>
      <c r="O5" s="240" t="s">
        <v>68</v>
      </c>
      <c r="P5" s="241" t="s">
        <v>25</v>
      </c>
      <c r="Q5" s="242"/>
      <c r="R5" s="243"/>
      <c r="S5" s="244"/>
      <c r="T5" s="245"/>
    </row>
    <row r="6" spans="1:20" ht="23.25">
      <c r="B6" s="46">
        <v>1</v>
      </c>
      <c r="C6" s="238" t="s">
        <v>159</v>
      </c>
      <c r="D6" s="267">
        <v>367978.97</v>
      </c>
      <c r="E6" s="267">
        <v>463233.83</v>
      </c>
      <c r="F6" s="267">
        <v>370996.47999999998</v>
      </c>
      <c r="G6" s="267">
        <v>406450.31</v>
      </c>
      <c r="H6" s="267">
        <v>451238.19</v>
      </c>
      <c r="I6" s="267">
        <v>427135.17</v>
      </c>
      <c r="J6" s="267">
        <v>338049.57</v>
      </c>
      <c r="K6" s="267">
        <v>530552</v>
      </c>
      <c r="L6" s="267">
        <v>513720.07</v>
      </c>
      <c r="M6" s="267">
        <v>454539.49</v>
      </c>
      <c r="N6" s="267">
        <v>533051.28</v>
      </c>
      <c r="O6" s="268">
        <v>422954.57</v>
      </c>
      <c r="P6" s="269">
        <f t="shared" ref="P6:P49" si="0">SUM(D6:O6)</f>
        <v>5279899.9300000006</v>
      </c>
      <c r="Q6" s="299">
        <v>5279899.93</v>
      </c>
      <c r="R6" s="27">
        <f t="shared" ref="R6:R48" si="1">P6/$P$49</f>
        <v>0.67615158641502682</v>
      </c>
      <c r="S6" s="255">
        <f>SUM(R6:R15)</f>
        <v>0.97963048497415905</v>
      </c>
      <c r="T6" s="12"/>
    </row>
    <row r="7" spans="1:20" s="9" customFormat="1">
      <c r="B7" s="58">
        <v>2</v>
      </c>
      <c r="C7" s="238" t="s">
        <v>131</v>
      </c>
      <c r="D7" s="152">
        <v>217507.39</v>
      </c>
      <c r="E7" s="152">
        <v>134710.51</v>
      </c>
      <c r="F7" s="152">
        <v>337838.89</v>
      </c>
      <c r="G7" s="152">
        <v>225797.81</v>
      </c>
      <c r="H7" s="204">
        <v>168073.28</v>
      </c>
      <c r="I7" s="152">
        <v>34579.879999999997</v>
      </c>
      <c r="J7" s="152">
        <v>15488.72</v>
      </c>
      <c r="K7" s="152">
        <v>1972.46</v>
      </c>
      <c r="L7" s="152">
        <v>26614.16</v>
      </c>
      <c r="M7" s="152">
        <v>33407.64</v>
      </c>
      <c r="N7" s="152">
        <v>23324.18</v>
      </c>
      <c r="O7" s="219">
        <v>31602.67</v>
      </c>
      <c r="P7" s="229">
        <f t="shared" si="0"/>
        <v>1250917.5899999996</v>
      </c>
      <c r="Q7" s="300">
        <v>1250917.5900000001</v>
      </c>
      <c r="R7" s="205">
        <f t="shared" si="1"/>
        <v>0.16019430749949115</v>
      </c>
      <c r="T7" s="16"/>
    </row>
    <row r="8" spans="1:20" s="207" customFormat="1">
      <c r="B8" s="208">
        <v>3</v>
      </c>
      <c r="C8" s="58" t="s">
        <v>225</v>
      </c>
      <c r="D8" s="58">
        <v>41325.19</v>
      </c>
      <c r="E8" s="58">
        <v>14966.35</v>
      </c>
      <c r="F8" s="58">
        <v>34461.53</v>
      </c>
      <c r="G8" s="58">
        <v>31556.14</v>
      </c>
      <c r="H8" s="58">
        <v>41119.279999999999</v>
      </c>
      <c r="I8" s="58">
        <v>29201.64</v>
      </c>
      <c r="J8" s="58">
        <v>35813.660000000003</v>
      </c>
      <c r="K8" s="58">
        <v>38969.32</v>
      </c>
      <c r="L8" s="58">
        <v>103538.38</v>
      </c>
      <c r="M8" s="58">
        <v>73236.570000000007</v>
      </c>
      <c r="N8" s="58">
        <v>8837.68</v>
      </c>
      <c r="O8" s="220">
        <v>45664.93</v>
      </c>
      <c r="P8" s="229">
        <f t="shared" si="0"/>
        <v>498690.67</v>
      </c>
      <c r="Q8" s="300">
        <v>498690.67</v>
      </c>
      <c r="R8" s="205">
        <f t="shared" si="1"/>
        <v>6.3863045156401774E-2</v>
      </c>
      <c r="S8" s="253"/>
    </row>
    <row r="9" spans="1:20" s="207" customFormat="1">
      <c r="B9" s="46">
        <v>4</v>
      </c>
      <c r="C9" s="208" t="s">
        <v>10</v>
      </c>
      <c r="D9" s="209">
        <v>70375.850000000006</v>
      </c>
      <c r="E9" s="209">
        <v>30558.57</v>
      </c>
      <c r="F9" s="209">
        <v>26350.799999999999</v>
      </c>
      <c r="G9" s="209">
        <v>49996.42</v>
      </c>
      <c r="H9" s="209">
        <v>30210.55</v>
      </c>
      <c r="I9" s="209">
        <v>6946.3</v>
      </c>
      <c r="J9" s="209">
        <v>30081.03</v>
      </c>
      <c r="K9" s="209">
        <v>15590.74</v>
      </c>
      <c r="L9" s="209">
        <v>15961.04</v>
      </c>
      <c r="M9" s="209">
        <v>21256.32</v>
      </c>
      <c r="N9" s="209">
        <v>25411.51</v>
      </c>
      <c r="O9" s="221">
        <v>38269.360000000001</v>
      </c>
      <c r="P9" s="230">
        <f t="shared" si="0"/>
        <v>361008.49</v>
      </c>
      <c r="Q9" s="301">
        <v>361008.49</v>
      </c>
      <c r="R9" s="211">
        <f t="shared" si="1"/>
        <v>4.6231266966984604E-2</v>
      </c>
      <c r="S9" s="253"/>
    </row>
    <row r="10" spans="1:20" s="207" customFormat="1">
      <c r="B10" s="58">
        <v>5</v>
      </c>
      <c r="C10" s="208" t="s">
        <v>35</v>
      </c>
      <c r="D10" s="208">
        <v>1783.93</v>
      </c>
      <c r="E10" s="208">
        <v>4760.6499999999996</v>
      </c>
      <c r="F10" s="208">
        <v>5953.44</v>
      </c>
      <c r="G10" s="208">
        <v>7440.05</v>
      </c>
      <c r="H10" s="208">
        <v>4000</v>
      </c>
      <c r="I10" s="208">
        <v>3500</v>
      </c>
      <c r="J10" s="208">
        <v>11278.51</v>
      </c>
      <c r="K10" s="208">
        <v>14875.5</v>
      </c>
      <c r="L10" s="208">
        <v>4958.5</v>
      </c>
      <c r="M10" s="208">
        <v>9917</v>
      </c>
      <c r="N10" s="208">
        <v>9913.86</v>
      </c>
      <c r="O10" s="222">
        <v>9917</v>
      </c>
      <c r="P10" s="230">
        <f t="shared" si="0"/>
        <v>88298.44</v>
      </c>
      <c r="Q10" s="301">
        <v>88298.44</v>
      </c>
      <c r="R10" s="211">
        <f t="shared" si="1"/>
        <v>1.1307625348113758E-2</v>
      </c>
      <c r="S10" s="253"/>
    </row>
    <row r="11" spans="1:20" s="285" customFormat="1">
      <c r="B11" s="270">
        <v>6</v>
      </c>
      <c r="C11" s="270" t="s">
        <v>3</v>
      </c>
      <c r="D11" s="294">
        <v>3730.01</v>
      </c>
      <c r="E11" s="294">
        <v>7220.29</v>
      </c>
      <c r="F11" s="294">
        <v>2500.9699999999998</v>
      </c>
      <c r="G11" s="294">
        <v>0</v>
      </c>
      <c r="H11" s="294">
        <v>15974.17</v>
      </c>
      <c r="I11" s="294">
        <v>0</v>
      </c>
      <c r="J11" s="294">
        <v>666.66</v>
      </c>
      <c r="K11" s="294">
        <v>9385.2999999999993</v>
      </c>
      <c r="L11" s="294">
        <v>4722</v>
      </c>
      <c r="M11" s="294">
        <v>400</v>
      </c>
      <c r="N11" s="294">
        <v>0</v>
      </c>
      <c r="O11" s="295">
        <v>520.80999999999995</v>
      </c>
      <c r="P11" s="284">
        <f t="shared" si="0"/>
        <v>45120.209999999992</v>
      </c>
      <c r="Q11" s="302">
        <v>45120.21</v>
      </c>
      <c r="R11" s="286">
        <f t="shared" si="1"/>
        <v>5.7781590513741321E-3</v>
      </c>
      <c r="S11" s="287"/>
      <c r="T11" s="296"/>
    </row>
    <row r="12" spans="1:20" s="210" customFormat="1">
      <c r="B12" s="46">
        <v>7</v>
      </c>
      <c r="C12" s="208" t="s">
        <v>132</v>
      </c>
      <c r="D12" s="209">
        <v>2066.3910000000001</v>
      </c>
      <c r="E12" s="209">
        <v>3914.0040000000004</v>
      </c>
      <c r="F12" s="209">
        <v>5375.4660000000003</v>
      </c>
      <c r="G12" s="209">
        <v>3729.8590000000004</v>
      </c>
      <c r="H12" s="209">
        <v>3546.261</v>
      </c>
      <c r="I12" s="209">
        <v>1357.3219999999999</v>
      </c>
      <c r="J12" s="209">
        <v>1180.4760000000001</v>
      </c>
      <c r="K12" s="209">
        <v>4668.9840000000004</v>
      </c>
      <c r="L12" s="209">
        <v>5502.8249999999998</v>
      </c>
      <c r="M12" s="209">
        <v>1842.606</v>
      </c>
      <c r="N12" s="209">
        <v>4280.8950000000004</v>
      </c>
      <c r="O12" s="221">
        <v>2848.8820000000001</v>
      </c>
      <c r="P12" s="230">
        <f t="shared" si="0"/>
        <v>40313.971000000005</v>
      </c>
      <c r="Q12" s="301">
        <v>40313.971000000005</v>
      </c>
      <c r="R12" s="211">
        <f t="shared" si="1"/>
        <v>5.1626651655762319E-3</v>
      </c>
      <c r="S12" s="253"/>
      <c r="T12" s="212"/>
    </row>
    <row r="13" spans="1:20" s="285" customFormat="1">
      <c r="B13" s="277">
        <v>8</v>
      </c>
      <c r="C13" s="270" t="s">
        <v>106</v>
      </c>
      <c r="D13" s="294">
        <v>27.5</v>
      </c>
      <c r="E13" s="294">
        <v>750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15712.12</v>
      </c>
      <c r="L13" s="294">
        <v>0</v>
      </c>
      <c r="M13" s="294">
        <v>0</v>
      </c>
      <c r="N13" s="294">
        <v>12359.57</v>
      </c>
      <c r="O13" s="295">
        <v>0</v>
      </c>
      <c r="P13" s="284">
        <f t="shared" si="0"/>
        <v>28849.190000000002</v>
      </c>
      <c r="Q13" s="302">
        <v>28849.19</v>
      </c>
      <c r="R13" s="286">
        <f t="shared" si="1"/>
        <v>3.6944688050723202E-3</v>
      </c>
      <c r="S13" s="287"/>
      <c r="T13" s="296"/>
    </row>
    <row r="14" spans="1:20" s="207" customFormat="1" ht="13.5" customHeight="1">
      <c r="B14" s="208">
        <v>9</v>
      </c>
      <c r="C14" s="208" t="s">
        <v>181</v>
      </c>
      <c r="D14" s="208">
        <v>2313.92</v>
      </c>
      <c r="E14" s="208">
        <v>2319.25</v>
      </c>
      <c r="F14" s="208">
        <v>2413.92</v>
      </c>
      <c r="G14" s="208">
        <v>2413.92</v>
      </c>
      <c r="H14" s="208">
        <v>2413.92</v>
      </c>
      <c r="I14" s="208">
        <v>2413.92</v>
      </c>
      <c r="J14" s="208">
        <v>2413.92</v>
      </c>
      <c r="K14" s="208">
        <v>2413.92</v>
      </c>
      <c r="L14" s="208">
        <v>2413.92</v>
      </c>
      <c r="M14" s="208">
        <v>2413.92</v>
      </c>
      <c r="N14" s="208">
        <v>2413.92</v>
      </c>
      <c r="O14" s="222">
        <v>2413.92</v>
      </c>
      <c r="P14" s="230">
        <f t="shared" si="0"/>
        <v>28772.369999999995</v>
      </c>
      <c r="Q14" s="301">
        <v>28772.37</v>
      </c>
      <c r="R14" s="211">
        <f t="shared" si="1"/>
        <v>3.6846311252759141E-3</v>
      </c>
      <c r="S14" s="253"/>
    </row>
    <row r="15" spans="1:20" s="282" customFormat="1" ht="13.5" customHeight="1">
      <c r="B15" s="278">
        <v>10</v>
      </c>
      <c r="C15" s="270" t="s">
        <v>128</v>
      </c>
      <c r="D15" s="270">
        <v>820.47</v>
      </c>
      <c r="E15" s="270">
        <v>0</v>
      </c>
      <c r="F15" s="270">
        <v>0</v>
      </c>
      <c r="G15" s="270">
        <v>0</v>
      </c>
      <c r="H15" s="270">
        <v>3000</v>
      </c>
      <c r="I15" s="270">
        <v>2500</v>
      </c>
      <c r="J15" s="270">
        <v>0</v>
      </c>
      <c r="K15" s="270">
        <v>1500</v>
      </c>
      <c r="L15" s="270">
        <v>0</v>
      </c>
      <c r="M15" s="270">
        <v>0</v>
      </c>
      <c r="N15" s="270">
        <v>0</v>
      </c>
      <c r="O15" s="283">
        <v>20000</v>
      </c>
      <c r="P15" s="284">
        <f t="shared" si="0"/>
        <v>27820.47</v>
      </c>
      <c r="Q15" s="302">
        <v>27820.47</v>
      </c>
      <c r="R15" s="286">
        <f t="shared" si="1"/>
        <v>3.562729440842198E-3</v>
      </c>
      <c r="S15" s="287"/>
    </row>
    <row r="16" spans="1:20" s="214" customFormat="1">
      <c r="B16" s="58">
        <v>11</v>
      </c>
      <c r="C16" s="208" t="s">
        <v>158</v>
      </c>
      <c r="D16" s="208">
        <v>1818.13</v>
      </c>
      <c r="E16" s="208">
        <v>1818.13</v>
      </c>
      <c r="F16" s="208">
        <v>1818.13</v>
      </c>
      <c r="G16" s="208">
        <v>1818.13</v>
      </c>
      <c r="H16" s="208">
        <v>1818.13</v>
      </c>
      <c r="I16" s="208">
        <v>1818.13</v>
      </c>
      <c r="J16" s="208">
        <v>1818.13</v>
      </c>
      <c r="K16" s="208">
        <v>1818.13</v>
      </c>
      <c r="L16" s="208">
        <v>1818.13</v>
      </c>
      <c r="M16" s="208">
        <v>1818.13</v>
      </c>
      <c r="N16" s="208">
        <v>1818.13</v>
      </c>
      <c r="O16" s="222">
        <v>1818.13</v>
      </c>
      <c r="P16" s="230">
        <f t="shared" si="0"/>
        <v>21817.560000000009</v>
      </c>
      <c r="Q16" s="301">
        <v>21817.56</v>
      </c>
      <c r="R16" s="211">
        <f t="shared" si="1"/>
        <v>2.7939881439580688E-3</v>
      </c>
      <c r="S16" s="254"/>
      <c r="T16" s="213"/>
    </row>
    <row r="17" spans="2:20" s="285" customFormat="1">
      <c r="B17" s="270">
        <v>12</v>
      </c>
      <c r="C17" s="271" t="s">
        <v>138</v>
      </c>
      <c r="D17" s="271">
        <v>204</v>
      </c>
      <c r="E17" s="271">
        <v>100</v>
      </c>
      <c r="F17" s="271">
        <v>100</v>
      </c>
      <c r="G17" s="271">
        <v>70</v>
      </c>
      <c r="H17" s="271">
        <v>84</v>
      </c>
      <c r="I17" s="271">
        <v>0</v>
      </c>
      <c r="J17" s="271">
        <v>0</v>
      </c>
      <c r="K17" s="271">
        <v>16440.98</v>
      </c>
      <c r="L17" s="271">
        <v>0</v>
      </c>
      <c r="M17" s="271">
        <v>3000</v>
      </c>
      <c r="N17" s="271">
        <v>0</v>
      </c>
      <c r="O17" s="272">
        <v>100</v>
      </c>
      <c r="P17" s="273">
        <f t="shared" si="0"/>
        <v>20098.98</v>
      </c>
      <c r="Q17" s="303">
        <v>20098.98</v>
      </c>
      <c r="R17" s="275">
        <f t="shared" si="1"/>
        <v>2.5739043149486155E-3</v>
      </c>
      <c r="S17" s="287"/>
      <c r="T17" s="296"/>
    </row>
    <row r="18" spans="2:20" s="207" customFormat="1">
      <c r="B18" s="46">
        <v>13</v>
      </c>
      <c r="C18" s="208" t="s">
        <v>125</v>
      </c>
      <c r="D18" s="208">
        <v>2520.54</v>
      </c>
      <c r="E18" s="208">
        <v>886.5</v>
      </c>
      <c r="F18" s="208">
        <v>2776.5</v>
      </c>
      <c r="G18" s="208">
        <v>741.5</v>
      </c>
      <c r="H18" s="208">
        <v>1463.19</v>
      </c>
      <c r="I18" s="208">
        <v>1267</v>
      </c>
      <c r="J18" s="208">
        <v>976.18</v>
      </c>
      <c r="K18" s="208">
        <v>1499.06</v>
      </c>
      <c r="L18" s="208">
        <v>505.05</v>
      </c>
      <c r="M18" s="208">
        <v>1030.6099999999999</v>
      </c>
      <c r="N18" s="208">
        <v>345</v>
      </c>
      <c r="O18" s="222">
        <v>2206.5700000000002</v>
      </c>
      <c r="P18" s="230">
        <f t="shared" si="0"/>
        <v>16217.699999999999</v>
      </c>
      <c r="Q18" s="301">
        <v>16217.7</v>
      </c>
      <c r="R18" s="211">
        <f t="shared" si="1"/>
        <v>2.0768620103379458E-3</v>
      </c>
      <c r="S18" s="253"/>
    </row>
    <row r="19" spans="2:20" s="276" customFormat="1">
      <c r="B19" s="277">
        <v>14</v>
      </c>
      <c r="C19" s="270" t="s">
        <v>135</v>
      </c>
      <c r="D19" s="294">
        <v>2223.0100000000002</v>
      </c>
      <c r="E19" s="294">
        <v>187.1</v>
      </c>
      <c r="F19" s="294">
        <v>599.72</v>
      </c>
      <c r="G19" s="294">
        <v>1909.13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4500</v>
      </c>
      <c r="N19" s="294">
        <v>3072.81</v>
      </c>
      <c r="O19" s="295">
        <v>3072.81</v>
      </c>
      <c r="P19" s="284">
        <f t="shared" si="0"/>
        <v>15564.579999999998</v>
      </c>
      <c r="Q19" s="302">
        <v>15564.58</v>
      </c>
      <c r="R19" s="286">
        <f t="shared" si="1"/>
        <v>1.9932225228525488E-3</v>
      </c>
      <c r="S19" s="298"/>
    </row>
    <row r="20" spans="2:20" s="276" customFormat="1">
      <c r="B20" s="270">
        <v>15</v>
      </c>
      <c r="C20" s="271" t="s">
        <v>179</v>
      </c>
      <c r="D20" s="271">
        <v>0</v>
      </c>
      <c r="E20" s="271">
        <v>159.34</v>
      </c>
      <c r="F20" s="271">
        <v>0</v>
      </c>
      <c r="G20" s="271">
        <v>0</v>
      </c>
      <c r="H20" s="271">
        <v>66</v>
      </c>
      <c r="I20" s="271">
        <v>0</v>
      </c>
      <c r="J20" s="271">
        <v>15229.38</v>
      </c>
      <c r="K20" s="271">
        <v>0</v>
      </c>
      <c r="L20" s="271">
        <v>0</v>
      </c>
      <c r="M20" s="271">
        <v>0</v>
      </c>
      <c r="N20" s="271">
        <v>75.209999999999994</v>
      </c>
      <c r="O20" s="272">
        <v>0</v>
      </c>
      <c r="P20" s="273">
        <f t="shared" si="0"/>
        <v>15529.929999999998</v>
      </c>
      <c r="Q20" s="303">
        <v>15529.93</v>
      </c>
      <c r="R20" s="275">
        <f t="shared" si="1"/>
        <v>1.9887851939675524E-3</v>
      </c>
      <c r="S20" s="274"/>
    </row>
    <row r="21" spans="2:20" s="217" customFormat="1">
      <c r="B21" s="46">
        <v>16</v>
      </c>
      <c r="C21" s="215" t="s">
        <v>126</v>
      </c>
      <c r="D21" s="215">
        <v>860</v>
      </c>
      <c r="E21" s="215">
        <v>860</v>
      </c>
      <c r="F21" s="215">
        <v>860</v>
      </c>
      <c r="G21" s="215">
        <v>860</v>
      </c>
      <c r="H21" s="215">
        <v>860</v>
      </c>
      <c r="I21" s="215">
        <v>860</v>
      </c>
      <c r="J21" s="215">
        <v>860</v>
      </c>
      <c r="K21" s="215">
        <v>860</v>
      </c>
      <c r="L21" s="215">
        <v>860</v>
      </c>
      <c r="M21" s="215">
        <v>860</v>
      </c>
      <c r="N21" s="215">
        <v>860</v>
      </c>
      <c r="O21" s="223">
        <v>860</v>
      </c>
      <c r="P21" s="231">
        <f t="shared" si="0"/>
        <v>10320</v>
      </c>
      <c r="Q21" s="304">
        <v>10320</v>
      </c>
      <c r="R21" s="216">
        <f t="shared" si="1"/>
        <v>1.3215940575228052E-3</v>
      </c>
      <c r="S21" s="214"/>
    </row>
    <row r="22" spans="2:20" s="276" customFormat="1">
      <c r="B22" s="277">
        <v>17</v>
      </c>
      <c r="C22" s="271" t="s">
        <v>38</v>
      </c>
      <c r="D22" s="271">
        <v>0</v>
      </c>
      <c r="E22" s="271">
        <v>8277.84</v>
      </c>
      <c r="F22" s="271">
        <v>0</v>
      </c>
      <c r="G22" s="271">
        <v>0</v>
      </c>
      <c r="H22" s="271">
        <v>66</v>
      </c>
      <c r="I22" s="271">
        <v>0</v>
      </c>
      <c r="J22" s="271">
        <v>147.16999999999999</v>
      </c>
      <c r="K22" s="271">
        <v>0</v>
      </c>
      <c r="L22" s="271">
        <v>0</v>
      </c>
      <c r="M22" s="271">
        <v>0</v>
      </c>
      <c r="N22" s="271">
        <v>0</v>
      </c>
      <c r="O22" s="272">
        <v>0</v>
      </c>
      <c r="P22" s="273">
        <f t="shared" si="0"/>
        <v>8491.01</v>
      </c>
      <c r="Q22" s="303">
        <v>8491.01</v>
      </c>
      <c r="R22" s="275">
        <f t="shared" si="1"/>
        <v>1.087370964958015E-3</v>
      </c>
      <c r="S22" s="274"/>
    </row>
    <row r="23" spans="2:20" s="217" customFormat="1">
      <c r="B23" s="208">
        <v>18</v>
      </c>
      <c r="C23" s="215" t="s">
        <v>0</v>
      </c>
      <c r="D23" s="218">
        <v>350</v>
      </c>
      <c r="E23" s="218">
        <v>568.9</v>
      </c>
      <c r="F23" s="218">
        <v>950.26</v>
      </c>
      <c r="G23" s="218">
        <v>350</v>
      </c>
      <c r="H23" s="218">
        <v>999.38</v>
      </c>
      <c r="I23" s="218">
        <v>350</v>
      </c>
      <c r="J23" s="218">
        <v>965.14</v>
      </c>
      <c r="K23" s="218">
        <v>350</v>
      </c>
      <c r="L23" s="218">
        <f>787.26+194.43</f>
        <v>981.69</v>
      </c>
      <c r="M23" s="218">
        <v>350</v>
      </c>
      <c r="N23" s="218">
        <v>803.22</v>
      </c>
      <c r="O23" s="224">
        <v>350</v>
      </c>
      <c r="P23" s="231">
        <f t="shared" si="0"/>
        <v>7368.5900000000011</v>
      </c>
      <c r="Q23" s="304">
        <v>7368.59</v>
      </c>
      <c r="R23" s="216">
        <f t="shared" si="1"/>
        <v>9.4363224382964823E-4</v>
      </c>
      <c r="S23" s="214"/>
    </row>
    <row r="24" spans="2:20" s="274" customFormat="1">
      <c r="B24" s="278">
        <v>19</v>
      </c>
      <c r="C24" s="271" t="s">
        <v>134</v>
      </c>
      <c r="D24" s="271">
        <v>295.28549999999996</v>
      </c>
      <c r="E24" s="271">
        <v>344.839</v>
      </c>
      <c r="F24" s="271">
        <v>409.3655</v>
      </c>
      <c r="G24" s="271">
        <v>280.738</v>
      </c>
      <c r="H24" s="271">
        <v>517.60349999999994</v>
      </c>
      <c r="I24" s="271">
        <v>0</v>
      </c>
      <c r="J24" s="271">
        <v>216.614</v>
      </c>
      <c r="K24" s="271">
        <v>1108.0250000000001</v>
      </c>
      <c r="L24" s="271">
        <v>323.25349999999997</v>
      </c>
      <c r="M24" s="271">
        <v>1109.3244999999997</v>
      </c>
      <c r="N24" s="271">
        <v>135.02149999999997</v>
      </c>
      <c r="O24" s="272">
        <v>753.3075</v>
      </c>
      <c r="P24" s="273">
        <f t="shared" si="0"/>
        <v>5493.3774999999987</v>
      </c>
      <c r="Q24" s="303">
        <v>5493.3774999999987</v>
      </c>
      <c r="R24" s="275">
        <f t="shared" si="1"/>
        <v>7.0348983136913593E-4</v>
      </c>
      <c r="T24" s="279"/>
    </row>
    <row r="25" spans="2:20" s="276" customFormat="1">
      <c r="B25" s="277">
        <v>20</v>
      </c>
      <c r="C25" s="271" t="s">
        <v>49</v>
      </c>
      <c r="D25" s="280">
        <v>500</v>
      </c>
      <c r="E25" s="280">
        <v>88.8</v>
      </c>
      <c r="F25" s="280">
        <v>0</v>
      </c>
      <c r="G25" s="280">
        <v>1110</v>
      </c>
      <c r="H25" s="280">
        <v>0</v>
      </c>
      <c r="I25" s="280">
        <v>250</v>
      </c>
      <c r="J25" s="280">
        <v>0</v>
      </c>
      <c r="K25" s="280">
        <v>0</v>
      </c>
      <c r="L25" s="280">
        <v>933.4</v>
      </c>
      <c r="M25" s="280">
        <v>0</v>
      </c>
      <c r="N25" s="280">
        <v>1856.35</v>
      </c>
      <c r="O25" s="281">
        <v>656.12</v>
      </c>
      <c r="P25" s="273">
        <f t="shared" si="0"/>
        <v>5394.6699999999992</v>
      </c>
      <c r="Q25" s="303">
        <v>5394.67</v>
      </c>
      <c r="R25" s="275">
        <f t="shared" si="1"/>
        <v>6.9084920681168128E-4</v>
      </c>
      <c r="S25" s="274"/>
    </row>
    <row r="26" spans="2:20" s="276" customFormat="1">
      <c r="B26" s="270">
        <v>21</v>
      </c>
      <c r="C26" s="271" t="s">
        <v>146</v>
      </c>
      <c r="D26" s="280">
        <v>203.46</v>
      </c>
      <c r="E26" s="280">
        <v>580.75</v>
      </c>
      <c r="F26" s="280">
        <v>64</v>
      </c>
      <c r="G26" s="280">
        <v>348.71</v>
      </c>
      <c r="H26" s="280">
        <v>0</v>
      </c>
      <c r="I26" s="280">
        <v>568.14</v>
      </c>
      <c r="J26" s="280">
        <v>0</v>
      </c>
      <c r="K26" s="280">
        <v>0</v>
      </c>
      <c r="L26" s="280">
        <v>196.12</v>
      </c>
      <c r="M26" s="280">
        <v>499.96</v>
      </c>
      <c r="N26" s="280">
        <v>737.34</v>
      </c>
      <c r="O26" s="281">
        <v>445.6</v>
      </c>
      <c r="P26" s="273">
        <f t="shared" si="0"/>
        <v>3644.08</v>
      </c>
      <c r="Q26" s="303">
        <v>3644.08</v>
      </c>
      <c r="R26" s="275">
        <f t="shared" si="1"/>
        <v>4.6666613111799463E-4</v>
      </c>
      <c r="S26" s="274"/>
    </row>
    <row r="27" spans="2:20" s="276" customFormat="1" ht="14.25" customHeight="1">
      <c r="B27" s="278">
        <v>22</v>
      </c>
      <c r="C27" s="271" t="s">
        <v>147</v>
      </c>
      <c r="D27" s="280">
        <v>2434.89</v>
      </c>
      <c r="E27" s="280">
        <v>209.79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445.11</v>
      </c>
      <c r="M27" s="280">
        <v>465.43</v>
      </c>
      <c r="N27" s="280">
        <v>0</v>
      </c>
      <c r="O27" s="281">
        <v>0</v>
      </c>
      <c r="P27" s="273">
        <f t="shared" si="0"/>
        <v>3555.22</v>
      </c>
      <c r="Q27" s="303">
        <v>3555.22</v>
      </c>
      <c r="R27" s="275">
        <f t="shared" si="1"/>
        <v>4.5528659158781276E-4</v>
      </c>
      <c r="S27" s="274"/>
    </row>
    <row r="28" spans="2:20" s="274" customFormat="1">
      <c r="B28" s="277">
        <v>23</v>
      </c>
      <c r="C28" s="271" t="s">
        <v>108</v>
      </c>
      <c r="D28" s="271">
        <v>124.2</v>
      </c>
      <c r="E28" s="271">
        <v>151.1</v>
      </c>
      <c r="F28" s="271">
        <v>82</v>
      </c>
      <c r="G28" s="271">
        <v>185.78</v>
      </c>
      <c r="H28" s="276">
        <v>342.6</v>
      </c>
      <c r="I28" s="271">
        <v>0</v>
      </c>
      <c r="J28" s="271">
        <v>163.4</v>
      </c>
      <c r="K28" s="271">
        <v>469</v>
      </c>
      <c r="L28" s="271">
        <v>655.29999999999995</v>
      </c>
      <c r="M28" s="271">
        <v>162.5</v>
      </c>
      <c r="N28" s="271">
        <v>300.3</v>
      </c>
      <c r="O28" s="272">
        <v>443.35</v>
      </c>
      <c r="P28" s="273">
        <f t="shared" si="0"/>
        <v>3079.53</v>
      </c>
      <c r="Q28" s="303">
        <v>3079.53</v>
      </c>
      <c r="R28" s="275">
        <f t="shared" si="1"/>
        <v>3.943690453452718E-4</v>
      </c>
      <c r="T28" s="279"/>
    </row>
    <row r="29" spans="2:20" s="217" customFormat="1">
      <c r="B29" s="208">
        <v>24</v>
      </c>
      <c r="C29" s="215" t="s">
        <v>145</v>
      </c>
      <c r="D29" s="215">
        <v>368.43</v>
      </c>
      <c r="E29" s="215">
        <v>200</v>
      </c>
      <c r="F29" s="215">
        <v>200</v>
      </c>
      <c r="G29" s="215">
        <v>151.62</v>
      </c>
      <c r="H29" s="215">
        <v>200</v>
      </c>
      <c r="I29" s="215">
        <v>151.62</v>
      </c>
      <c r="J29" s="215">
        <v>242.47</v>
      </c>
      <c r="K29" s="215">
        <v>151.62</v>
      </c>
      <c r="L29" s="215">
        <v>200</v>
      </c>
      <c r="M29" s="215">
        <v>260.69</v>
      </c>
      <c r="N29" s="215">
        <v>290.04000000000002</v>
      </c>
      <c r="O29" s="223">
        <v>242.47</v>
      </c>
      <c r="P29" s="231">
        <f t="shared" si="0"/>
        <v>2658.96</v>
      </c>
      <c r="Q29" s="304">
        <v>2658.96</v>
      </c>
      <c r="R29" s="216">
        <f t="shared" si="1"/>
        <v>3.4051024565802699E-4</v>
      </c>
    </row>
    <row r="30" spans="2:20" s="276" customFormat="1">
      <c r="B30" s="278">
        <v>25</v>
      </c>
      <c r="C30" s="271" t="s">
        <v>54</v>
      </c>
      <c r="D30" s="271">
        <v>0</v>
      </c>
      <c r="E30" s="271">
        <v>1989.55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635</v>
      </c>
      <c r="O30" s="272">
        <v>0</v>
      </c>
      <c r="P30" s="273">
        <f t="shared" si="0"/>
        <v>2624.55</v>
      </c>
      <c r="Q30" s="303">
        <v>2624.55</v>
      </c>
      <c r="R30" s="275">
        <f t="shared" si="1"/>
        <v>3.3610365151855414E-4</v>
      </c>
    </row>
    <row r="31" spans="2:20" s="217" customFormat="1">
      <c r="B31" s="58">
        <v>26</v>
      </c>
      <c r="C31" s="215" t="s">
        <v>136</v>
      </c>
      <c r="D31" s="218">
        <v>1600.94</v>
      </c>
      <c r="E31" s="218">
        <v>49.28</v>
      </c>
      <c r="F31" s="218">
        <v>96.32</v>
      </c>
      <c r="G31" s="218">
        <v>194</v>
      </c>
      <c r="H31" s="218">
        <v>48</v>
      </c>
      <c r="I31" s="218">
        <v>55</v>
      </c>
      <c r="J31" s="218">
        <v>62.82</v>
      </c>
      <c r="K31" s="218">
        <v>49</v>
      </c>
      <c r="L31" s="218">
        <v>69.17</v>
      </c>
      <c r="M31" s="218">
        <v>46</v>
      </c>
      <c r="N31" s="218">
        <v>168</v>
      </c>
      <c r="O31" s="224">
        <v>69.17</v>
      </c>
      <c r="P31" s="231">
        <f t="shared" si="0"/>
        <v>2507.7000000000003</v>
      </c>
      <c r="Q31" s="304">
        <v>2507.6999999999998</v>
      </c>
      <c r="R31" s="216">
        <f t="shared" si="1"/>
        <v>3.2113967229166078E-4</v>
      </c>
    </row>
    <row r="32" spans="2:20" s="276" customFormat="1">
      <c r="B32" s="270">
        <v>27</v>
      </c>
      <c r="C32" s="297" t="s">
        <v>69</v>
      </c>
      <c r="D32" s="280">
        <v>191.1</v>
      </c>
      <c r="E32" s="280">
        <v>105</v>
      </c>
      <c r="F32" s="280">
        <v>0</v>
      </c>
      <c r="G32" s="280">
        <v>0</v>
      </c>
      <c r="H32" s="280">
        <v>406.61</v>
      </c>
      <c r="I32" s="280">
        <v>389.61</v>
      </c>
      <c r="J32" s="280">
        <v>0</v>
      </c>
      <c r="K32" s="280">
        <v>0</v>
      </c>
      <c r="L32" s="280">
        <f>360.75+232.65+72.15</f>
        <v>665.55</v>
      </c>
      <c r="M32" s="280">
        <v>0</v>
      </c>
      <c r="N32" s="280">
        <f>337.72+337.72</f>
        <v>675.44</v>
      </c>
      <c r="O32" s="281">
        <v>39.200000000000003</v>
      </c>
      <c r="P32" s="273">
        <f t="shared" si="0"/>
        <v>2472.5100000000002</v>
      </c>
      <c r="Q32" s="303">
        <v>2472.5100000000002</v>
      </c>
      <c r="R32" s="275">
        <f t="shared" si="1"/>
        <v>3.1663319022923566E-4</v>
      </c>
    </row>
    <row r="33" spans="2:20" s="217" customFormat="1">
      <c r="B33" s="46">
        <v>28</v>
      </c>
      <c r="C33" s="215" t="s">
        <v>92</v>
      </c>
      <c r="D33" s="215">
        <v>91</v>
      </c>
      <c r="E33" s="215">
        <v>91</v>
      </c>
      <c r="F33" s="215">
        <v>1234.94</v>
      </c>
      <c r="G33" s="215">
        <v>91</v>
      </c>
      <c r="H33" s="215">
        <v>91</v>
      </c>
      <c r="I33" s="215">
        <v>91</v>
      </c>
      <c r="J33" s="215">
        <v>91</v>
      </c>
      <c r="K33" s="215">
        <v>91</v>
      </c>
      <c r="L33" s="215">
        <v>91</v>
      </c>
      <c r="M33" s="215">
        <v>91</v>
      </c>
      <c r="N33" s="215">
        <v>91</v>
      </c>
      <c r="O33" s="223">
        <v>91</v>
      </c>
      <c r="P33" s="231">
        <f t="shared" si="0"/>
        <v>2235.94</v>
      </c>
      <c r="Q33" s="304">
        <v>2235.94</v>
      </c>
      <c r="R33" s="216">
        <f t="shared" si="1"/>
        <v>2.8633769544356022E-4</v>
      </c>
    </row>
    <row r="34" spans="2:20" s="276" customFormat="1">
      <c r="B34" s="277">
        <v>29</v>
      </c>
      <c r="C34" s="271" t="s">
        <v>50</v>
      </c>
      <c r="D34" s="271">
        <v>110</v>
      </c>
      <c r="E34" s="271">
        <v>50</v>
      </c>
      <c r="F34" s="271">
        <v>0</v>
      </c>
      <c r="G34" s="271">
        <v>1862.66</v>
      </c>
      <c r="H34" s="271">
        <v>0</v>
      </c>
      <c r="I34" s="271">
        <v>0</v>
      </c>
      <c r="J34" s="271">
        <v>70</v>
      </c>
      <c r="K34" s="271">
        <v>72</v>
      </c>
      <c r="L34" s="271">
        <v>0</v>
      </c>
      <c r="M34" s="271">
        <v>63</v>
      </c>
      <c r="N34" s="271">
        <v>0</v>
      </c>
      <c r="O34" s="272">
        <v>0</v>
      </c>
      <c r="P34" s="273">
        <f t="shared" si="0"/>
        <v>2227.66</v>
      </c>
      <c r="Q34" s="303">
        <v>2227.66</v>
      </c>
      <c r="R34" s="275">
        <f t="shared" si="1"/>
        <v>2.8527734672298958E-4</v>
      </c>
    </row>
    <row r="35" spans="2:20" s="274" customFormat="1">
      <c r="B35" s="270">
        <v>30</v>
      </c>
      <c r="C35" s="271" t="s">
        <v>5</v>
      </c>
      <c r="D35" s="280">
        <v>50</v>
      </c>
      <c r="E35" s="280">
        <v>0</v>
      </c>
      <c r="F35" s="280">
        <v>0</v>
      </c>
      <c r="G35" s="280">
        <v>0</v>
      </c>
      <c r="H35" s="280">
        <v>75</v>
      </c>
      <c r="I35" s="280">
        <v>555</v>
      </c>
      <c r="J35" s="280">
        <v>0</v>
      </c>
      <c r="K35" s="280">
        <v>0</v>
      </c>
      <c r="L35" s="280">
        <v>250</v>
      </c>
      <c r="M35" s="280">
        <v>444</v>
      </c>
      <c r="N35" s="280">
        <v>0</v>
      </c>
      <c r="O35" s="281">
        <v>422</v>
      </c>
      <c r="P35" s="273">
        <f t="shared" si="0"/>
        <v>1796</v>
      </c>
      <c r="Q35" s="303">
        <v>1796</v>
      </c>
      <c r="R35" s="275">
        <f t="shared" si="1"/>
        <v>2.299983456696665E-4</v>
      </c>
      <c r="T35" s="279"/>
    </row>
    <row r="36" spans="2:20" s="274" customFormat="1">
      <c r="B36" s="278">
        <v>31</v>
      </c>
      <c r="C36" s="271" t="s">
        <v>74</v>
      </c>
      <c r="D36" s="271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498.4</v>
      </c>
      <c r="J36" s="271">
        <v>0</v>
      </c>
      <c r="K36" s="271">
        <v>0</v>
      </c>
      <c r="L36" s="271">
        <v>0</v>
      </c>
      <c r="M36" s="271">
        <v>384.61</v>
      </c>
      <c r="N36" s="271">
        <v>346.21</v>
      </c>
      <c r="O36" s="272">
        <v>265.29000000000002</v>
      </c>
      <c r="P36" s="273">
        <f t="shared" si="0"/>
        <v>1494.51</v>
      </c>
      <c r="Q36" s="303">
        <v>1494.51</v>
      </c>
      <c r="R36" s="275">
        <f t="shared" si="1"/>
        <v>1.9138910221980695E-4</v>
      </c>
      <c r="T36" s="279"/>
    </row>
    <row r="37" spans="2:20" s="274" customFormat="1">
      <c r="B37" s="277">
        <v>32</v>
      </c>
      <c r="C37" s="271" t="s">
        <v>75</v>
      </c>
      <c r="D37" s="271">
        <v>0</v>
      </c>
      <c r="E37" s="271">
        <v>649.62</v>
      </c>
      <c r="F37" s="271">
        <v>230.05</v>
      </c>
      <c r="G37" s="271">
        <v>230.05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2">
        <v>262.18</v>
      </c>
      <c r="P37" s="273">
        <f t="shared" si="0"/>
        <v>1371.9</v>
      </c>
      <c r="Q37" s="303">
        <v>1371.9</v>
      </c>
      <c r="R37" s="275">
        <f t="shared" si="1"/>
        <v>1.7568748910034272E-4</v>
      </c>
      <c r="T37" s="279"/>
    </row>
    <row r="38" spans="2:20" s="274" customFormat="1">
      <c r="B38" s="270">
        <v>33</v>
      </c>
      <c r="C38" s="271" t="s">
        <v>39</v>
      </c>
      <c r="D38" s="280">
        <v>0</v>
      </c>
      <c r="E38" s="280">
        <v>77.7</v>
      </c>
      <c r="F38" s="280">
        <v>155.4</v>
      </c>
      <c r="G38" s="280">
        <v>0</v>
      </c>
      <c r="H38" s="279">
        <v>0</v>
      </c>
      <c r="I38" s="280">
        <v>0</v>
      </c>
      <c r="J38" s="280">
        <v>0</v>
      </c>
      <c r="K38" s="280">
        <v>179.2</v>
      </c>
      <c r="L38" s="280">
        <v>0</v>
      </c>
      <c r="M38" s="280">
        <v>0</v>
      </c>
      <c r="N38" s="280">
        <v>177.6</v>
      </c>
      <c r="O38" s="281">
        <v>0</v>
      </c>
      <c r="P38" s="273">
        <f t="shared" si="0"/>
        <v>589.9</v>
      </c>
      <c r="Q38" s="303">
        <v>589.9</v>
      </c>
      <c r="R38" s="275">
        <f t="shared" si="1"/>
        <v>7.5543443268672762E-5</v>
      </c>
    </row>
    <row r="39" spans="2:20" s="274" customFormat="1">
      <c r="B39" s="278">
        <v>34</v>
      </c>
      <c r="C39" s="271" t="s">
        <v>151</v>
      </c>
      <c r="D39" s="271">
        <v>0</v>
      </c>
      <c r="E39" s="271">
        <v>0</v>
      </c>
      <c r="F39" s="271">
        <v>0</v>
      </c>
      <c r="G39" s="271">
        <v>154.84</v>
      </c>
      <c r="H39" s="271">
        <v>0</v>
      </c>
      <c r="I39" s="271">
        <v>91.57</v>
      </c>
      <c r="J39" s="271">
        <v>0</v>
      </c>
      <c r="K39" s="271">
        <v>0</v>
      </c>
      <c r="L39" s="271">
        <v>0</v>
      </c>
      <c r="M39" s="271">
        <v>0</v>
      </c>
      <c r="N39" s="271">
        <v>93.79</v>
      </c>
      <c r="O39" s="272">
        <v>93.79</v>
      </c>
      <c r="P39" s="273">
        <f t="shared" si="0"/>
        <v>433.99</v>
      </c>
      <c r="Q39" s="303">
        <v>433.99</v>
      </c>
      <c r="R39" s="275">
        <f t="shared" si="1"/>
        <v>5.5577384207783169E-5</v>
      </c>
      <c r="T39" s="279"/>
    </row>
    <row r="40" spans="2:20" s="274" customFormat="1">
      <c r="B40" s="277">
        <v>35</v>
      </c>
      <c r="C40" s="271" t="s">
        <v>102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285.07</v>
      </c>
      <c r="M40" s="271">
        <v>90</v>
      </c>
      <c r="N40" s="271">
        <v>0</v>
      </c>
      <c r="O40" s="272">
        <v>0</v>
      </c>
      <c r="P40" s="273">
        <f t="shared" si="0"/>
        <v>375.07</v>
      </c>
      <c r="Q40" s="303">
        <v>375.07</v>
      </c>
      <c r="R40" s="275">
        <f t="shared" si="1"/>
        <v>4.8032004181693664E-5</v>
      </c>
      <c r="T40" s="279"/>
    </row>
    <row r="41" spans="2:20" s="274" customFormat="1">
      <c r="B41" s="270">
        <v>36</v>
      </c>
      <c r="C41" s="271" t="s">
        <v>176</v>
      </c>
      <c r="D41" s="271">
        <v>110</v>
      </c>
      <c r="E41" s="271">
        <v>256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71">
        <v>0</v>
      </c>
      <c r="N41" s="271">
        <v>0</v>
      </c>
      <c r="O41" s="272">
        <v>0</v>
      </c>
      <c r="P41" s="273">
        <f t="shared" si="0"/>
        <v>366</v>
      </c>
      <c r="Q41" s="303">
        <v>366</v>
      </c>
      <c r="R41" s="275">
        <f t="shared" si="1"/>
        <v>4.6870486923773908E-5</v>
      </c>
      <c r="T41" s="279"/>
    </row>
    <row r="42" spans="2:20" s="274" customFormat="1">
      <c r="B42" s="278">
        <v>37</v>
      </c>
      <c r="C42" s="271" t="s">
        <v>144</v>
      </c>
      <c r="D42" s="280">
        <v>295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1">
        <v>0</v>
      </c>
      <c r="P42" s="273">
        <f t="shared" si="0"/>
        <v>295</v>
      </c>
      <c r="Q42" s="303">
        <v>295</v>
      </c>
      <c r="R42" s="275">
        <f t="shared" si="1"/>
        <v>3.7778124706320503E-5</v>
      </c>
      <c r="T42" s="279"/>
    </row>
    <row r="43" spans="2:20" s="274" customFormat="1">
      <c r="B43" s="277">
        <v>38</v>
      </c>
      <c r="C43" s="271" t="s">
        <v>160</v>
      </c>
      <c r="D43" s="280">
        <v>172.25</v>
      </c>
      <c r="E43" s="280">
        <v>0</v>
      </c>
      <c r="F43" s="280">
        <v>0</v>
      </c>
      <c r="G43" s="280">
        <v>0</v>
      </c>
      <c r="H43" s="280">
        <v>99.68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1">
        <v>0</v>
      </c>
      <c r="P43" s="273">
        <f t="shared" si="0"/>
        <v>271.93</v>
      </c>
      <c r="Q43" s="303">
        <v>271.93</v>
      </c>
      <c r="R43" s="275">
        <f t="shared" si="1"/>
        <v>3.4823747292846556E-5</v>
      </c>
      <c r="T43" s="279"/>
    </row>
    <row r="44" spans="2:20" s="274" customFormat="1">
      <c r="B44" s="270">
        <v>39</v>
      </c>
      <c r="C44" s="271" t="s">
        <v>40</v>
      </c>
      <c r="D44" s="271">
        <v>0</v>
      </c>
      <c r="E44" s="271">
        <v>100</v>
      </c>
      <c r="F44" s="271">
        <v>0</v>
      </c>
      <c r="G44" s="271">
        <v>130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2">
        <v>0</v>
      </c>
      <c r="P44" s="273">
        <f t="shared" si="0"/>
        <v>230</v>
      </c>
      <c r="Q44" s="303">
        <v>230</v>
      </c>
      <c r="R44" s="275">
        <f t="shared" si="1"/>
        <v>2.9454131126961746E-5</v>
      </c>
      <c r="T44" s="279"/>
    </row>
    <row r="45" spans="2:20" s="274" customFormat="1">
      <c r="B45" s="278">
        <v>40</v>
      </c>
      <c r="C45" s="271" t="s">
        <v>89</v>
      </c>
      <c r="D45" s="280">
        <v>60</v>
      </c>
      <c r="E45" s="280">
        <v>50.54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60</v>
      </c>
      <c r="N45" s="280">
        <v>0</v>
      </c>
      <c r="O45" s="281">
        <v>0</v>
      </c>
      <c r="P45" s="273">
        <f t="shared" si="0"/>
        <v>170.54</v>
      </c>
      <c r="Q45" s="303">
        <v>170.54</v>
      </c>
      <c r="R45" s="275">
        <f t="shared" si="1"/>
        <v>2.1839597923443724E-5</v>
      </c>
      <c r="T45" s="279"/>
    </row>
    <row r="46" spans="2:20" s="274" customFormat="1">
      <c r="B46" s="277">
        <v>41</v>
      </c>
      <c r="C46" s="271" t="s">
        <v>154</v>
      </c>
      <c r="D46" s="271">
        <v>43.7</v>
      </c>
      <c r="E46" s="271">
        <v>25</v>
      </c>
      <c r="F46" s="271">
        <v>0</v>
      </c>
      <c r="G46" s="271">
        <v>80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2">
        <v>0</v>
      </c>
      <c r="P46" s="273">
        <f t="shared" si="0"/>
        <v>148.69999999999999</v>
      </c>
      <c r="Q46" s="303">
        <v>148.69999999999999</v>
      </c>
      <c r="R46" s="275">
        <f t="shared" si="1"/>
        <v>1.9042736080779179E-5</v>
      </c>
      <c r="T46" s="279"/>
    </row>
    <row r="47" spans="2:20" s="276" customFormat="1">
      <c r="B47" s="270">
        <v>42</v>
      </c>
      <c r="C47" s="271" t="s">
        <v>133</v>
      </c>
      <c r="D47" s="271">
        <v>134.4</v>
      </c>
      <c r="E47" s="271">
        <v>0</v>
      </c>
      <c r="F47" s="271"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2">
        <v>0</v>
      </c>
      <c r="P47" s="273">
        <f t="shared" si="0"/>
        <v>134.4</v>
      </c>
      <c r="Q47" s="303">
        <v>134.4</v>
      </c>
      <c r="R47" s="275">
        <f t="shared" si="1"/>
        <v>1.7211457493320257E-5</v>
      </c>
    </row>
    <row r="48" spans="2:20" s="293" customFormat="1" ht="13.5" thickBot="1">
      <c r="B48" s="278">
        <v>43</v>
      </c>
      <c r="C48" s="278" t="s">
        <v>148</v>
      </c>
      <c r="D48" s="288">
        <v>80</v>
      </c>
      <c r="E48" s="288">
        <v>0</v>
      </c>
      <c r="F48" s="288">
        <v>0</v>
      </c>
      <c r="G48" s="288">
        <v>0</v>
      </c>
      <c r="H48" s="288">
        <v>0</v>
      </c>
      <c r="I48" s="288">
        <v>0</v>
      </c>
      <c r="J48" s="288">
        <v>0</v>
      </c>
      <c r="K48" s="288">
        <v>0</v>
      </c>
      <c r="L48" s="288">
        <v>0</v>
      </c>
      <c r="M48" s="288">
        <v>0</v>
      </c>
      <c r="N48" s="288">
        <v>0</v>
      </c>
      <c r="O48" s="289">
        <v>0</v>
      </c>
      <c r="P48" s="290">
        <f t="shared" si="0"/>
        <v>80</v>
      </c>
      <c r="Q48" s="305">
        <v>80</v>
      </c>
      <c r="R48" s="292">
        <f t="shared" si="1"/>
        <v>1.024491517459539E-5</v>
      </c>
    </row>
    <row r="49" spans="3:19" ht="18.75" thickBot="1">
      <c r="D49" s="5">
        <f t="shared" ref="D49:O49" si="2">SUM(D6:D48)</f>
        <v>722769.95649999997</v>
      </c>
      <c r="E49" s="5">
        <f t="shared" si="2"/>
        <v>680310.23300000012</v>
      </c>
      <c r="F49" s="5">
        <f t="shared" si="2"/>
        <v>795468.18149999995</v>
      </c>
      <c r="G49" s="5">
        <f t="shared" si="2"/>
        <v>737952.66700000025</v>
      </c>
      <c r="H49" s="5">
        <f t="shared" si="2"/>
        <v>726712.84450000012</v>
      </c>
      <c r="I49" s="5">
        <f t="shared" si="2"/>
        <v>514579.70199999999</v>
      </c>
      <c r="J49" s="5">
        <f t="shared" si="2"/>
        <v>455814.85</v>
      </c>
      <c r="K49" s="5">
        <f t="shared" si="2"/>
        <v>658728.35900000005</v>
      </c>
      <c r="L49" s="5">
        <f t="shared" si="2"/>
        <v>685709.73850000009</v>
      </c>
      <c r="M49" s="5">
        <f t="shared" si="2"/>
        <v>612248.8004999999</v>
      </c>
      <c r="N49" s="5">
        <f t="shared" si="2"/>
        <v>632073.35650000011</v>
      </c>
      <c r="O49" s="5">
        <f t="shared" si="2"/>
        <v>586383.12950000016</v>
      </c>
      <c r="P49" s="28">
        <f t="shared" si="0"/>
        <v>7808751.8185000001</v>
      </c>
      <c r="S49" s="13"/>
    </row>
    <row r="50" spans="3:19" ht="18">
      <c r="C50" s="3"/>
      <c r="P50" s="3"/>
      <c r="S50" s="13"/>
    </row>
    <row r="51" spans="3:19" ht="18">
      <c r="C51" s="3"/>
      <c r="P51" s="3"/>
      <c r="S51" s="13"/>
    </row>
    <row r="52" spans="3:19" ht="18">
      <c r="C52" s="3"/>
      <c r="P52" s="3"/>
      <c r="S52" s="13"/>
    </row>
    <row r="53" spans="3:19" ht="18">
      <c r="C53" s="3"/>
      <c r="P53" s="3"/>
      <c r="S53" s="13"/>
    </row>
    <row r="54" spans="3:19" ht="18">
      <c r="C54" s="3"/>
      <c r="P54" s="3"/>
      <c r="S54" s="13"/>
    </row>
    <row r="55" spans="3:19" ht="18">
      <c r="C55" s="3"/>
      <c r="P55" s="3"/>
      <c r="S55" s="13"/>
    </row>
    <row r="56" spans="3:19" ht="18">
      <c r="P56" s="3"/>
      <c r="S56" s="13"/>
    </row>
    <row r="57" spans="3:19" ht="18">
      <c r="P57" s="206"/>
      <c r="S57" s="13"/>
    </row>
    <row r="58" spans="3:19" ht="18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"/>
      <c r="R58" s="25"/>
      <c r="S58" s="13"/>
    </row>
    <row r="59" spans="3:19" ht="18">
      <c r="C59" s="7" t="s">
        <v>1</v>
      </c>
      <c r="H59" s="3" t="s">
        <v>45</v>
      </c>
      <c r="P59" s="3"/>
      <c r="S59" s="26"/>
    </row>
    <row r="60" spans="3:19" ht="18">
      <c r="C60" s="2" t="s">
        <v>4</v>
      </c>
      <c r="P60" s="3"/>
      <c r="S60" s="26"/>
    </row>
    <row r="61" spans="3:19">
      <c r="C61" s="2" t="s">
        <v>9</v>
      </c>
      <c r="P61" s="3"/>
    </row>
    <row r="62" spans="3:19">
      <c r="C62" s="3" t="s">
        <v>6</v>
      </c>
    </row>
    <row r="63" spans="3:19">
      <c r="C63" s="3" t="s">
        <v>7</v>
      </c>
    </row>
    <row r="64" spans="3:19">
      <c r="C64" s="3" t="s">
        <v>8</v>
      </c>
    </row>
    <row r="65" spans="3:22">
      <c r="C65" s="3" t="s">
        <v>11</v>
      </c>
    </row>
    <row r="66" spans="3:22">
      <c r="C66" s="3" t="s">
        <v>48</v>
      </c>
    </row>
    <row r="67" spans="3:22" ht="13.5" thickBot="1">
      <c r="C67" s="3" t="s">
        <v>52</v>
      </c>
    </row>
    <row r="68" spans="3:22">
      <c r="C68" s="67" t="s">
        <v>193</v>
      </c>
      <c r="D68" s="327" t="s">
        <v>195</v>
      </c>
      <c r="E68" s="322" t="s">
        <v>21</v>
      </c>
      <c r="F68" s="322" t="s">
        <v>189</v>
      </c>
      <c r="G68" s="322" t="s">
        <v>196</v>
      </c>
    </row>
    <row r="69" spans="3:22" ht="13.5" thickBot="1">
      <c r="C69" s="68" t="s">
        <v>194</v>
      </c>
      <c r="D69" s="328"/>
      <c r="E69" s="323"/>
      <c r="F69" s="323"/>
      <c r="G69" s="323"/>
    </row>
    <row r="70" spans="3:22" ht="13.5" thickBot="1">
      <c r="C70" s="69" t="s">
        <v>64</v>
      </c>
      <c r="D70" s="70">
        <v>173</v>
      </c>
      <c r="E70" s="70">
        <v>3963.64</v>
      </c>
      <c r="F70" s="70">
        <v>685709.74</v>
      </c>
      <c r="G70" s="75">
        <f t="shared" ref="G70:G81" si="3">F70/$F$82</f>
        <v>8.781297649180507E-2</v>
      </c>
    </row>
    <row r="71" spans="3:22" ht="13.5" thickBot="1">
      <c r="C71" s="69" t="s">
        <v>66</v>
      </c>
      <c r="D71" s="70">
        <v>182</v>
      </c>
      <c r="E71" s="70">
        <v>3364</v>
      </c>
      <c r="F71" s="70">
        <v>612248.80000000005</v>
      </c>
      <c r="G71" s="76">
        <f t="shared" si="3"/>
        <v>7.840546275678667E-2</v>
      </c>
    </row>
    <row r="72" spans="3:22" ht="13.5" thickBot="1">
      <c r="C72" s="69" t="s">
        <v>67</v>
      </c>
      <c r="D72" s="70">
        <v>144</v>
      </c>
      <c r="E72" s="70">
        <v>4389.3999999999996</v>
      </c>
      <c r="F72" s="70">
        <v>632073.36</v>
      </c>
      <c r="G72" s="76">
        <f t="shared" si="3"/>
        <v>8.0944224450969937E-2</v>
      </c>
    </row>
    <row r="73" spans="3:22" ht="13.5" thickBot="1">
      <c r="C73" s="69" t="s">
        <v>155</v>
      </c>
      <c r="D73" s="70">
        <v>115</v>
      </c>
      <c r="E73" s="70">
        <v>6319.24</v>
      </c>
      <c r="F73" s="70">
        <v>726712.84</v>
      </c>
      <c r="G73" s="76">
        <f t="shared" si="3"/>
        <v>9.3063892508239557E-2</v>
      </c>
    </row>
    <row r="74" spans="3:22" ht="13.5" thickBot="1">
      <c r="C74" s="69" t="s">
        <v>110</v>
      </c>
      <c r="D74" s="70">
        <v>154</v>
      </c>
      <c r="E74" s="70">
        <v>5165.38</v>
      </c>
      <c r="F74" s="70">
        <v>795468.18</v>
      </c>
      <c r="G74" s="76">
        <f t="shared" si="3"/>
        <v>0.10186880033280403</v>
      </c>
    </row>
    <row r="75" spans="3:22" ht="13.5" thickBot="1">
      <c r="C75" s="69" t="s">
        <v>156</v>
      </c>
      <c r="D75" s="70">
        <v>88</v>
      </c>
      <c r="E75" s="70">
        <v>5847.5</v>
      </c>
      <c r="F75" s="70">
        <v>514579.7</v>
      </c>
      <c r="G75" s="76">
        <f t="shared" si="3"/>
        <v>6.5897817200700842E-2</v>
      </c>
    </row>
    <row r="76" spans="3:22" ht="25.5" thickTop="1" thickBot="1">
      <c r="C76" s="69" t="s">
        <v>157</v>
      </c>
      <c r="D76" s="70">
        <v>92</v>
      </c>
      <c r="E76" s="70">
        <v>4954.51</v>
      </c>
      <c r="F76" s="70">
        <v>455814.85</v>
      </c>
      <c r="G76" s="76">
        <f t="shared" si="3"/>
        <v>5.8372305908423662E-2</v>
      </c>
      <c r="O76" s="225" t="s">
        <v>45</v>
      </c>
      <c r="P76" s="232" t="s">
        <v>19</v>
      </c>
      <c r="Q76" s="235"/>
      <c r="R76" s="89" t="s">
        <v>20</v>
      </c>
      <c r="S76" s="89" t="s">
        <v>189</v>
      </c>
      <c r="T76" s="89" t="s">
        <v>21</v>
      </c>
      <c r="U76" s="89" t="s">
        <v>22</v>
      </c>
      <c r="V76" s="90" t="s">
        <v>23</v>
      </c>
    </row>
    <row r="77" spans="3:22" ht="13.5" thickBot="1">
      <c r="C77" s="69" t="s">
        <v>109</v>
      </c>
      <c r="D77" s="70">
        <v>163</v>
      </c>
      <c r="E77" s="70">
        <v>4173.68</v>
      </c>
      <c r="F77" s="70">
        <v>680310.23</v>
      </c>
      <c r="G77" s="76">
        <f t="shared" si="3"/>
        <v>8.7121507467758152E-2</v>
      </c>
      <c r="O77" s="226" t="s">
        <v>107</v>
      </c>
      <c r="P77" s="233">
        <v>0</v>
      </c>
      <c r="Q77" s="236"/>
      <c r="R77" s="91">
        <v>367978.97</v>
      </c>
      <c r="S77" s="91">
        <v>722769.96</v>
      </c>
      <c r="T77" s="93">
        <v>14455.399100000001</v>
      </c>
      <c r="U77" s="93">
        <v>60437.642310000003</v>
      </c>
      <c r="V77" s="95">
        <v>3652708608.046</v>
      </c>
    </row>
    <row r="78" spans="3:22" ht="13.5" thickBot="1">
      <c r="C78" s="69" t="s">
        <v>107</v>
      </c>
      <c r="D78" s="70">
        <v>213</v>
      </c>
      <c r="E78" s="70">
        <v>3393.29</v>
      </c>
      <c r="F78" s="70">
        <v>722769.96</v>
      </c>
      <c r="G78" s="76">
        <f t="shared" si="3"/>
        <v>9.2558961619041438E-2</v>
      </c>
      <c r="O78" s="226" t="s">
        <v>109</v>
      </c>
      <c r="P78" s="233">
        <v>0</v>
      </c>
      <c r="Q78" s="236"/>
      <c r="R78" s="91">
        <v>463233.83</v>
      </c>
      <c r="S78" s="91">
        <v>680310.23</v>
      </c>
      <c r="T78" s="93">
        <v>13606.2047</v>
      </c>
      <c r="U78" s="93">
        <v>67734.286609999996</v>
      </c>
      <c r="V78" s="95">
        <v>4587933582.1940002</v>
      </c>
    </row>
    <row r="79" spans="3:22" ht="13.5" thickBot="1">
      <c r="C79" s="69" t="s">
        <v>68</v>
      </c>
      <c r="D79" s="70">
        <v>220</v>
      </c>
      <c r="E79" s="70">
        <v>2665.38</v>
      </c>
      <c r="F79" s="70">
        <v>586383.13</v>
      </c>
      <c r="G79" s="76">
        <f t="shared" si="3"/>
        <v>7.5093067818871984E-2</v>
      </c>
      <c r="O79" s="226" t="s">
        <v>110</v>
      </c>
      <c r="P79" s="233">
        <v>0</v>
      </c>
      <c r="Q79" s="236"/>
      <c r="R79" s="91">
        <v>370996.47999999998</v>
      </c>
      <c r="S79" s="91">
        <v>795468.18</v>
      </c>
      <c r="T79" s="93">
        <v>15909.363600000001</v>
      </c>
      <c r="U79" s="93">
        <v>70144.332590000005</v>
      </c>
      <c r="V79" s="95">
        <v>4920227393.9530001</v>
      </c>
    </row>
    <row r="80" spans="3:22" ht="13.5" thickBot="1">
      <c r="C80" s="69" t="s">
        <v>63</v>
      </c>
      <c r="D80" s="70">
        <v>179</v>
      </c>
      <c r="E80" s="70">
        <v>3680.05</v>
      </c>
      <c r="F80" s="70">
        <v>658728.36</v>
      </c>
      <c r="G80" s="76">
        <f t="shared" si="3"/>
        <v>8.4357702125049741E-2</v>
      </c>
      <c r="O80" s="226" t="s">
        <v>150</v>
      </c>
      <c r="P80" s="233">
        <v>0</v>
      </c>
      <c r="Q80" s="236"/>
      <c r="R80" s="91">
        <v>406450.31</v>
      </c>
      <c r="S80" s="91">
        <v>737952.67</v>
      </c>
      <c r="T80" s="93">
        <v>14759.0533</v>
      </c>
      <c r="U80" s="93">
        <v>65290.183470000004</v>
      </c>
      <c r="V80" s="95">
        <v>4262808057.3319998</v>
      </c>
    </row>
    <row r="81" spans="3:22" ht="13.5" thickBot="1">
      <c r="C81" s="69" t="s">
        <v>150</v>
      </c>
      <c r="D81" s="70">
        <v>138</v>
      </c>
      <c r="E81" s="70">
        <v>5347.48</v>
      </c>
      <c r="F81" s="70">
        <v>737952.67</v>
      </c>
      <c r="G81" s="77">
        <f t="shared" si="3"/>
        <v>9.4503281319548979E-2</v>
      </c>
      <c r="O81" s="226" t="s">
        <v>155</v>
      </c>
      <c r="P81" s="233">
        <v>0</v>
      </c>
      <c r="Q81" s="236"/>
      <c r="R81" s="91">
        <v>451238.19</v>
      </c>
      <c r="S81" s="91">
        <v>726712.84</v>
      </c>
      <c r="T81" s="93">
        <v>14534.2569</v>
      </c>
      <c r="U81" s="93">
        <v>67644.353189999994</v>
      </c>
      <c r="V81" s="95">
        <v>4575758518.6990004</v>
      </c>
    </row>
    <row r="82" spans="3:22">
      <c r="F82" s="3">
        <f>SUM(F70:F81)</f>
        <v>7808751.8199999994</v>
      </c>
      <c r="O82" s="226" t="s">
        <v>156</v>
      </c>
      <c r="P82" s="233">
        <v>0</v>
      </c>
      <c r="Q82" s="236"/>
      <c r="R82" s="91">
        <v>427135.17</v>
      </c>
      <c r="S82" s="91">
        <v>514579.7</v>
      </c>
      <c r="T82" s="93">
        <v>10291.593999999999</v>
      </c>
      <c r="U82" s="93">
        <v>60487.55</v>
      </c>
      <c r="V82" s="95">
        <v>3658743704.585</v>
      </c>
    </row>
    <row r="83" spans="3:22">
      <c r="F83" s="3">
        <v>7808751.8185000001</v>
      </c>
      <c r="O83" s="226" t="s">
        <v>157</v>
      </c>
      <c r="P83" s="233">
        <v>0</v>
      </c>
      <c r="Q83" s="236"/>
      <c r="R83" s="91">
        <v>338049.57</v>
      </c>
      <c r="S83" s="91">
        <v>455814.85</v>
      </c>
      <c r="T83" s="93">
        <v>9116.2970000000005</v>
      </c>
      <c r="U83" s="93">
        <v>48005.624640000002</v>
      </c>
      <c r="V83" s="95">
        <v>2304539997.4229999</v>
      </c>
    </row>
    <row r="84" spans="3:22">
      <c r="O84" s="226" t="s">
        <v>63</v>
      </c>
      <c r="P84" s="233">
        <v>0</v>
      </c>
      <c r="Q84" s="236"/>
      <c r="R84" s="91">
        <v>530552</v>
      </c>
      <c r="S84" s="91">
        <v>658728.36</v>
      </c>
      <c r="T84" s="93">
        <v>13174.5672</v>
      </c>
      <c r="U84" s="93">
        <v>74974.40165</v>
      </c>
      <c r="V84" s="95">
        <v>5621160902.0340004</v>
      </c>
    </row>
    <row r="85" spans="3:22" ht="13.5" thickBot="1">
      <c r="O85" s="226" t="s">
        <v>64</v>
      </c>
      <c r="P85" s="233">
        <v>0</v>
      </c>
      <c r="Q85" s="236"/>
      <c r="R85" s="91">
        <v>513720.07</v>
      </c>
      <c r="S85" s="91">
        <v>685709.74</v>
      </c>
      <c r="T85" s="93">
        <v>13714.194799999999</v>
      </c>
      <c r="U85" s="93">
        <v>73717.279439999998</v>
      </c>
      <c r="V85" s="95">
        <v>5434237288.0200005</v>
      </c>
    </row>
    <row r="86" spans="3:22">
      <c r="C86" s="316" t="s">
        <v>123</v>
      </c>
      <c r="D86" s="318" t="s">
        <v>122</v>
      </c>
      <c r="E86" s="29" t="s">
        <v>161</v>
      </c>
      <c r="F86" s="31" t="s">
        <v>163</v>
      </c>
      <c r="G86" s="31" t="s">
        <v>165</v>
      </c>
      <c r="H86" s="31" t="s">
        <v>167</v>
      </c>
      <c r="O86" s="226" t="s">
        <v>66</v>
      </c>
      <c r="P86" s="233">
        <v>0</v>
      </c>
      <c r="Q86" s="236"/>
      <c r="R86" s="91">
        <v>454539.49</v>
      </c>
      <c r="S86" s="91">
        <v>612248.80000000005</v>
      </c>
      <c r="T86" s="93">
        <v>12244.976000000001</v>
      </c>
      <c r="U86" s="93">
        <v>64868.004829999998</v>
      </c>
      <c r="V86" s="95">
        <v>4207858050.1729999</v>
      </c>
    </row>
    <row r="87" spans="3:22" ht="13.5" thickBot="1">
      <c r="C87" s="317"/>
      <c r="D87" s="319"/>
      <c r="E87" s="30" t="s">
        <v>162</v>
      </c>
      <c r="F87" s="32" t="s">
        <v>164</v>
      </c>
      <c r="G87" s="32" t="s">
        <v>166</v>
      </c>
      <c r="H87" s="32" t="s">
        <v>168</v>
      </c>
      <c r="O87" s="226" t="s">
        <v>67</v>
      </c>
      <c r="P87" s="233">
        <v>0</v>
      </c>
      <c r="Q87" s="236"/>
      <c r="R87" s="91">
        <v>533051.28</v>
      </c>
      <c r="S87" s="91">
        <v>632073.36</v>
      </c>
      <c r="T87" s="93">
        <v>12641.4671</v>
      </c>
      <c r="U87" s="93">
        <v>75283.708169999998</v>
      </c>
      <c r="V87" s="95">
        <v>5667636715.375</v>
      </c>
    </row>
    <row r="88" spans="3:22">
      <c r="C88" s="33" t="s">
        <v>169</v>
      </c>
      <c r="D88" s="34">
        <v>475000</v>
      </c>
      <c r="E88" s="35">
        <v>1</v>
      </c>
      <c r="F88" s="36">
        <f t="shared" ref="F88:F94" si="4">E88/12</f>
        <v>8.3333333333333329E-2</v>
      </c>
      <c r="G88" s="35">
        <v>1</v>
      </c>
      <c r="H88" s="36">
        <f t="shared" ref="H88:H93" si="5">G88/12</f>
        <v>8.3333333333333329E-2</v>
      </c>
      <c r="O88" s="226" t="s">
        <v>68</v>
      </c>
      <c r="P88" s="233">
        <v>0</v>
      </c>
      <c r="Q88" s="236"/>
      <c r="R88" s="91">
        <v>422954.57</v>
      </c>
      <c r="S88" s="91">
        <v>586383.13</v>
      </c>
      <c r="T88" s="93">
        <v>11727.6626</v>
      </c>
      <c r="U88" s="93">
        <v>60118.092259999998</v>
      </c>
      <c r="V88" s="95">
        <v>3614185017.263</v>
      </c>
    </row>
    <row r="89" spans="3:22" ht="24.75" thickBot="1">
      <c r="C89" s="33" t="s">
        <v>170</v>
      </c>
      <c r="D89" s="34">
        <v>525000</v>
      </c>
      <c r="E89" s="35">
        <v>1</v>
      </c>
      <c r="F89" s="36">
        <f t="shared" si="4"/>
        <v>8.3333333333333329E-2</v>
      </c>
      <c r="G89" s="35">
        <v>2</v>
      </c>
      <c r="H89" s="36">
        <f t="shared" si="5"/>
        <v>0.16666666666666666</v>
      </c>
      <c r="O89" s="227" t="s">
        <v>24</v>
      </c>
      <c r="P89" s="234" t="s">
        <v>45</v>
      </c>
      <c r="Q89" s="237"/>
      <c r="R89" s="92" t="s">
        <v>45</v>
      </c>
      <c r="S89" s="92" t="s">
        <v>45</v>
      </c>
      <c r="T89" s="94" t="s">
        <v>45</v>
      </c>
      <c r="U89" s="94" t="s">
        <v>45</v>
      </c>
      <c r="V89" s="96" t="s">
        <v>45</v>
      </c>
    </row>
    <row r="90" spans="3:22" ht="13.5" thickTop="1">
      <c r="C90" s="33" t="s">
        <v>171</v>
      </c>
      <c r="D90" s="34">
        <v>575000</v>
      </c>
      <c r="E90" s="35">
        <v>1</v>
      </c>
      <c r="F90" s="36">
        <f t="shared" si="4"/>
        <v>8.3333333333333329E-2</v>
      </c>
      <c r="G90" s="35">
        <v>3</v>
      </c>
      <c r="H90" s="36">
        <f t="shared" si="5"/>
        <v>0.25</v>
      </c>
    </row>
    <row r="91" spans="3:22">
      <c r="C91" s="33" t="s">
        <v>172</v>
      </c>
      <c r="D91" s="34">
        <v>625000</v>
      </c>
      <c r="E91" s="35">
        <v>2</v>
      </c>
      <c r="F91" s="36">
        <f t="shared" si="4"/>
        <v>0.16666666666666666</v>
      </c>
      <c r="G91" s="35">
        <v>5</v>
      </c>
      <c r="H91" s="36">
        <f t="shared" si="5"/>
        <v>0.41666666666666669</v>
      </c>
    </row>
    <row r="92" spans="3:22">
      <c r="C92" s="33" t="s">
        <v>173</v>
      </c>
      <c r="D92" s="34">
        <v>675000</v>
      </c>
      <c r="E92" s="35">
        <v>3</v>
      </c>
      <c r="F92" s="36">
        <f t="shared" si="4"/>
        <v>0.25</v>
      </c>
      <c r="G92" s="35">
        <v>8</v>
      </c>
      <c r="H92" s="36">
        <f t="shared" si="5"/>
        <v>0.66666666666666663</v>
      </c>
    </row>
    <row r="93" spans="3:22">
      <c r="C93" s="33" t="s">
        <v>174</v>
      </c>
      <c r="D93" s="34">
        <v>725000</v>
      </c>
      <c r="E93" s="35">
        <v>3</v>
      </c>
      <c r="F93" s="36">
        <f t="shared" si="4"/>
        <v>0.25</v>
      </c>
      <c r="G93" s="35">
        <v>11</v>
      </c>
      <c r="H93" s="36">
        <f t="shared" si="5"/>
        <v>0.91666666666666663</v>
      </c>
    </row>
    <row r="94" spans="3:22" ht="13.5" thickBot="1">
      <c r="C94" s="37" t="s">
        <v>175</v>
      </c>
      <c r="D94" s="38">
        <v>775000</v>
      </c>
      <c r="E94" s="39">
        <v>1</v>
      </c>
      <c r="F94" s="40">
        <f t="shared" si="4"/>
        <v>8.3333333333333329E-2</v>
      </c>
      <c r="G94" s="39">
        <v>12</v>
      </c>
      <c r="H94" s="40">
        <v>1</v>
      </c>
    </row>
    <row r="95" spans="3:22" ht="16.5" thickBot="1">
      <c r="C95" s="320"/>
      <c r="D95" s="321"/>
      <c r="E95" s="41">
        <f>SUM(E88:E94)</f>
        <v>12</v>
      </c>
      <c r="F95" s="43">
        <f>SUM(F88:F94)</f>
        <v>1</v>
      </c>
      <c r="G95" s="42"/>
      <c r="H95" s="42"/>
    </row>
    <row r="97" spans="3:9" ht="13.5" thickBot="1"/>
    <row r="98" spans="3:9" ht="13.5" thickBot="1">
      <c r="C98" s="49" t="s">
        <v>12</v>
      </c>
      <c r="D98" s="50" t="s">
        <v>13</v>
      </c>
    </row>
    <row r="99" spans="3:9" ht="14.25">
      <c r="C99" s="51" t="s">
        <v>14</v>
      </c>
      <c r="D99" s="55">
        <f>QUARTILE(D68:D79,1)</f>
        <v>122.25</v>
      </c>
      <c r="F99" s="52">
        <v>537596.09</v>
      </c>
    </row>
    <row r="100" spans="3:9" ht="14.25">
      <c r="C100" s="51" t="s">
        <v>15</v>
      </c>
      <c r="D100" s="56">
        <f>QUARTILE(D68:D79,2)</f>
        <v>158.5</v>
      </c>
      <c r="F100" s="52">
        <v>636767.5</v>
      </c>
    </row>
    <row r="101" spans="3:9" ht="15" thickBot="1">
      <c r="C101" s="53" t="s">
        <v>16</v>
      </c>
      <c r="D101" s="57">
        <f>QUARTILE(D68:D79,3)</f>
        <v>179.75</v>
      </c>
      <c r="F101" s="54">
        <v>725543.49</v>
      </c>
    </row>
    <row r="106" spans="3:9">
      <c r="C106" s="2" t="s">
        <v>17</v>
      </c>
    </row>
    <row r="107" spans="3:9">
      <c r="C107" s="2" t="s">
        <v>45</v>
      </c>
      <c r="D107" s="3" t="s">
        <v>18</v>
      </c>
      <c r="E107" s="3" t="s">
        <v>19</v>
      </c>
      <c r="F107" s="3" t="s">
        <v>20</v>
      </c>
      <c r="G107" s="3" t="s">
        <v>21</v>
      </c>
      <c r="H107" s="3" t="s">
        <v>22</v>
      </c>
      <c r="I107" s="3" t="s">
        <v>23</v>
      </c>
    </row>
    <row r="108" spans="3:9">
      <c r="C108" s="2" t="s">
        <v>107</v>
      </c>
      <c r="D108" s="3">
        <v>58</v>
      </c>
      <c r="E108" s="3">
        <v>0</v>
      </c>
      <c r="F108" s="3">
        <v>367978.97</v>
      </c>
      <c r="G108" s="3">
        <v>12461.550974137941</v>
      </c>
      <c r="H108" s="3">
        <v>56152.917180534598</v>
      </c>
      <c r="I108" s="3">
        <v>3153150107.8839774</v>
      </c>
    </row>
    <row r="109" spans="3:9">
      <c r="C109" s="2" t="s">
        <v>109</v>
      </c>
      <c r="D109" s="3">
        <v>58</v>
      </c>
      <c r="E109" s="3">
        <v>0</v>
      </c>
      <c r="F109" s="3">
        <v>463233.83</v>
      </c>
      <c r="G109" s="3">
        <v>11824.718672413792</v>
      </c>
      <c r="H109" s="3">
        <v>62941.295023815059</v>
      </c>
      <c r="I109" s="3">
        <v>3961606619.2749267</v>
      </c>
    </row>
    <row r="110" spans="3:9">
      <c r="C110" s="2" t="s">
        <v>110</v>
      </c>
      <c r="D110" s="3">
        <v>58</v>
      </c>
      <c r="E110" s="3">
        <v>0</v>
      </c>
      <c r="F110" s="3">
        <v>370996.47999999998</v>
      </c>
      <c r="G110" s="3">
        <v>13708.405198275866</v>
      </c>
      <c r="H110" s="3">
        <v>65232.315669227719</v>
      </c>
      <c r="I110" s="3">
        <v>4255255007.5697722</v>
      </c>
    </row>
    <row r="111" spans="3:9">
      <c r="C111" s="2" t="s">
        <v>150</v>
      </c>
      <c r="D111" s="3">
        <v>58</v>
      </c>
      <c r="E111" s="3">
        <v>0</v>
      </c>
      <c r="F111" s="3">
        <v>406450.31</v>
      </c>
      <c r="G111" s="3">
        <v>12771.92529310345</v>
      </c>
      <c r="H111" s="3">
        <v>60691.035082727918</v>
      </c>
      <c r="I111" s="3">
        <v>3683401739.4129109</v>
      </c>
    </row>
    <row r="112" spans="3:9">
      <c r="C112" s="2" t="s">
        <v>155</v>
      </c>
      <c r="D112" s="3">
        <v>58</v>
      </c>
      <c r="E112" s="3">
        <v>0</v>
      </c>
      <c r="F112" s="3">
        <v>451238.19</v>
      </c>
      <c r="G112" s="3">
        <v>12497.577663793098</v>
      </c>
      <c r="H112" s="3">
        <v>62833.026297629709</v>
      </c>
      <c r="I112" s="3">
        <v>3947989193.7186265</v>
      </c>
    </row>
    <row r="113" spans="3:9">
      <c r="C113" s="2" t="s">
        <v>156</v>
      </c>
      <c r="D113" s="3">
        <v>58</v>
      </c>
      <c r="E113" s="3">
        <v>0</v>
      </c>
      <c r="F113" s="3">
        <v>427135.17</v>
      </c>
      <c r="G113" s="3">
        <v>8882.1338275862036</v>
      </c>
      <c r="H113" s="3">
        <v>56133.809330714212</v>
      </c>
      <c r="I113" s="3">
        <v>3151004549.9769783</v>
      </c>
    </row>
    <row r="114" spans="3:9">
      <c r="C114" s="2" t="s">
        <v>157</v>
      </c>
      <c r="D114" s="3">
        <v>58</v>
      </c>
      <c r="E114" s="3">
        <v>0</v>
      </c>
      <c r="F114" s="3">
        <v>338049.57</v>
      </c>
      <c r="G114" s="3">
        <v>7937.0206896551736</v>
      </c>
      <c r="H114" s="3">
        <v>44553.089951726179</v>
      </c>
      <c r="I114" s="3">
        <v>1984977824.2466044</v>
      </c>
    </row>
    <row r="115" spans="3:9">
      <c r="C115" s="2" t="s">
        <v>63</v>
      </c>
      <c r="D115" s="3">
        <v>58</v>
      </c>
      <c r="E115" s="3">
        <v>0</v>
      </c>
      <c r="F115" s="3">
        <v>530552</v>
      </c>
      <c r="G115" s="3">
        <v>11472.417051724142</v>
      </c>
      <c r="H115" s="3">
        <v>69595.304132539415</v>
      </c>
      <c r="I115" s="3">
        <v>4843506357.3006573</v>
      </c>
    </row>
    <row r="116" spans="3:9">
      <c r="C116" s="2" t="s">
        <v>64</v>
      </c>
      <c r="D116" s="3">
        <v>58</v>
      </c>
      <c r="E116" s="3">
        <v>0</v>
      </c>
      <c r="F116" s="3">
        <v>513720.07</v>
      </c>
      <c r="G116" s="3">
        <v>11824.811353448269</v>
      </c>
      <c r="H116" s="3">
        <v>68355.610768729137</v>
      </c>
      <c r="I116" s="3">
        <v>4672489523.565999</v>
      </c>
    </row>
    <row r="117" spans="3:9">
      <c r="C117" s="2" t="s">
        <v>66</v>
      </c>
      <c r="D117" s="3">
        <v>58</v>
      </c>
      <c r="E117" s="3">
        <v>0</v>
      </c>
      <c r="F117" s="3">
        <v>454539.49</v>
      </c>
      <c r="G117" s="3">
        <v>10458.75621551724</v>
      </c>
      <c r="H117" s="3">
        <v>60195.839570691925</v>
      </c>
      <c r="I117" s="3">
        <v>3623539101.6204801</v>
      </c>
    </row>
    <row r="118" spans="3:9">
      <c r="C118" s="2" t="s">
        <v>67</v>
      </c>
      <c r="D118" s="3">
        <v>58</v>
      </c>
      <c r="E118" s="3">
        <v>0</v>
      </c>
      <c r="F118" s="3">
        <v>533051.28</v>
      </c>
      <c r="G118" s="3">
        <v>10836.387181034483</v>
      </c>
      <c r="H118" s="3">
        <v>69941.070287534269</v>
      </c>
      <c r="I118" s="3">
        <v>4891753312.9658079</v>
      </c>
    </row>
    <row r="119" spans="3:9">
      <c r="C119" s="2" t="s">
        <v>68</v>
      </c>
      <c r="D119" s="3">
        <v>58</v>
      </c>
      <c r="E119" s="3">
        <v>0</v>
      </c>
      <c r="F119" s="3">
        <v>422954.57</v>
      </c>
      <c r="G119" s="3">
        <v>10171.221025862074</v>
      </c>
      <c r="H119" s="3">
        <v>55809.236246997418</v>
      </c>
      <c r="I119" s="3">
        <v>3114670850.4731703</v>
      </c>
    </row>
    <row r="120" spans="3:9">
      <c r="C120" s="2" t="s">
        <v>24</v>
      </c>
      <c r="D120" s="3">
        <v>58</v>
      </c>
    </row>
    <row r="125" spans="3:9" ht="13.5" thickBot="1"/>
    <row r="126" spans="3:9">
      <c r="C126" s="67" t="s">
        <v>193</v>
      </c>
      <c r="D126" s="325" t="s">
        <v>21</v>
      </c>
      <c r="E126" s="324"/>
    </row>
    <row r="127" spans="3:9" ht="13.5" thickBot="1">
      <c r="C127" s="68" t="s">
        <v>194</v>
      </c>
      <c r="D127" s="326"/>
      <c r="E127" s="324"/>
    </row>
    <row r="128" spans="3:9" ht="13.5" thickBot="1">
      <c r="C128" s="69" t="s">
        <v>111</v>
      </c>
      <c r="D128" s="71">
        <v>3393.29</v>
      </c>
      <c r="E128" s="72"/>
    </row>
    <row r="129" spans="3:8" ht="13.5" thickBot="1">
      <c r="C129" s="69" t="s">
        <v>112</v>
      </c>
      <c r="D129" s="71">
        <v>4173.68</v>
      </c>
      <c r="E129" s="72"/>
    </row>
    <row r="130" spans="3:8" ht="13.5" thickBot="1">
      <c r="C130" s="69" t="s">
        <v>113</v>
      </c>
      <c r="D130" s="71">
        <v>5165.38</v>
      </c>
      <c r="E130" s="72"/>
    </row>
    <row r="131" spans="3:8" ht="13.5" thickBot="1">
      <c r="C131" s="69" t="s">
        <v>114</v>
      </c>
      <c r="D131" s="71">
        <v>5347.48</v>
      </c>
      <c r="E131" s="72"/>
    </row>
    <row r="132" spans="3:8" ht="13.5" thickBot="1">
      <c r="C132" s="69" t="s">
        <v>115</v>
      </c>
      <c r="D132" s="71">
        <v>6319.24</v>
      </c>
      <c r="E132" s="72"/>
    </row>
    <row r="133" spans="3:8" ht="13.5" thickBot="1">
      <c r="C133" s="69" t="s">
        <v>116</v>
      </c>
      <c r="D133" s="71">
        <v>5847.5</v>
      </c>
      <c r="E133" s="72"/>
    </row>
    <row r="134" spans="3:8" ht="13.5" thickBot="1">
      <c r="C134" s="69" t="s">
        <v>117</v>
      </c>
      <c r="D134" s="71">
        <v>4954.51</v>
      </c>
      <c r="E134" s="72"/>
    </row>
    <row r="135" spans="3:8" ht="13.5" thickBot="1">
      <c r="C135" s="69" t="s">
        <v>118</v>
      </c>
      <c r="D135" s="71">
        <v>3680.05</v>
      </c>
      <c r="E135" s="72"/>
    </row>
    <row r="136" spans="3:8" ht="13.5" thickBot="1">
      <c r="C136" s="69" t="s">
        <v>119</v>
      </c>
      <c r="D136" s="71">
        <v>3963.64</v>
      </c>
      <c r="E136" s="72"/>
    </row>
    <row r="137" spans="3:8" ht="13.5" thickBot="1">
      <c r="C137" s="69" t="s">
        <v>120</v>
      </c>
      <c r="D137" s="71">
        <v>3364</v>
      </c>
      <c r="E137" s="72"/>
    </row>
    <row r="138" spans="3:8" ht="13.5" thickBot="1">
      <c r="C138" s="69" t="s">
        <v>121</v>
      </c>
      <c r="D138" s="71">
        <v>4389.3999999999996</v>
      </c>
      <c r="E138" s="72"/>
    </row>
    <row r="139" spans="3:8" ht="13.5" thickBot="1">
      <c r="C139" s="69" t="s">
        <v>61</v>
      </c>
      <c r="D139" s="71">
        <v>2665.38</v>
      </c>
      <c r="E139" s="72"/>
    </row>
    <row r="142" spans="3:8">
      <c r="H142" s="3" t="s">
        <v>45</v>
      </c>
    </row>
    <row r="145" spans="3:5" ht="13.5" thickBot="1"/>
    <row r="146" spans="3:5" ht="13.5" thickBot="1">
      <c r="C146" s="73" t="s">
        <v>189</v>
      </c>
    </row>
    <row r="147" spans="3:5" ht="13.5" thickBot="1">
      <c r="C147" s="74">
        <v>722769.96</v>
      </c>
    </row>
    <row r="148" spans="3:5" ht="13.5" thickBot="1">
      <c r="C148" s="74">
        <v>680310.23</v>
      </c>
    </row>
    <row r="149" spans="3:5" ht="13.5" thickBot="1">
      <c r="C149" s="74">
        <v>795468.18</v>
      </c>
      <c r="E149" s="46"/>
    </row>
    <row r="150" spans="3:5" ht="13.5" thickBot="1">
      <c r="C150" s="74">
        <v>737952.67</v>
      </c>
      <c r="E150" s="46"/>
    </row>
    <row r="151" spans="3:5" ht="13.5" thickBot="1">
      <c r="C151" s="74">
        <v>726712.84</v>
      </c>
    </row>
    <row r="152" spans="3:5" ht="13.5" thickBot="1">
      <c r="C152" s="74">
        <v>514579.7</v>
      </c>
    </row>
    <row r="153" spans="3:5" ht="13.5" thickBot="1">
      <c r="C153" s="74">
        <v>455814.85</v>
      </c>
    </row>
    <row r="154" spans="3:5" ht="13.5" thickBot="1">
      <c r="C154" s="74">
        <v>658728.36</v>
      </c>
    </row>
    <row r="155" spans="3:5" ht="13.5" thickBot="1">
      <c r="C155" s="74">
        <v>685709.74</v>
      </c>
    </row>
    <row r="156" spans="3:5" ht="13.5" thickBot="1">
      <c r="C156" s="74">
        <v>612248.80000000005</v>
      </c>
    </row>
    <row r="157" spans="3:5" ht="13.5" thickBot="1">
      <c r="C157" s="74">
        <v>632073.36</v>
      </c>
    </row>
    <row r="158" spans="3:5" ht="13.5" thickBot="1">
      <c r="C158" s="74">
        <v>586383.13</v>
      </c>
    </row>
  </sheetData>
  <autoFilter ref="B5:P49"/>
  <mergeCells count="12">
    <mergeCell ref="E126:E127"/>
    <mergeCell ref="D126:D127"/>
    <mergeCell ref="D68:D69"/>
    <mergeCell ref="E68:E69"/>
    <mergeCell ref="A2:P2"/>
    <mergeCell ref="A1:P1"/>
    <mergeCell ref="A3:P3"/>
    <mergeCell ref="C86:C87"/>
    <mergeCell ref="D86:D87"/>
    <mergeCell ref="C95:D95"/>
    <mergeCell ref="F68:F69"/>
    <mergeCell ref="G68:G69"/>
  </mergeCells>
  <phoneticPr fontId="2" type="noConversion"/>
  <pageMargins left="0.75" right="0.75" top="1" bottom="1" header="0" footer="0"/>
  <pageSetup paperSize="9" scale="58" orientation="landscape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1:T146"/>
  <sheetViews>
    <sheetView tabSelected="1" topLeftCell="E87" zoomScale="120" workbookViewId="0">
      <selection activeCell="K124" sqref="K124"/>
    </sheetView>
  </sheetViews>
  <sheetFormatPr baseColWidth="10" defaultRowHeight="12.75"/>
  <cols>
    <col min="1" max="1" width="1" style="3" customWidth="1"/>
    <col min="2" max="2" width="7" style="3" customWidth="1"/>
    <col min="3" max="3" width="51.7109375" style="2" customWidth="1"/>
    <col min="4" max="15" width="12.7109375" style="3" customWidth="1"/>
    <col min="16" max="16" width="12.7109375" style="228" customWidth="1"/>
    <col min="17" max="17" width="12.7109375" style="3" customWidth="1"/>
    <col min="18" max="18" width="19.28515625" style="10" customWidth="1"/>
    <col min="19" max="19" width="59.5703125" style="12" customWidth="1"/>
    <col min="20" max="20" width="11.42578125" style="3"/>
    <col min="21" max="21" width="11.5703125" style="3" bestFit="1" customWidth="1"/>
    <col min="22" max="22" width="15.7109375" style="3" bestFit="1" customWidth="1"/>
    <col min="23" max="16384" width="11.42578125" style="3"/>
  </cols>
  <sheetData>
    <row r="1" spans="1:20">
      <c r="A1" s="314" t="s">
        <v>265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20" ht="13.5" customHeight="1">
      <c r="A2" s="313" t="s">
        <v>266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20" ht="13.5" customHeight="1">
      <c r="A3" s="315" t="s">
        <v>267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20" ht="13.5" customHeight="1" thickBot="1">
      <c r="B4" s="256"/>
      <c r="P4" s="3"/>
    </row>
    <row r="5" spans="1:20" s="246" customFormat="1" ht="18.75" customHeight="1" thickBot="1">
      <c r="A5" s="252"/>
      <c r="B5" s="247" t="s">
        <v>264</v>
      </c>
      <c r="C5" s="247" t="s">
        <v>124</v>
      </c>
      <c r="D5" s="248" t="s">
        <v>111</v>
      </c>
      <c r="E5" s="249" t="s">
        <v>112</v>
      </c>
      <c r="F5" s="250" t="s">
        <v>113</v>
      </c>
      <c r="G5" s="250" t="s">
        <v>114</v>
      </c>
      <c r="H5" s="248" t="s">
        <v>115</v>
      </c>
      <c r="I5" s="249" t="s">
        <v>116</v>
      </c>
      <c r="J5" s="250" t="s">
        <v>117</v>
      </c>
      <c r="K5" s="250" t="s">
        <v>118</v>
      </c>
      <c r="L5" s="248" t="s">
        <v>119</v>
      </c>
      <c r="M5" s="249" t="s">
        <v>120</v>
      </c>
      <c r="N5" s="250" t="s">
        <v>121</v>
      </c>
      <c r="O5" s="250" t="s">
        <v>61</v>
      </c>
      <c r="P5" s="241" t="s">
        <v>25</v>
      </c>
      <c r="Q5" s="242"/>
      <c r="R5" s="243"/>
      <c r="S5" s="244"/>
      <c r="T5" s="245"/>
    </row>
    <row r="6" spans="1:20" ht="23.25">
      <c r="B6" s="46">
        <v>1</v>
      </c>
      <c r="C6" s="206" t="s">
        <v>230</v>
      </c>
      <c r="D6" s="267">
        <v>367978.97</v>
      </c>
      <c r="E6" s="267">
        <v>463233.83</v>
      </c>
      <c r="F6" s="267">
        <v>370996.47999999998</v>
      </c>
      <c r="G6" s="267">
        <v>406450.31</v>
      </c>
      <c r="H6" s="267">
        <v>451238.19</v>
      </c>
      <c r="I6" s="267">
        <v>427135.17</v>
      </c>
      <c r="J6" s="267">
        <v>338049.57</v>
      </c>
      <c r="K6" s="267">
        <v>530552</v>
      </c>
      <c r="L6" s="267">
        <v>513720.07</v>
      </c>
      <c r="M6" s="267">
        <v>454539.49</v>
      </c>
      <c r="N6" s="267">
        <v>533051.28</v>
      </c>
      <c r="O6" s="268">
        <v>422954.57</v>
      </c>
      <c r="P6" s="269">
        <f t="shared" ref="P6:P22" si="0">SUM(D6:O6)</f>
        <v>5279899.9300000006</v>
      </c>
      <c r="R6" s="27">
        <f t="shared" ref="R6:R14" si="1">P6/$P$22</f>
        <v>0.69309188240792829</v>
      </c>
      <c r="S6" s="255">
        <f>SUM(R6:R12)</f>
        <v>0.99081219363830664</v>
      </c>
      <c r="T6" s="12"/>
    </row>
    <row r="7" spans="1:20" s="9" customFormat="1" ht="15">
      <c r="B7" s="58">
        <v>2</v>
      </c>
      <c r="C7" s="206" t="s">
        <v>26</v>
      </c>
      <c r="D7" s="152">
        <v>217507.39</v>
      </c>
      <c r="E7" s="152">
        <v>134710.51</v>
      </c>
      <c r="F7" s="152">
        <v>337838.89</v>
      </c>
      <c r="G7" s="152">
        <v>225797.81</v>
      </c>
      <c r="H7" s="204">
        <v>168073.28</v>
      </c>
      <c r="I7" s="152">
        <v>34579.879999999997</v>
      </c>
      <c r="J7" s="152">
        <v>15488.72</v>
      </c>
      <c r="K7" s="152">
        <v>1972.46</v>
      </c>
      <c r="L7" s="152">
        <v>26614.16</v>
      </c>
      <c r="M7" s="152">
        <v>33407.64</v>
      </c>
      <c r="N7" s="152">
        <v>23324.18</v>
      </c>
      <c r="O7" s="219">
        <v>31602.67</v>
      </c>
      <c r="P7" s="229">
        <f t="shared" si="0"/>
        <v>1250917.5899999996</v>
      </c>
      <c r="R7" s="205">
        <f t="shared" si="1"/>
        <v>0.16420781429285322</v>
      </c>
      <c r="T7" s="16"/>
    </row>
    <row r="8" spans="1:20" s="204" customFormat="1" ht="15">
      <c r="B8" s="58">
        <v>3</v>
      </c>
      <c r="C8" s="206" t="s">
        <v>229</v>
      </c>
      <c r="D8" s="58">
        <v>41325.19</v>
      </c>
      <c r="E8" s="58">
        <v>14966.35</v>
      </c>
      <c r="F8" s="58">
        <v>34461.53</v>
      </c>
      <c r="G8" s="58">
        <v>31556.14</v>
      </c>
      <c r="H8" s="58">
        <v>41119.279999999999</v>
      </c>
      <c r="I8" s="58">
        <v>29201.64</v>
      </c>
      <c r="J8" s="58">
        <v>35813.660000000003</v>
      </c>
      <c r="K8" s="58">
        <v>38969.32</v>
      </c>
      <c r="L8" s="58">
        <v>103538.38</v>
      </c>
      <c r="M8" s="58">
        <v>73236.570000000007</v>
      </c>
      <c r="N8" s="58">
        <v>8837.68</v>
      </c>
      <c r="O8" s="220">
        <v>45664.93</v>
      </c>
      <c r="P8" s="229">
        <f t="shared" si="0"/>
        <v>498690.67</v>
      </c>
      <c r="Q8" s="9"/>
      <c r="R8" s="205">
        <f t="shared" si="1"/>
        <v>6.5463069336916563E-2</v>
      </c>
      <c r="S8" s="253"/>
    </row>
    <row r="9" spans="1:20" s="204" customFormat="1" ht="15">
      <c r="B9" s="46">
        <v>4</v>
      </c>
      <c r="C9" s="206" t="s">
        <v>199</v>
      </c>
      <c r="D9" s="18">
        <v>70375.850000000006</v>
      </c>
      <c r="E9" s="18">
        <v>30558.57</v>
      </c>
      <c r="F9" s="18">
        <v>26350.799999999999</v>
      </c>
      <c r="G9" s="18">
        <v>49996.42</v>
      </c>
      <c r="H9" s="18">
        <v>30210.55</v>
      </c>
      <c r="I9" s="18">
        <v>6946.3</v>
      </c>
      <c r="J9" s="18">
        <v>30081.03</v>
      </c>
      <c r="K9" s="18">
        <v>15590.74</v>
      </c>
      <c r="L9" s="18">
        <v>15961.04</v>
      </c>
      <c r="M9" s="18">
        <v>21256.32</v>
      </c>
      <c r="N9" s="18">
        <v>25411.51</v>
      </c>
      <c r="O9" s="116">
        <v>38269.360000000001</v>
      </c>
      <c r="P9" s="229">
        <f t="shared" si="0"/>
        <v>361008.49</v>
      </c>
      <c r="Q9" s="9"/>
      <c r="R9" s="205">
        <f t="shared" si="1"/>
        <v>4.7389544729372117E-2</v>
      </c>
      <c r="S9" s="253"/>
    </row>
    <row r="10" spans="1:20" s="204" customFormat="1" ht="15">
      <c r="B10" s="58">
        <v>5</v>
      </c>
      <c r="C10" s="206" t="s">
        <v>200</v>
      </c>
      <c r="D10" s="58">
        <v>1783.93</v>
      </c>
      <c r="E10" s="58">
        <v>4760.6499999999996</v>
      </c>
      <c r="F10" s="58">
        <v>5953.44</v>
      </c>
      <c r="G10" s="58">
        <v>7440.05</v>
      </c>
      <c r="H10" s="58">
        <v>4000</v>
      </c>
      <c r="I10" s="58">
        <v>3500</v>
      </c>
      <c r="J10" s="58">
        <v>11278.51</v>
      </c>
      <c r="K10" s="58">
        <v>14875.5</v>
      </c>
      <c r="L10" s="58">
        <v>4958.5</v>
      </c>
      <c r="M10" s="58">
        <v>9917</v>
      </c>
      <c r="N10" s="58">
        <v>9913.86</v>
      </c>
      <c r="O10" s="220">
        <v>9917</v>
      </c>
      <c r="P10" s="229">
        <f t="shared" si="0"/>
        <v>88298.44</v>
      </c>
      <c r="Q10" s="9"/>
      <c r="R10" s="205">
        <f t="shared" si="1"/>
        <v>1.1590926495700366E-2</v>
      </c>
      <c r="S10" s="253"/>
    </row>
    <row r="11" spans="1:20" s="9" customFormat="1" ht="15">
      <c r="B11" s="58">
        <v>6</v>
      </c>
      <c r="C11" s="206" t="s">
        <v>202</v>
      </c>
      <c r="D11" s="18">
        <v>2066.3910000000001</v>
      </c>
      <c r="E11" s="18">
        <v>3914.0040000000004</v>
      </c>
      <c r="F11" s="18">
        <v>5375.4660000000003</v>
      </c>
      <c r="G11" s="18">
        <v>3729.8590000000004</v>
      </c>
      <c r="H11" s="18">
        <v>3546.261</v>
      </c>
      <c r="I11" s="18">
        <v>1357.3219999999999</v>
      </c>
      <c r="J11" s="18">
        <v>1180.4760000000001</v>
      </c>
      <c r="K11" s="18">
        <v>4668.9840000000004</v>
      </c>
      <c r="L11" s="18">
        <v>5502.8249999999998</v>
      </c>
      <c r="M11" s="18">
        <v>1842.606</v>
      </c>
      <c r="N11" s="18">
        <v>4280.8950000000004</v>
      </c>
      <c r="O11" s="116">
        <v>2848.8820000000001</v>
      </c>
      <c r="P11" s="229">
        <f t="shared" si="0"/>
        <v>40313.971000000005</v>
      </c>
      <c r="R11" s="205">
        <f t="shared" si="1"/>
        <v>5.292010533943705E-3</v>
      </c>
      <c r="S11" s="253"/>
      <c r="T11" s="16"/>
    </row>
    <row r="12" spans="1:20" s="204" customFormat="1" ht="13.5" customHeight="1">
      <c r="B12" s="46">
        <v>7</v>
      </c>
      <c r="C12" s="206" t="s">
        <v>201</v>
      </c>
      <c r="D12" s="58">
        <v>2313.92</v>
      </c>
      <c r="E12" s="58">
        <v>2319.25</v>
      </c>
      <c r="F12" s="58">
        <v>2413.92</v>
      </c>
      <c r="G12" s="58">
        <v>2413.92</v>
      </c>
      <c r="H12" s="58">
        <v>2413.92</v>
      </c>
      <c r="I12" s="58">
        <v>2413.92</v>
      </c>
      <c r="J12" s="58">
        <v>2413.92</v>
      </c>
      <c r="K12" s="58">
        <v>2413.92</v>
      </c>
      <c r="L12" s="58">
        <v>2413.92</v>
      </c>
      <c r="M12" s="58">
        <v>2413.92</v>
      </c>
      <c r="N12" s="58">
        <v>2413.92</v>
      </c>
      <c r="O12" s="220">
        <v>2413.92</v>
      </c>
      <c r="P12" s="229">
        <f t="shared" si="0"/>
        <v>28772.369999999995</v>
      </c>
      <c r="Q12" s="9"/>
      <c r="R12" s="205">
        <f t="shared" si="1"/>
        <v>3.7769458415923799E-3</v>
      </c>
      <c r="S12" s="253"/>
    </row>
    <row r="13" spans="1:20" s="9" customFormat="1" ht="15">
      <c r="B13" s="58">
        <v>8</v>
      </c>
      <c r="C13" s="206" t="s">
        <v>205</v>
      </c>
      <c r="D13" s="58">
        <v>1818.13</v>
      </c>
      <c r="E13" s="58">
        <v>1818.13</v>
      </c>
      <c r="F13" s="58">
        <v>1818.13</v>
      </c>
      <c r="G13" s="58">
        <v>1818.13</v>
      </c>
      <c r="H13" s="58">
        <v>1818.13</v>
      </c>
      <c r="I13" s="58">
        <v>1818.13</v>
      </c>
      <c r="J13" s="58">
        <v>1818.13</v>
      </c>
      <c r="K13" s="58">
        <v>1818.13</v>
      </c>
      <c r="L13" s="58">
        <v>1818.13</v>
      </c>
      <c r="M13" s="58">
        <v>1818.13</v>
      </c>
      <c r="N13" s="58">
        <v>1818.13</v>
      </c>
      <c r="O13" s="220">
        <v>1818.13</v>
      </c>
      <c r="P13" s="229">
        <f t="shared" si="0"/>
        <v>21817.560000000009</v>
      </c>
      <c r="R13" s="205">
        <f t="shared" si="1"/>
        <v>2.8639886987304936E-3</v>
      </c>
      <c r="S13" s="254"/>
      <c r="T13" s="16"/>
    </row>
    <row r="14" spans="1:20" s="204" customFormat="1" ht="15">
      <c r="B14" s="58">
        <v>9</v>
      </c>
      <c r="C14" s="206" t="s">
        <v>207</v>
      </c>
      <c r="D14" s="58">
        <v>2520.54</v>
      </c>
      <c r="E14" s="58">
        <v>886.5</v>
      </c>
      <c r="F14" s="58">
        <v>2776.5</v>
      </c>
      <c r="G14" s="58">
        <v>741.5</v>
      </c>
      <c r="H14" s="58">
        <v>1463.19</v>
      </c>
      <c r="I14" s="58">
        <v>1267</v>
      </c>
      <c r="J14" s="58">
        <v>976.18</v>
      </c>
      <c r="K14" s="58">
        <v>1499.06</v>
      </c>
      <c r="L14" s="58">
        <v>505.05</v>
      </c>
      <c r="M14" s="58">
        <v>1030.6099999999999</v>
      </c>
      <c r="N14" s="58">
        <v>345</v>
      </c>
      <c r="O14" s="220">
        <v>2206.5700000000002</v>
      </c>
      <c r="P14" s="229">
        <f t="shared" si="0"/>
        <v>16217.699999999999</v>
      </c>
      <c r="Q14" s="9"/>
      <c r="R14" s="205">
        <f t="shared" si="1"/>
        <v>2.1288956931664908E-3</v>
      </c>
      <c r="S14" s="253"/>
    </row>
    <row r="15" spans="1:20" s="291" customFormat="1" ht="15">
      <c r="B15" s="291">
        <v>18</v>
      </c>
      <c r="C15" s="309" t="s">
        <v>217</v>
      </c>
      <c r="D15" s="291">
        <v>0</v>
      </c>
      <c r="E15" s="291">
        <v>649.62</v>
      </c>
      <c r="F15" s="291">
        <v>230.05</v>
      </c>
      <c r="G15" s="291">
        <v>230.05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306">
        <v>262.18</v>
      </c>
      <c r="P15" s="291">
        <v>1371.9</v>
      </c>
      <c r="R15" s="307"/>
      <c r="S15" s="308"/>
    </row>
    <row r="16" spans="1:20" s="291" customFormat="1" ht="15">
      <c r="B16" s="291">
        <v>8</v>
      </c>
      <c r="C16" s="309" t="s">
        <v>286</v>
      </c>
      <c r="D16" s="291">
        <v>295.28549999999996</v>
      </c>
      <c r="E16" s="291">
        <v>344.839</v>
      </c>
      <c r="F16" s="291">
        <v>409.3655</v>
      </c>
      <c r="G16" s="291">
        <v>280.738</v>
      </c>
      <c r="H16" s="291">
        <v>517.60349999999994</v>
      </c>
      <c r="I16" s="291">
        <v>0</v>
      </c>
      <c r="J16" s="291">
        <v>216.614</v>
      </c>
      <c r="K16" s="291">
        <v>1108.0250000000001</v>
      </c>
      <c r="L16" s="291">
        <v>323.25349999999997</v>
      </c>
      <c r="M16" s="291">
        <v>1109.3244999999997</v>
      </c>
      <c r="N16" s="291">
        <v>135.02149999999997</v>
      </c>
      <c r="O16" s="306">
        <v>753.3075</v>
      </c>
      <c r="P16" s="291">
        <v>5493.3774999999987</v>
      </c>
      <c r="R16" s="307"/>
      <c r="S16" s="308"/>
    </row>
    <row r="17" spans="2:19" s="204" customFormat="1" ht="15">
      <c r="B17" s="46">
        <v>10</v>
      </c>
      <c r="C17" s="206" t="s">
        <v>210</v>
      </c>
      <c r="D17" s="58">
        <v>860</v>
      </c>
      <c r="E17" s="58">
        <v>860</v>
      </c>
      <c r="F17" s="58">
        <v>860</v>
      </c>
      <c r="G17" s="58">
        <v>860</v>
      </c>
      <c r="H17" s="58">
        <v>860</v>
      </c>
      <c r="I17" s="58">
        <v>860</v>
      </c>
      <c r="J17" s="58">
        <v>860</v>
      </c>
      <c r="K17" s="58">
        <v>860</v>
      </c>
      <c r="L17" s="58">
        <v>860</v>
      </c>
      <c r="M17" s="58">
        <v>860</v>
      </c>
      <c r="N17" s="58">
        <v>860</v>
      </c>
      <c r="O17" s="220">
        <v>860</v>
      </c>
      <c r="P17" s="229">
        <f t="shared" si="0"/>
        <v>10320</v>
      </c>
      <c r="Q17" s="9"/>
      <c r="R17" s="205">
        <f>P17/$P$22</f>
        <v>1.3547052635995355E-3</v>
      </c>
      <c r="S17" s="9"/>
    </row>
    <row r="18" spans="2:19" s="204" customFormat="1" ht="15">
      <c r="B18" s="58">
        <v>11</v>
      </c>
      <c r="C18" s="206" t="s">
        <v>284</v>
      </c>
      <c r="D18" s="18">
        <v>350</v>
      </c>
      <c r="E18" s="18">
        <v>568.9</v>
      </c>
      <c r="F18" s="18">
        <v>950.26</v>
      </c>
      <c r="G18" s="18">
        <v>350</v>
      </c>
      <c r="H18" s="18">
        <v>999.38</v>
      </c>
      <c r="I18" s="18">
        <v>350</v>
      </c>
      <c r="J18" s="18">
        <v>965.14</v>
      </c>
      <c r="K18" s="18">
        <v>350</v>
      </c>
      <c r="L18" s="18">
        <f>787.26+194.43</f>
        <v>981.69</v>
      </c>
      <c r="M18" s="18">
        <v>350</v>
      </c>
      <c r="N18" s="18">
        <v>803.22</v>
      </c>
      <c r="O18" s="116">
        <v>350</v>
      </c>
      <c r="P18" s="229">
        <f t="shared" si="0"/>
        <v>7368.5900000000011</v>
      </c>
      <c r="Q18" s="9"/>
      <c r="R18" s="205">
        <f>P18/$P$22</f>
        <v>9.6727399789795572E-4</v>
      </c>
      <c r="S18" s="9"/>
    </row>
    <row r="19" spans="2:19" s="204" customFormat="1" ht="15">
      <c r="B19" s="58">
        <v>12</v>
      </c>
      <c r="C19" s="206" t="s">
        <v>215</v>
      </c>
      <c r="D19" s="58">
        <v>368.43</v>
      </c>
      <c r="E19" s="58">
        <v>200</v>
      </c>
      <c r="F19" s="58">
        <v>200</v>
      </c>
      <c r="G19" s="58">
        <v>151.62</v>
      </c>
      <c r="H19" s="58">
        <v>200</v>
      </c>
      <c r="I19" s="58">
        <v>151.62</v>
      </c>
      <c r="J19" s="58">
        <v>242.47</v>
      </c>
      <c r="K19" s="58">
        <v>151.62</v>
      </c>
      <c r="L19" s="58">
        <v>200</v>
      </c>
      <c r="M19" s="58">
        <v>260.69</v>
      </c>
      <c r="N19" s="58">
        <v>290.04000000000002</v>
      </c>
      <c r="O19" s="220">
        <v>242.47</v>
      </c>
      <c r="P19" s="229">
        <f t="shared" si="0"/>
        <v>2658.96</v>
      </c>
      <c r="Q19" s="9"/>
      <c r="R19" s="205">
        <f>P19/$P$22</f>
        <v>3.4904138640509891E-4</v>
      </c>
    </row>
    <row r="20" spans="2:19" s="204" customFormat="1" ht="15">
      <c r="B20" s="46">
        <v>13</v>
      </c>
      <c r="C20" s="206" t="s">
        <v>216</v>
      </c>
      <c r="D20" s="18">
        <v>1600.94</v>
      </c>
      <c r="E20" s="18">
        <v>49.28</v>
      </c>
      <c r="F20" s="18">
        <v>96.32</v>
      </c>
      <c r="G20" s="18">
        <v>194</v>
      </c>
      <c r="H20" s="18">
        <v>48</v>
      </c>
      <c r="I20" s="18">
        <v>55</v>
      </c>
      <c r="J20" s="18">
        <v>62.82</v>
      </c>
      <c r="K20" s="18">
        <v>49</v>
      </c>
      <c r="L20" s="18">
        <v>69.17</v>
      </c>
      <c r="M20" s="18">
        <v>46</v>
      </c>
      <c r="N20" s="18">
        <v>168</v>
      </c>
      <c r="O20" s="116">
        <v>69.17</v>
      </c>
      <c r="P20" s="229">
        <f t="shared" si="0"/>
        <v>2507.7000000000003</v>
      </c>
      <c r="Q20" s="9"/>
      <c r="R20" s="205">
        <f>P20/$P$22</f>
        <v>3.2918550286129412E-4</v>
      </c>
    </row>
    <row r="21" spans="2:19" s="204" customFormat="1" ht="15.75" thickBot="1">
      <c r="B21" s="58">
        <v>14</v>
      </c>
      <c r="C21" s="206" t="s">
        <v>285</v>
      </c>
      <c r="D21" s="58">
        <v>91</v>
      </c>
      <c r="E21" s="58">
        <v>91</v>
      </c>
      <c r="F21" s="58">
        <v>1234.94</v>
      </c>
      <c r="G21" s="58">
        <v>91</v>
      </c>
      <c r="H21" s="58">
        <v>91</v>
      </c>
      <c r="I21" s="58">
        <v>91</v>
      </c>
      <c r="J21" s="58">
        <v>91</v>
      </c>
      <c r="K21" s="58">
        <v>91</v>
      </c>
      <c r="L21" s="58">
        <v>91</v>
      </c>
      <c r="M21" s="58">
        <v>91</v>
      </c>
      <c r="N21" s="58">
        <v>91</v>
      </c>
      <c r="O21" s="220">
        <v>91</v>
      </c>
      <c r="P21" s="229">
        <f t="shared" si="0"/>
        <v>2235.94</v>
      </c>
      <c r="Q21" s="9"/>
      <c r="R21" s="205">
        <f>P21/$P$22</f>
        <v>2.9351159758650636E-4</v>
      </c>
    </row>
    <row r="22" spans="2:19" ht="18.75" thickBot="1">
      <c r="D22" s="5">
        <f t="shared" ref="D22:O22" si="2">SUM(D6:D21)</f>
        <v>711255.9665000001</v>
      </c>
      <c r="E22" s="5">
        <f t="shared" si="2"/>
        <v>659931.43300000008</v>
      </c>
      <c r="F22" s="5">
        <f t="shared" si="2"/>
        <v>791966.09149999998</v>
      </c>
      <c r="G22" s="5">
        <f t="shared" si="2"/>
        <v>732101.54700000025</v>
      </c>
      <c r="H22" s="5">
        <f t="shared" si="2"/>
        <v>706598.78450000007</v>
      </c>
      <c r="I22" s="5">
        <f t="shared" si="2"/>
        <v>509726.98199999996</v>
      </c>
      <c r="J22" s="5">
        <f t="shared" si="2"/>
        <v>439538.24</v>
      </c>
      <c r="K22" s="5">
        <f t="shared" si="2"/>
        <v>614969.75900000008</v>
      </c>
      <c r="L22" s="5">
        <f t="shared" si="2"/>
        <v>677557.18850000005</v>
      </c>
      <c r="M22" s="5">
        <f t="shared" si="2"/>
        <v>602179.3004999999</v>
      </c>
      <c r="N22" s="5">
        <f t="shared" si="2"/>
        <v>611743.73650000023</v>
      </c>
      <c r="O22" s="5">
        <f t="shared" si="2"/>
        <v>560324.15950000007</v>
      </c>
      <c r="P22" s="28">
        <f t="shared" si="0"/>
        <v>7617893.1885000011</v>
      </c>
      <c r="S22" s="13"/>
    </row>
    <row r="23" spans="2:19" ht="18">
      <c r="C23" s="3"/>
      <c r="P23" s="3"/>
      <c r="S23" s="13"/>
    </row>
    <row r="24" spans="2:19" ht="18">
      <c r="C24" s="3"/>
      <c r="P24" s="3"/>
      <c r="S24" s="13"/>
    </row>
    <row r="25" spans="2:19" ht="18">
      <c r="C25" s="3"/>
      <c r="P25" s="3"/>
      <c r="S25" s="13"/>
    </row>
    <row r="26" spans="2:19" ht="18">
      <c r="C26" s="3"/>
      <c r="P26" s="3"/>
      <c r="S26" s="13"/>
    </row>
    <row r="27" spans="2:19" ht="18">
      <c r="C27" s="3"/>
      <c r="P27" s="3"/>
      <c r="S27" s="13"/>
    </row>
    <row r="28" spans="2:19" ht="18">
      <c r="C28" s="3"/>
      <c r="P28" s="3"/>
      <c r="S28" s="13"/>
    </row>
    <row r="29" spans="2:19" ht="18">
      <c r="C29" s="3"/>
      <c r="P29" s="3"/>
      <c r="S29" s="13"/>
    </row>
    <row r="30" spans="2:19" ht="18">
      <c r="C30" s="3"/>
      <c r="P30" s="3"/>
      <c r="S30" s="13"/>
    </row>
    <row r="31" spans="2:19" ht="18">
      <c r="C31" s="3"/>
      <c r="P31" s="3"/>
      <c r="S31" s="13"/>
    </row>
    <row r="32" spans="2:19" ht="18">
      <c r="C32" s="3"/>
      <c r="P32" s="3"/>
      <c r="S32" s="13"/>
    </row>
    <row r="33" spans="3:19" ht="18">
      <c r="C33" s="3"/>
      <c r="P33" s="3"/>
      <c r="S33" s="13"/>
    </row>
    <row r="34" spans="3:19" ht="18">
      <c r="C34" s="3"/>
      <c r="P34" s="3"/>
      <c r="S34" s="13"/>
    </row>
    <row r="35" spans="3:19" ht="18">
      <c r="C35" s="3"/>
      <c r="P35" s="3"/>
      <c r="S35" s="13"/>
    </row>
    <row r="36" spans="3:19" ht="18">
      <c r="C36" s="3"/>
      <c r="P36" s="3"/>
      <c r="S36" s="13"/>
    </row>
    <row r="37" spans="3:19" ht="18">
      <c r="C37" s="3"/>
      <c r="P37" s="3"/>
      <c r="S37" s="13"/>
    </row>
    <row r="38" spans="3:19" ht="18">
      <c r="C38" s="3"/>
      <c r="P38" s="3"/>
      <c r="S38" s="13"/>
    </row>
    <row r="39" spans="3:19" ht="18">
      <c r="C39" s="3"/>
      <c r="P39" s="3"/>
      <c r="S39" s="13"/>
    </row>
    <row r="40" spans="3:19" ht="18">
      <c r="C40" s="3"/>
      <c r="P40" s="3"/>
      <c r="S40" s="13"/>
    </row>
    <row r="41" spans="3:19" ht="18">
      <c r="C41" s="3"/>
      <c r="P41" s="3"/>
      <c r="S41" s="13"/>
    </row>
    <row r="42" spans="3:19" ht="18">
      <c r="C42" s="3"/>
      <c r="P42" s="3"/>
      <c r="S42" s="13"/>
    </row>
    <row r="43" spans="3:19" ht="18">
      <c r="C43" s="3"/>
      <c r="P43" s="3"/>
      <c r="S43" s="13"/>
    </row>
    <row r="44" spans="3:19" ht="18">
      <c r="C44" s="3"/>
      <c r="P44" s="3"/>
      <c r="S44" s="13"/>
    </row>
    <row r="45" spans="3:19" ht="18">
      <c r="C45" s="3"/>
      <c r="P45" s="3"/>
      <c r="S45" s="13"/>
    </row>
    <row r="47" spans="3:19">
      <c r="C47" s="2" t="s">
        <v>159</v>
      </c>
      <c r="D47" s="3" t="s">
        <v>272</v>
      </c>
      <c r="E47" s="3" t="s">
        <v>273</v>
      </c>
      <c r="F47" s="3" t="s">
        <v>274</v>
      </c>
      <c r="G47" s="3" t="s">
        <v>275</v>
      </c>
      <c r="H47" s="3" t="s">
        <v>276</v>
      </c>
      <c r="I47" s="3" t="s">
        <v>277</v>
      </c>
      <c r="J47" s="3" t="s">
        <v>278</v>
      </c>
      <c r="K47" s="3" t="s">
        <v>279</v>
      </c>
      <c r="L47" s="3" t="s">
        <v>280</v>
      </c>
      <c r="M47" s="3" t="s">
        <v>281</v>
      </c>
      <c r="N47" s="3" t="s">
        <v>282</v>
      </c>
      <c r="O47" s="3" t="s">
        <v>283</v>
      </c>
    </row>
    <row r="48" spans="3:19">
      <c r="C48" s="2" t="s">
        <v>131</v>
      </c>
      <c r="D48" s="3" t="s">
        <v>272</v>
      </c>
      <c r="E48" s="3" t="s">
        <v>273</v>
      </c>
      <c r="F48" s="3" t="s">
        <v>274</v>
      </c>
      <c r="G48" s="3" t="s">
        <v>275</v>
      </c>
      <c r="H48" s="3" t="s">
        <v>276</v>
      </c>
      <c r="I48" s="3" t="s">
        <v>277</v>
      </c>
      <c r="J48" s="3" t="s">
        <v>278</v>
      </c>
      <c r="K48" s="3" t="s">
        <v>279</v>
      </c>
      <c r="L48" s="3" t="s">
        <v>280</v>
      </c>
      <c r="M48" s="3" t="s">
        <v>281</v>
      </c>
      <c r="N48" s="3" t="s">
        <v>282</v>
      </c>
      <c r="O48" s="3" t="s">
        <v>283</v>
      </c>
    </row>
    <row r="49" spans="3:15">
      <c r="C49" s="2" t="s">
        <v>225</v>
      </c>
      <c r="D49" s="3" t="s">
        <v>272</v>
      </c>
      <c r="E49" s="3" t="s">
        <v>273</v>
      </c>
      <c r="F49" s="3" t="s">
        <v>274</v>
      </c>
      <c r="G49" s="3" t="s">
        <v>275</v>
      </c>
      <c r="H49" s="3" t="s">
        <v>276</v>
      </c>
      <c r="I49" s="3" t="s">
        <v>277</v>
      </c>
      <c r="J49" s="3" t="s">
        <v>278</v>
      </c>
      <c r="K49" s="3" t="s">
        <v>279</v>
      </c>
      <c r="L49" s="3" t="s">
        <v>280</v>
      </c>
      <c r="M49" s="3" t="s">
        <v>281</v>
      </c>
      <c r="N49" s="3" t="s">
        <v>282</v>
      </c>
      <c r="O49" s="3" t="s">
        <v>283</v>
      </c>
    </row>
    <row r="50" spans="3:15">
      <c r="C50" s="2" t="s">
        <v>10</v>
      </c>
      <c r="D50" s="3" t="s">
        <v>272</v>
      </c>
      <c r="E50" s="3" t="s">
        <v>273</v>
      </c>
      <c r="F50" s="3" t="s">
        <v>274</v>
      </c>
      <c r="G50" s="3" t="s">
        <v>275</v>
      </c>
      <c r="H50" s="3" t="s">
        <v>276</v>
      </c>
      <c r="I50" s="3" t="s">
        <v>277</v>
      </c>
      <c r="J50" s="3" t="s">
        <v>278</v>
      </c>
      <c r="K50" s="3" t="s">
        <v>279</v>
      </c>
      <c r="L50" s="3" t="s">
        <v>280</v>
      </c>
      <c r="M50" s="3" t="s">
        <v>281</v>
      </c>
      <c r="N50" s="3" t="s">
        <v>282</v>
      </c>
      <c r="O50" s="3" t="s">
        <v>283</v>
      </c>
    </row>
    <row r="51" spans="3:15">
      <c r="C51" s="2" t="s">
        <v>35</v>
      </c>
      <c r="D51" s="3" t="s">
        <v>272</v>
      </c>
      <c r="E51" s="3" t="s">
        <v>273</v>
      </c>
      <c r="F51" s="3" t="s">
        <v>274</v>
      </c>
      <c r="G51" s="3" t="s">
        <v>275</v>
      </c>
      <c r="H51" s="3" t="s">
        <v>276</v>
      </c>
      <c r="I51" s="3" t="s">
        <v>277</v>
      </c>
      <c r="J51" s="3" t="s">
        <v>278</v>
      </c>
      <c r="K51" s="3" t="s">
        <v>279</v>
      </c>
      <c r="L51" s="3" t="s">
        <v>280</v>
      </c>
      <c r="M51" s="3" t="s">
        <v>281</v>
      </c>
      <c r="N51" s="3" t="s">
        <v>282</v>
      </c>
      <c r="O51" s="3" t="s">
        <v>283</v>
      </c>
    </row>
    <row r="52" spans="3:15">
      <c r="C52" s="2" t="s">
        <v>3</v>
      </c>
      <c r="D52" s="3" t="s">
        <v>272</v>
      </c>
      <c r="E52" s="3" t="s">
        <v>273</v>
      </c>
      <c r="F52" s="3" t="s">
        <v>274</v>
      </c>
      <c r="G52" s="3">
        <v>0</v>
      </c>
      <c r="H52" s="3" t="s">
        <v>276</v>
      </c>
      <c r="I52" s="3">
        <v>0</v>
      </c>
      <c r="J52" s="3" t="s">
        <v>278</v>
      </c>
      <c r="K52" s="3" t="s">
        <v>279</v>
      </c>
      <c r="L52" s="3" t="s">
        <v>280</v>
      </c>
      <c r="M52" s="3" t="s">
        <v>281</v>
      </c>
      <c r="N52" s="3">
        <v>0</v>
      </c>
      <c r="O52" s="3" t="s">
        <v>283</v>
      </c>
    </row>
    <row r="53" spans="3:15">
      <c r="C53" s="2" t="s">
        <v>132</v>
      </c>
      <c r="D53" s="3" t="s">
        <v>272</v>
      </c>
      <c r="E53" s="3" t="s">
        <v>273</v>
      </c>
      <c r="F53" s="3" t="s">
        <v>274</v>
      </c>
      <c r="G53" s="3" t="s">
        <v>275</v>
      </c>
      <c r="H53" s="3" t="s">
        <v>276</v>
      </c>
      <c r="I53" s="3" t="s">
        <v>277</v>
      </c>
      <c r="J53" s="3" t="s">
        <v>278</v>
      </c>
      <c r="K53" s="3" t="s">
        <v>279</v>
      </c>
      <c r="L53" s="3" t="s">
        <v>280</v>
      </c>
      <c r="M53" s="3" t="s">
        <v>281</v>
      </c>
      <c r="N53" s="3" t="s">
        <v>282</v>
      </c>
      <c r="O53" s="3" t="s">
        <v>283</v>
      </c>
    </row>
    <row r="54" spans="3:15">
      <c r="C54" s="2" t="s">
        <v>106</v>
      </c>
      <c r="D54" s="3" t="s">
        <v>272</v>
      </c>
      <c r="E54" s="3" t="s">
        <v>273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 t="s">
        <v>279</v>
      </c>
      <c r="L54" s="3">
        <v>0</v>
      </c>
      <c r="M54" s="3">
        <v>0</v>
      </c>
      <c r="N54" s="3" t="s">
        <v>282</v>
      </c>
      <c r="O54" s="3">
        <v>0</v>
      </c>
    </row>
    <row r="55" spans="3:15">
      <c r="C55" s="2" t="s">
        <v>181</v>
      </c>
      <c r="D55" s="3" t="s">
        <v>272</v>
      </c>
      <c r="E55" s="3" t="s">
        <v>273</v>
      </c>
      <c r="F55" s="3" t="s">
        <v>274</v>
      </c>
      <c r="G55" s="3" t="s">
        <v>275</v>
      </c>
      <c r="H55" s="3" t="s">
        <v>276</v>
      </c>
      <c r="I55" s="3" t="s">
        <v>277</v>
      </c>
      <c r="J55" s="3" t="s">
        <v>278</v>
      </c>
      <c r="K55" s="3" t="s">
        <v>279</v>
      </c>
      <c r="L55" s="3" t="s">
        <v>280</v>
      </c>
      <c r="M55" s="3" t="s">
        <v>281</v>
      </c>
      <c r="N55" s="3" t="s">
        <v>282</v>
      </c>
      <c r="O55" s="3" t="s">
        <v>283</v>
      </c>
    </row>
    <row r="56" spans="3:15">
      <c r="C56" s="2" t="s">
        <v>128</v>
      </c>
      <c r="D56" s="3" t="s">
        <v>272</v>
      </c>
      <c r="E56" s="3">
        <v>0</v>
      </c>
      <c r="F56" s="3">
        <v>0</v>
      </c>
      <c r="G56" s="3">
        <v>0</v>
      </c>
      <c r="H56" s="3" t="s">
        <v>276</v>
      </c>
      <c r="I56" s="3" t="s">
        <v>277</v>
      </c>
      <c r="J56" s="3">
        <v>0</v>
      </c>
      <c r="K56" s="3" t="s">
        <v>279</v>
      </c>
      <c r="L56" s="3">
        <v>0</v>
      </c>
      <c r="M56" s="3">
        <v>0</v>
      </c>
      <c r="N56" s="3">
        <v>0</v>
      </c>
      <c r="O56" s="3" t="s">
        <v>283</v>
      </c>
    </row>
    <row r="57" spans="3:15">
      <c r="C57" s="2" t="s">
        <v>158</v>
      </c>
      <c r="D57" s="3" t="s">
        <v>272</v>
      </c>
      <c r="E57" s="3" t="s">
        <v>273</v>
      </c>
      <c r="F57" s="3" t="s">
        <v>274</v>
      </c>
      <c r="G57" s="3" t="s">
        <v>275</v>
      </c>
      <c r="H57" s="3" t="s">
        <v>276</v>
      </c>
      <c r="I57" s="3" t="s">
        <v>277</v>
      </c>
      <c r="J57" s="3" t="s">
        <v>278</v>
      </c>
      <c r="K57" s="3" t="s">
        <v>279</v>
      </c>
      <c r="L57" s="3" t="s">
        <v>280</v>
      </c>
      <c r="M57" s="3" t="s">
        <v>281</v>
      </c>
      <c r="N57" s="3" t="s">
        <v>282</v>
      </c>
      <c r="O57" s="3" t="s">
        <v>283</v>
      </c>
    </row>
    <row r="58" spans="3:15">
      <c r="C58" s="2" t="s">
        <v>138</v>
      </c>
      <c r="D58" s="3" t="s">
        <v>272</v>
      </c>
      <c r="E58" s="3" t="s">
        <v>273</v>
      </c>
      <c r="F58" s="3" t="s">
        <v>274</v>
      </c>
      <c r="G58" s="3" t="s">
        <v>275</v>
      </c>
      <c r="H58" s="3" t="s">
        <v>276</v>
      </c>
      <c r="I58" s="3">
        <v>0</v>
      </c>
      <c r="J58" s="3">
        <v>0</v>
      </c>
      <c r="K58" s="3" t="s">
        <v>279</v>
      </c>
      <c r="L58" s="3">
        <v>0</v>
      </c>
      <c r="M58" s="3" t="s">
        <v>281</v>
      </c>
      <c r="N58" s="3">
        <v>0</v>
      </c>
      <c r="O58" s="3" t="s">
        <v>283</v>
      </c>
    </row>
    <row r="59" spans="3:15">
      <c r="C59" s="2" t="s">
        <v>125</v>
      </c>
      <c r="D59" s="3" t="s">
        <v>272</v>
      </c>
      <c r="E59" s="3" t="s">
        <v>273</v>
      </c>
      <c r="F59" s="3" t="s">
        <v>274</v>
      </c>
      <c r="G59" s="3" t="s">
        <v>275</v>
      </c>
      <c r="H59" s="3" t="s">
        <v>276</v>
      </c>
      <c r="I59" s="3" t="s">
        <v>277</v>
      </c>
      <c r="J59" s="3" t="s">
        <v>278</v>
      </c>
      <c r="K59" s="3" t="s">
        <v>279</v>
      </c>
      <c r="L59" s="3" t="s">
        <v>280</v>
      </c>
      <c r="M59" s="3" t="s">
        <v>281</v>
      </c>
      <c r="N59" s="3" t="s">
        <v>282</v>
      </c>
      <c r="O59" s="3" t="s">
        <v>283</v>
      </c>
    </row>
    <row r="60" spans="3:15">
      <c r="C60" s="2" t="s">
        <v>135</v>
      </c>
      <c r="D60" s="3" t="s">
        <v>272</v>
      </c>
      <c r="E60" s="3" t="s">
        <v>273</v>
      </c>
      <c r="F60" s="3" t="s">
        <v>274</v>
      </c>
      <c r="G60" s="3" t="s">
        <v>275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 t="s">
        <v>281</v>
      </c>
      <c r="N60" s="3" t="s">
        <v>282</v>
      </c>
      <c r="O60" s="3" t="s">
        <v>283</v>
      </c>
    </row>
    <row r="61" spans="3:15">
      <c r="C61" s="2" t="s">
        <v>179</v>
      </c>
      <c r="D61" s="3">
        <v>0</v>
      </c>
      <c r="E61" s="3" t="s">
        <v>273</v>
      </c>
      <c r="F61" s="3">
        <v>0</v>
      </c>
      <c r="G61" s="3">
        <v>0</v>
      </c>
      <c r="H61" s="3" t="s">
        <v>276</v>
      </c>
      <c r="I61" s="3">
        <v>0</v>
      </c>
      <c r="J61" s="3" t="s">
        <v>278</v>
      </c>
      <c r="K61" s="3">
        <v>0</v>
      </c>
      <c r="L61" s="3">
        <v>0</v>
      </c>
      <c r="M61" s="3">
        <v>0</v>
      </c>
      <c r="N61" s="3" t="s">
        <v>282</v>
      </c>
      <c r="O61" s="3">
        <v>0</v>
      </c>
    </row>
    <row r="62" spans="3:15">
      <c r="C62" s="2" t="s">
        <v>126</v>
      </c>
      <c r="D62" s="3" t="s">
        <v>272</v>
      </c>
      <c r="E62" s="3" t="s">
        <v>273</v>
      </c>
      <c r="F62" s="3" t="s">
        <v>274</v>
      </c>
      <c r="G62" s="3" t="s">
        <v>275</v>
      </c>
      <c r="H62" s="3" t="s">
        <v>276</v>
      </c>
      <c r="I62" s="3" t="s">
        <v>277</v>
      </c>
      <c r="J62" s="3" t="s">
        <v>278</v>
      </c>
      <c r="K62" s="3" t="s">
        <v>279</v>
      </c>
      <c r="L62" s="3" t="s">
        <v>280</v>
      </c>
      <c r="M62" s="3" t="s">
        <v>281</v>
      </c>
      <c r="N62" s="3" t="s">
        <v>282</v>
      </c>
      <c r="O62" s="3" t="s">
        <v>283</v>
      </c>
    </row>
    <row r="63" spans="3:15">
      <c r="C63" s="2" t="s">
        <v>38</v>
      </c>
      <c r="D63" s="3">
        <v>0</v>
      </c>
      <c r="E63" s="3" t="s">
        <v>273</v>
      </c>
      <c r="F63" s="3">
        <v>0</v>
      </c>
      <c r="G63" s="3">
        <v>0</v>
      </c>
      <c r="H63" s="3" t="s">
        <v>276</v>
      </c>
      <c r="I63" s="3">
        <v>0</v>
      </c>
      <c r="J63" s="3" t="s">
        <v>278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3:15">
      <c r="C64" s="2" t="s">
        <v>0</v>
      </c>
      <c r="D64" s="3" t="s">
        <v>272</v>
      </c>
      <c r="E64" s="3" t="s">
        <v>273</v>
      </c>
      <c r="F64" s="3" t="s">
        <v>274</v>
      </c>
      <c r="G64" s="3" t="s">
        <v>275</v>
      </c>
      <c r="H64" s="3" t="s">
        <v>276</v>
      </c>
      <c r="I64" s="3" t="s">
        <v>277</v>
      </c>
      <c r="J64" s="3" t="s">
        <v>278</v>
      </c>
      <c r="K64" s="3" t="s">
        <v>279</v>
      </c>
      <c r="L64" s="3" t="s">
        <v>280</v>
      </c>
      <c r="M64" s="3" t="s">
        <v>281</v>
      </c>
      <c r="N64" s="3" t="s">
        <v>282</v>
      </c>
      <c r="O64" s="3" t="s">
        <v>283</v>
      </c>
    </row>
    <row r="65" spans="3:15">
      <c r="C65" s="2" t="s">
        <v>134</v>
      </c>
      <c r="D65" s="3" t="s">
        <v>272</v>
      </c>
      <c r="E65" s="3" t="s">
        <v>273</v>
      </c>
      <c r="F65" s="3" t="s">
        <v>274</v>
      </c>
      <c r="G65" s="3" t="s">
        <v>275</v>
      </c>
      <c r="H65" s="3" t="s">
        <v>276</v>
      </c>
      <c r="I65" s="3">
        <v>0</v>
      </c>
      <c r="J65" s="3" t="s">
        <v>278</v>
      </c>
      <c r="K65" s="3" t="s">
        <v>279</v>
      </c>
      <c r="L65" s="3" t="s">
        <v>280</v>
      </c>
      <c r="M65" s="3" t="s">
        <v>281</v>
      </c>
      <c r="N65" s="3" t="s">
        <v>282</v>
      </c>
      <c r="O65" s="3" t="s">
        <v>283</v>
      </c>
    </row>
    <row r="66" spans="3:15">
      <c r="C66" s="2" t="s">
        <v>49</v>
      </c>
      <c r="D66" s="3" t="s">
        <v>272</v>
      </c>
      <c r="E66" s="3" t="s">
        <v>273</v>
      </c>
      <c r="F66" s="3">
        <v>0</v>
      </c>
      <c r="G66" s="3" t="s">
        <v>275</v>
      </c>
      <c r="H66" s="3">
        <v>0</v>
      </c>
      <c r="I66" s="3" t="s">
        <v>277</v>
      </c>
      <c r="J66" s="3">
        <v>0</v>
      </c>
      <c r="K66" s="3">
        <v>0</v>
      </c>
      <c r="L66" s="3" t="s">
        <v>280</v>
      </c>
      <c r="M66" s="3">
        <v>0</v>
      </c>
      <c r="N66" s="3" t="s">
        <v>282</v>
      </c>
      <c r="O66" s="3" t="s">
        <v>283</v>
      </c>
    </row>
    <row r="67" spans="3:15">
      <c r="C67" s="2" t="s">
        <v>146</v>
      </c>
      <c r="D67" s="3" t="s">
        <v>272</v>
      </c>
      <c r="E67" s="3" t="s">
        <v>273</v>
      </c>
      <c r="F67" s="3" t="s">
        <v>274</v>
      </c>
      <c r="G67" s="3" t="s">
        <v>275</v>
      </c>
      <c r="H67" s="3">
        <v>0</v>
      </c>
      <c r="I67" s="3" t="s">
        <v>277</v>
      </c>
      <c r="J67" s="3">
        <v>0</v>
      </c>
      <c r="K67" s="3">
        <v>0</v>
      </c>
      <c r="L67" s="3" t="s">
        <v>280</v>
      </c>
      <c r="M67" s="3" t="s">
        <v>281</v>
      </c>
      <c r="N67" s="3" t="s">
        <v>282</v>
      </c>
      <c r="O67" s="3" t="s">
        <v>283</v>
      </c>
    </row>
    <row r="68" spans="3:15">
      <c r="C68" s="2" t="s">
        <v>147</v>
      </c>
      <c r="D68" s="3" t="s">
        <v>272</v>
      </c>
      <c r="E68" s="3" t="s">
        <v>273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 t="s">
        <v>280</v>
      </c>
      <c r="M68" s="3" t="s">
        <v>281</v>
      </c>
      <c r="N68" s="3">
        <v>0</v>
      </c>
      <c r="O68" s="3">
        <v>0</v>
      </c>
    </row>
    <row r="69" spans="3:15">
      <c r="C69" s="2" t="s">
        <v>108</v>
      </c>
      <c r="D69" s="3" t="s">
        <v>272</v>
      </c>
      <c r="E69" s="3" t="s">
        <v>273</v>
      </c>
      <c r="F69" s="3" t="s">
        <v>274</v>
      </c>
      <c r="G69" s="3" t="s">
        <v>275</v>
      </c>
      <c r="H69" s="3" t="s">
        <v>276</v>
      </c>
      <c r="I69" s="3">
        <v>0</v>
      </c>
      <c r="J69" s="3" t="s">
        <v>278</v>
      </c>
      <c r="K69" s="3" t="s">
        <v>279</v>
      </c>
      <c r="L69" s="3" t="s">
        <v>280</v>
      </c>
      <c r="M69" s="3" t="s">
        <v>281</v>
      </c>
      <c r="N69" s="3" t="s">
        <v>282</v>
      </c>
      <c r="O69" s="3" t="s">
        <v>283</v>
      </c>
    </row>
    <row r="70" spans="3:15">
      <c r="C70" s="2" t="s">
        <v>145</v>
      </c>
      <c r="D70" s="3" t="s">
        <v>272</v>
      </c>
      <c r="E70" s="3" t="s">
        <v>273</v>
      </c>
      <c r="F70" s="3" t="s">
        <v>274</v>
      </c>
      <c r="G70" s="3" t="s">
        <v>275</v>
      </c>
      <c r="H70" s="3" t="s">
        <v>276</v>
      </c>
      <c r="I70" s="3" t="s">
        <v>277</v>
      </c>
      <c r="J70" s="3" t="s">
        <v>278</v>
      </c>
      <c r="K70" s="3" t="s">
        <v>279</v>
      </c>
      <c r="L70" s="3" t="s">
        <v>280</v>
      </c>
      <c r="M70" s="3" t="s">
        <v>281</v>
      </c>
      <c r="N70" s="3" t="s">
        <v>282</v>
      </c>
      <c r="O70" s="3" t="s">
        <v>283</v>
      </c>
    </row>
    <row r="71" spans="3:15">
      <c r="C71" s="2" t="s">
        <v>54</v>
      </c>
      <c r="D71" s="3">
        <v>0</v>
      </c>
      <c r="E71" s="3" t="s">
        <v>273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282</v>
      </c>
      <c r="O71" s="3">
        <v>0</v>
      </c>
    </row>
    <row r="72" spans="3:15">
      <c r="C72" s="2" t="s">
        <v>136</v>
      </c>
      <c r="D72" s="3" t="s">
        <v>272</v>
      </c>
      <c r="E72" s="3" t="s">
        <v>273</v>
      </c>
      <c r="F72" s="3" t="s">
        <v>274</v>
      </c>
      <c r="G72" s="3" t="s">
        <v>275</v>
      </c>
      <c r="H72" s="3" t="s">
        <v>276</v>
      </c>
      <c r="I72" s="3" t="s">
        <v>277</v>
      </c>
      <c r="J72" s="3" t="s">
        <v>278</v>
      </c>
      <c r="K72" s="3" t="s">
        <v>279</v>
      </c>
      <c r="L72" s="3" t="s">
        <v>280</v>
      </c>
      <c r="M72" s="3" t="s">
        <v>281</v>
      </c>
      <c r="N72" s="3" t="s">
        <v>282</v>
      </c>
      <c r="O72" s="3" t="s">
        <v>283</v>
      </c>
    </row>
    <row r="73" spans="3:15">
      <c r="C73" s="2" t="s">
        <v>69</v>
      </c>
      <c r="D73" s="3" t="s">
        <v>272</v>
      </c>
      <c r="E73" s="3" t="s">
        <v>273</v>
      </c>
      <c r="F73" s="3">
        <v>0</v>
      </c>
      <c r="G73" s="3">
        <v>0</v>
      </c>
      <c r="H73" s="3" t="s">
        <v>276</v>
      </c>
      <c r="I73" s="3" t="s">
        <v>277</v>
      </c>
      <c r="J73" s="3">
        <v>0</v>
      </c>
      <c r="K73" s="3">
        <v>0</v>
      </c>
      <c r="L73" s="3" t="s">
        <v>280</v>
      </c>
      <c r="M73" s="3">
        <v>0</v>
      </c>
      <c r="N73" s="3" t="s">
        <v>282</v>
      </c>
      <c r="O73" s="3" t="s">
        <v>283</v>
      </c>
    </row>
    <row r="74" spans="3:15">
      <c r="C74" s="2" t="s">
        <v>92</v>
      </c>
      <c r="D74" s="3" t="s">
        <v>272</v>
      </c>
      <c r="E74" s="3" t="s">
        <v>273</v>
      </c>
      <c r="F74" s="3" t="s">
        <v>274</v>
      </c>
      <c r="G74" s="3" t="s">
        <v>275</v>
      </c>
      <c r="H74" s="3" t="s">
        <v>276</v>
      </c>
      <c r="I74" s="3" t="s">
        <v>277</v>
      </c>
      <c r="J74" s="3" t="s">
        <v>278</v>
      </c>
      <c r="K74" s="3" t="s">
        <v>279</v>
      </c>
      <c r="L74" s="3" t="s">
        <v>280</v>
      </c>
      <c r="M74" s="3" t="s">
        <v>281</v>
      </c>
      <c r="N74" s="3" t="s">
        <v>282</v>
      </c>
      <c r="O74" s="3" t="s">
        <v>283</v>
      </c>
    </row>
    <row r="75" spans="3:15">
      <c r="C75" s="2" t="s">
        <v>50</v>
      </c>
      <c r="D75" s="3" t="s">
        <v>272</v>
      </c>
      <c r="E75" s="3" t="s">
        <v>273</v>
      </c>
      <c r="F75" s="3">
        <v>0</v>
      </c>
      <c r="G75" s="3" t="s">
        <v>275</v>
      </c>
      <c r="H75" s="3">
        <v>0</v>
      </c>
      <c r="I75" s="3">
        <v>0</v>
      </c>
      <c r="J75" s="3" t="s">
        <v>278</v>
      </c>
      <c r="K75" s="3" t="s">
        <v>279</v>
      </c>
      <c r="L75" s="3">
        <v>0</v>
      </c>
      <c r="M75" s="3" t="s">
        <v>281</v>
      </c>
      <c r="N75" s="3">
        <v>0</v>
      </c>
      <c r="O75" s="3">
        <v>0</v>
      </c>
    </row>
    <row r="76" spans="3:15">
      <c r="C76" s="2" t="s">
        <v>5</v>
      </c>
      <c r="D76" s="3" t="s">
        <v>272</v>
      </c>
      <c r="E76" s="3">
        <v>0</v>
      </c>
      <c r="F76" s="3">
        <v>0</v>
      </c>
      <c r="G76" s="3">
        <v>0</v>
      </c>
      <c r="H76" s="3" t="s">
        <v>276</v>
      </c>
      <c r="I76" s="3" t="s">
        <v>277</v>
      </c>
      <c r="J76" s="3">
        <v>0</v>
      </c>
      <c r="K76" s="3">
        <v>0</v>
      </c>
      <c r="L76" s="3" t="s">
        <v>280</v>
      </c>
      <c r="M76" s="3" t="s">
        <v>281</v>
      </c>
      <c r="N76" s="3">
        <v>0</v>
      </c>
      <c r="O76" s="3" t="s">
        <v>283</v>
      </c>
    </row>
    <row r="77" spans="3:15">
      <c r="C77" s="2" t="s">
        <v>74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 t="s">
        <v>277</v>
      </c>
      <c r="J77" s="3">
        <v>0</v>
      </c>
      <c r="K77" s="3">
        <v>0</v>
      </c>
      <c r="L77" s="3">
        <v>0</v>
      </c>
      <c r="M77" s="3" t="s">
        <v>281</v>
      </c>
      <c r="N77" s="3" t="s">
        <v>282</v>
      </c>
      <c r="O77" s="3" t="s">
        <v>283</v>
      </c>
    </row>
    <row r="78" spans="3:15">
      <c r="C78" s="2" t="s">
        <v>75</v>
      </c>
      <c r="D78" s="3">
        <v>0</v>
      </c>
      <c r="E78" s="3" t="s">
        <v>273</v>
      </c>
      <c r="F78" s="3" t="s">
        <v>274</v>
      </c>
      <c r="G78" s="3" t="s">
        <v>275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 t="s">
        <v>283</v>
      </c>
    </row>
    <row r="79" spans="3:15">
      <c r="C79" s="2" t="s">
        <v>39</v>
      </c>
      <c r="D79" s="3">
        <v>0</v>
      </c>
      <c r="E79" s="3" t="s">
        <v>273</v>
      </c>
      <c r="F79" s="3" t="s">
        <v>274</v>
      </c>
      <c r="G79" s="3">
        <v>0</v>
      </c>
      <c r="H79" s="3">
        <v>0</v>
      </c>
      <c r="I79" s="3">
        <v>0</v>
      </c>
      <c r="J79" s="3">
        <v>0</v>
      </c>
      <c r="K79" s="3" t="s">
        <v>279</v>
      </c>
      <c r="L79" s="3">
        <v>0</v>
      </c>
      <c r="M79" s="3">
        <v>0</v>
      </c>
      <c r="N79" s="3" t="s">
        <v>282</v>
      </c>
      <c r="O79" s="3">
        <v>0</v>
      </c>
    </row>
    <row r="80" spans="3:15">
      <c r="C80" s="2" t="s">
        <v>151</v>
      </c>
      <c r="D80" s="3">
        <v>0</v>
      </c>
      <c r="E80" s="3">
        <v>0</v>
      </c>
      <c r="F80" s="3">
        <v>0</v>
      </c>
      <c r="G80" s="3" t="s">
        <v>275</v>
      </c>
      <c r="H80" s="3">
        <v>0</v>
      </c>
      <c r="I80" s="3" t="s">
        <v>277</v>
      </c>
      <c r="J80" s="3">
        <v>0</v>
      </c>
      <c r="K80" s="3">
        <v>0</v>
      </c>
      <c r="L80" s="3">
        <v>0</v>
      </c>
      <c r="M80" s="3">
        <v>0</v>
      </c>
      <c r="N80" s="3" t="s">
        <v>282</v>
      </c>
      <c r="O80" s="3" t="s">
        <v>283</v>
      </c>
    </row>
    <row r="81" spans="2:16">
      <c r="C81" s="2" t="s">
        <v>102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 t="s">
        <v>280</v>
      </c>
      <c r="M81" s="3" t="s">
        <v>281</v>
      </c>
      <c r="N81" s="3">
        <v>0</v>
      </c>
      <c r="O81" s="3">
        <v>0</v>
      </c>
    </row>
    <row r="82" spans="2:16">
      <c r="C82" s="2" t="s">
        <v>176</v>
      </c>
      <c r="D82" s="3" t="s">
        <v>272</v>
      </c>
      <c r="E82" s="3" t="s">
        <v>273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</row>
    <row r="83" spans="2:16">
      <c r="C83" s="2" t="s">
        <v>144</v>
      </c>
      <c r="D83" s="3" t="s">
        <v>272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2:16">
      <c r="C84" s="2" t="s">
        <v>160</v>
      </c>
      <c r="D84" s="3" t="s">
        <v>272</v>
      </c>
      <c r="E84" s="3">
        <v>0</v>
      </c>
      <c r="F84" s="3">
        <v>0</v>
      </c>
      <c r="G84" s="3">
        <v>0</v>
      </c>
      <c r="H84" s="3" t="s">
        <v>276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2:16">
      <c r="C85" s="2" t="s">
        <v>40</v>
      </c>
      <c r="D85" s="3">
        <v>0</v>
      </c>
      <c r="E85" s="3" t="s">
        <v>273</v>
      </c>
      <c r="F85" s="3">
        <v>0</v>
      </c>
      <c r="G85" s="3" t="s">
        <v>275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</row>
    <row r="86" spans="2:16">
      <c r="C86" s="2" t="s">
        <v>89</v>
      </c>
      <c r="D86" s="3" t="s">
        <v>272</v>
      </c>
      <c r="E86" s="3" t="s">
        <v>273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 t="s">
        <v>281</v>
      </c>
      <c r="N86" s="3">
        <v>0</v>
      </c>
      <c r="O86" s="3">
        <v>0</v>
      </c>
    </row>
    <row r="87" spans="2:16">
      <c r="C87" s="2" t="s">
        <v>154</v>
      </c>
      <c r="D87" s="3" t="s">
        <v>272</v>
      </c>
      <c r="E87" s="3" t="s">
        <v>273</v>
      </c>
      <c r="F87" s="3">
        <v>0</v>
      </c>
      <c r="G87" s="3" t="s">
        <v>275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2:16">
      <c r="C88" s="2" t="s">
        <v>133</v>
      </c>
      <c r="D88" s="3" t="s">
        <v>272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2:16">
      <c r="C89" s="2" t="s">
        <v>148</v>
      </c>
      <c r="D89" s="3" t="s">
        <v>272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</row>
    <row r="96" spans="2:16">
      <c r="B96" s="2" t="s">
        <v>264</v>
      </c>
      <c r="C96" s="3" t="s">
        <v>124</v>
      </c>
      <c r="D96" s="3" t="s">
        <v>111</v>
      </c>
      <c r="E96" s="3" t="s">
        <v>112</v>
      </c>
      <c r="F96" s="3" t="s">
        <v>113</v>
      </c>
      <c r="G96" s="3" t="s">
        <v>114</v>
      </c>
      <c r="H96" s="3" t="s">
        <v>115</v>
      </c>
      <c r="I96" s="3" t="s">
        <v>116</v>
      </c>
      <c r="J96" s="3" t="s">
        <v>117</v>
      </c>
      <c r="K96" s="3" t="s">
        <v>118</v>
      </c>
      <c r="L96" s="3" t="s">
        <v>119</v>
      </c>
      <c r="M96" s="3" t="s">
        <v>120</v>
      </c>
      <c r="N96" s="3" t="s">
        <v>121</v>
      </c>
      <c r="O96" s="3" t="s">
        <v>61</v>
      </c>
      <c r="P96" s="3" t="s">
        <v>25</v>
      </c>
    </row>
    <row r="97" spans="2:19" s="291" customFormat="1" ht="15">
      <c r="B97" s="291">
        <v>1</v>
      </c>
      <c r="C97" s="309" t="s">
        <v>203</v>
      </c>
      <c r="D97" s="291">
        <v>3730.01</v>
      </c>
      <c r="E97" s="291">
        <v>7220.29</v>
      </c>
      <c r="F97" s="291">
        <v>2500.9699999999998</v>
      </c>
      <c r="G97" s="291">
        <v>0</v>
      </c>
      <c r="H97" s="291">
        <v>15974.17</v>
      </c>
      <c r="I97" s="291">
        <v>0</v>
      </c>
      <c r="J97" s="291">
        <v>666.66</v>
      </c>
      <c r="K97" s="291">
        <v>9385.2999999999993</v>
      </c>
      <c r="L97" s="291">
        <v>4722</v>
      </c>
      <c r="M97" s="291">
        <v>400</v>
      </c>
      <c r="N97" s="291">
        <v>0</v>
      </c>
      <c r="O97" s="306">
        <v>520.80999999999995</v>
      </c>
      <c r="P97" s="291">
        <v>45120.21</v>
      </c>
      <c r="R97" s="307"/>
      <c r="S97" s="308"/>
    </row>
    <row r="98" spans="2:19" s="291" customFormat="1" ht="15">
      <c r="B98" s="291">
        <v>2</v>
      </c>
      <c r="C98" s="309" t="s">
        <v>251</v>
      </c>
      <c r="D98" s="291">
        <v>27.5</v>
      </c>
      <c r="E98" s="291">
        <v>750</v>
      </c>
      <c r="F98" s="291">
        <v>0</v>
      </c>
      <c r="G98" s="291">
        <v>0</v>
      </c>
      <c r="H98" s="291">
        <v>0</v>
      </c>
      <c r="I98" s="291">
        <v>0</v>
      </c>
      <c r="J98" s="291">
        <v>0</v>
      </c>
      <c r="K98" s="291">
        <v>15712.12</v>
      </c>
      <c r="L98" s="291">
        <v>0</v>
      </c>
      <c r="M98" s="291">
        <v>0</v>
      </c>
      <c r="N98" s="291">
        <v>12359.57</v>
      </c>
      <c r="O98" s="306">
        <v>0</v>
      </c>
      <c r="P98" s="291">
        <v>28849.19</v>
      </c>
      <c r="R98" s="307"/>
      <c r="S98" s="308"/>
    </row>
    <row r="99" spans="2:19" s="291" customFormat="1" ht="15">
      <c r="B99" s="291">
        <v>3</v>
      </c>
      <c r="C99" s="309" t="s">
        <v>236</v>
      </c>
      <c r="D99" s="291">
        <v>820.47</v>
      </c>
      <c r="E99" s="291">
        <v>0</v>
      </c>
      <c r="F99" s="291">
        <v>0</v>
      </c>
      <c r="G99" s="291">
        <v>0</v>
      </c>
      <c r="H99" s="291">
        <v>3000</v>
      </c>
      <c r="I99" s="291">
        <v>2500</v>
      </c>
      <c r="J99" s="291">
        <v>0</v>
      </c>
      <c r="K99" s="291">
        <v>1500</v>
      </c>
      <c r="L99" s="291">
        <v>0</v>
      </c>
      <c r="M99" s="291">
        <v>0</v>
      </c>
      <c r="N99" s="291">
        <v>0</v>
      </c>
      <c r="O99" s="306">
        <v>20000</v>
      </c>
      <c r="P99" s="291">
        <v>27820.47</v>
      </c>
      <c r="R99" s="307"/>
      <c r="S99" s="308"/>
    </row>
    <row r="100" spans="2:19" s="291" customFormat="1" ht="15">
      <c r="B100" s="291">
        <v>4</v>
      </c>
      <c r="C100" s="309" t="s">
        <v>206</v>
      </c>
      <c r="D100" s="291">
        <v>204</v>
      </c>
      <c r="E100" s="291">
        <v>100</v>
      </c>
      <c r="F100" s="291">
        <v>100</v>
      </c>
      <c r="G100" s="291">
        <v>70</v>
      </c>
      <c r="H100" s="291">
        <v>84</v>
      </c>
      <c r="I100" s="291">
        <v>0</v>
      </c>
      <c r="J100" s="291">
        <v>0</v>
      </c>
      <c r="K100" s="291">
        <v>16440.98</v>
      </c>
      <c r="L100" s="291">
        <v>0</v>
      </c>
      <c r="M100" s="291">
        <v>3000</v>
      </c>
      <c r="N100" s="291">
        <v>0</v>
      </c>
      <c r="O100" s="306">
        <v>100</v>
      </c>
      <c r="P100" s="291">
        <v>20098.98</v>
      </c>
      <c r="R100" s="307"/>
      <c r="S100" s="308"/>
    </row>
    <row r="101" spans="2:19" s="291" customFormat="1" ht="15" hidden="1">
      <c r="B101" s="291">
        <v>5</v>
      </c>
      <c r="C101" s="309" t="s">
        <v>208</v>
      </c>
      <c r="D101" s="291">
        <v>2223.0100000000002</v>
      </c>
      <c r="E101" s="291">
        <v>187.1</v>
      </c>
      <c r="F101" s="291">
        <v>599.72</v>
      </c>
      <c r="G101" s="291">
        <v>1909.13</v>
      </c>
      <c r="H101" s="291">
        <v>0</v>
      </c>
      <c r="I101" s="291">
        <v>0</v>
      </c>
      <c r="J101" s="291">
        <v>0</v>
      </c>
      <c r="K101" s="291">
        <v>0</v>
      </c>
      <c r="L101" s="291">
        <v>0</v>
      </c>
      <c r="M101" s="291">
        <v>4500</v>
      </c>
      <c r="N101" s="291">
        <v>3072.81</v>
      </c>
      <c r="O101" s="306">
        <v>3072.81</v>
      </c>
      <c r="P101" s="291">
        <v>15564.58</v>
      </c>
      <c r="R101" s="307"/>
      <c r="S101" s="308"/>
    </row>
    <row r="102" spans="2:19" s="291" customFormat="1" ht="15" hidden="1">
      <c r="B102" s="291">
        <v>6</v>
      </c>
      <c r="C102" s="309" t="s">
        <v>242</v>
      </c>
      <c r="D102" s="291">
        <v>0</v>
      </c>
      <c r="E102" s="291">
        <v>159.34</v>
      </c>
      <c r="F102" s="291">
        <v>0</v>
      </c>
      <c r="G102" s="291">
        <v>0</v>
      </c>
      <c r="H102" s="291">
        <v>66</v>
      </c>
      <c r="I102" s="291">
        <v>0</v>
      </c>
      <c r="J102" s="291">
        <v>15229.38</v>
      </c>
      <c r="K102" s="291">
        <v>0</v>
      </c>
      <c r="L102" s="291">
        <v>0</v>
      </c>
      <c r="M102" s="291">
        <v>0</v>
      </c>
      <c r="N102" s="291">
        <v>75.209999999999994</v>
      </c>
      <c r="O102" s="306">
        <v>0</v>
      </c>
      <c r="P102" s="291">
        <v>15529.93</v>
      </c>
      <c r="R102" s="307"/>
      <c r="S102" s="308"/>
    </row>
    <row r="103" spans="2:19" s="291" customFormat="1" ht="15" hidden="1">
      <c r="B103" s="291">
        <v>7</v>
      </c>
      <c r="C103" s="309" t="s">
        <v>228</v>
      </c>
      <c r="D103" s="291">
        <v>0</v>
      </c>
      <c r="E103" s="291">
        <v>8277.84</v>
      </c>
      <c r="F103" s="291">
        <v>0</v>
      </c>
      <c r="G103" s="291">
        <v>0</v>
      </c>
      <c r="H103" s="291">
        <v>66</v>
      </c>
      <c r="I103" s="291">
        <v>0</v>
      </c>
      <c r="J103" s="291">
        <v>147.16999999999999</v>
      </c>
      <c r="K103" s="291">
        <v>0</v>
      </c>
      <c r="L103" s="291">
        <v>0</v>
      </c>
      <c r="M103" s="291">
        <v>0</v>
      </c>
      <c r="N103" s="291">
        <v>0</v>
      </c>
      <c r="O103" s="306">
        <v>0</v>
      </c>
      <c r="P103" s="291">
        <v>8491.01</v>
      </c>
      <c r="R103" s="307"/>
      <c r="S103" s="308"/>
    </row>
    <row r="104" spans="2:19" s="291" customFormat="1" ht="15" hidden="1">
      <c r="B104" s="291">
        <v>9</v>
      </c>
      <c r="C104" s="309" t="s">
        <v>287</v>
      </c>
      <c r="D104" s="291">
        <v>500</v>
      </c>
      <c r="E104" s="291">
        <v>88.8</v>
      </c>
      <c r="F104" s="291">
        <v>0</v>
      </c>
      <c r="G104" s="291">
        <v>1110</v>
      </c>
      <c r="H104" s="291">
        <v>0</v>
      </c>
      <c r="I104" s="291">
        <v>250</v>
      </c>
      <c r="J104" s="291">
        <v>0</v>
      </c>
      <c r="K104" s="291">
        <v>0</v>
      </c>
      <c r="L104" s="291">
        <v>933.4</v>
      </c>
      <c r="M104" s="291">
        <v>0</v>
      </c>
      <c r="N104" s="291">
        <v>1856.35</v>
      </c>
      <c r="O104" s="306">
        <v>656.12</v>
      </c>
      <c r="P104" s="291">
        <v>5394.67</v>
      </c>
      <c r="R104" s="307"/>
      <c r="S104" s="308"/>
    </row>
    <row r="105" spans="2:19" s="291" customFormat="1" ht="15" hidden="1">
      <c r="B105" s="291">
        <v>10</v>
      </c>
      <c r="C105" s="309" t="s">
        <v>213</v>
      </c>
      <c r="D105" s="291">
        <v>203.46</v>
      </c>
      <c r="E105" s="291">
        <v>580.75</v>
      </c>
      <c r="F105" s="291">
        <v>64</v>
      </c>
      <c r="G105" s="291">
        <v>348.71</v>
      </c>
      <c r="H105" s="291">
        <v>0</v>
      </c>
      <c r="I105" s="291">
        <v>568.14</v>
      </c>
      <c r="J105" s="291">
        <v>0</v>
      </c>
      <c r="K105" s="291">
        <v>0</v>
      </c>
      <c r="L105" s="291">
        <v>196.12</v>
      </c>
      <c r="M105" s="291">
        <v>499.96</v>
      </c>
      <c r="N105" s="291">
        <v>737.34</v>
      </c>
      <c r="O105" s="306">
        <v>445.6</v>
      </c>
      <c r="P105" s="291">
        <v>3644.08</v>
      </c>
      <c r="R105" s="307"/>
      <c r="S105" s="308"/>
    </row>
    <row r="106" spans="2:19" s="291" customFormat="1" ht="15" hidden="1">
      <c r="B106" s="291">
        <v>11</v>
      </c>
      <c r="C106" s="309" t="s">
        <v>288</v>
      </c>
      <c r="D106" s="291">
        <v>2434.89</v>
      </c>
      <c r="E106" s="291">
        <v>209.79</v>
      </c>
      <c r="F106" s="291">
        <v>0</v>
      </c>
      <c r="G106" s="291">
        <v>0</v>
      </c>
      <c r="H106" s="291">
        <v>0</v>
      </c>
      <c r="I106" s="291">
        <v>0</v>
      </c>
      <c r="J106" s="291">
        <v>0</v>
      </c>
      <c r="K106" s="291">
        <v>0</v>
      </c>
      <c r="L106" s="291">
        <v>445.11</v>
      </c>
      <c r="M106" s="291">
        <v>465.43</v>
      </c>
      <c r="N106" s="291">
        <v>0</v>
      </c>
      <c r="O106" s="306">
        <v>0</v>
      </c>
      <c r="P106" s="291">
        <v>3555.22</v>
      </c>
      <c r="R106" s="307"/>
      <c r="S106" s="308"/>
    </row>
    <row r="107" spans="2:19" s="291" customFormat="1" ht="15">
      <c r="B107" s="291">
        <v>12</v>
      </c>
      <c r="C107" s="309" t="s">
        <v>289</v>
      </c>
      <c r="D107" s="291">
        <v>124.2</v>
      </c>
      <c r="E107" s="291">
        <v>151.1</v>
      </c>
      <c r="F107" s="291">
        <v>82</v>
      </c>
      <c r="G107" s="291">
        <v>185.78</v>
      </c>
      <c r="H107" s="291">
        <v>342.6</v>
      </c>
      <c r="I107" s="291">
        <v>0</v>
      </c>
      <c r="J107" s="291">
        <v>163.4</v>
      </c>
      <c r="K107" s="291">
        <v>469</v>
      </c>
      <c r="L107" s="291">
        <v>655.29999999999995</v>
      </c>
      <c r="M107" s="291">
        <v>162.5</v>
      </c>
      <c r="N107" s="291">
        <v>300.3</v>
      </c>
      <c r="O107" s="306">
        <v>443.35</v>
      </c>
      <c r="P107" s="291">
        <v>3079.53</v>
      </c>
      <c r="R107" s="307"/>
      <c r="S107" s="308"/>
    </row>
    <row r="108" spans="2:19" s="291" customFormat="1" ht="15" hidden="1">
      <c r="B108" s="291">
        <v>13</v>
      </c>
      <c r="C108" s="309" t="s">
        <v>290</v>
      </c>
      <c r="D108" s="291">
        <v>0</v>
      </c>
      <c r="E108" s="291">
        <v>1989.55</v>
      </c>
      <c r="F108" s="291">
        <v>0</v>
      </c>
      <c r="G108" s="291">
        <v>0</v>
      </c>
      <c r="H108" s="291">
        <v>0</v>
      </c>
      <c r="I108" s="291">
        <v>0</v>
      </c>
      <c r="J108" s="291">
        <v>0</v>
      </c>
      <c r="K108" s="291">
        <v>0</v>
      </c>
      <c r="L108" s="291">
        <v>0</v>
      </c>
      <c r="M108" s="291">
        <v>0</v>
      </c>
      <c r="N108" s="291">
        <v>635</v>
      </c>
      <c r="O108" s="306">
        <v>0</v>
      </c>
      <c r="P108" s="291">
        <v>2624.55</v>
      </c>
      <c r="R108" s="307"/>
      <c r="S108" s="308"/>
    </row>
    <row r="109" spans="2:19" s="291" customFormat="1" ht="15" hidden="1">
      <c r="B109" s="291">
        <v>14</v>
      </c>
      <c r="C109" s="309" t="s">
        <v>304</v>
      </c>
      <c r="D109" s="291">
        <v>191.1</v>
      </c>
      <c r="E109" s="291">
        <v>105</v>
      </c>
      <c r="F109" s="291">
        <v>0</v>
      </c>
      <c r="G109" s="291">
        <v>0</v>
      </c>
      <c r="H109" s="291">
        <v>406.61</v>
      </c>
      <c r="I109" s="291">
        <v>389.61</v>
      </c>
      <c r="J109" s="291">
        <v>0</v>
      </c>
      <c r="K109" s="291">
        <v>0</v>
      </c>
      <c r="L109" s="291">
        <v>665.55</v>
      </c>
      <c r="M109" s="291">
        <v>0</v>
      </c>
      <c r="N109" s="291">
        <v>675.44</v>
      </c>
      <c r="O109" s="306">
        <v>39.200000000000003</v>
      </c>
      <c r="P109" s="291">
        <v>2472.5100000000002</v>
      </c>
      <c r="R109" s="307"/>
      <c r="S109" s="308"/>
    </row>
    <row r="110" spans="2:19" s="291" customFormat="1" ht="15">
      <c r="B110" s="291">
        <v>15</v>
      </c>
      <c r="C110" s="309" t="s">
        <v>291</v>
      </c>
      <c r="D110" s="291">
        <v>110</v>
      </c>
      <c r="E110" s="291">
        <v>50</v>
      </c>
      <c r="F110" s="291">
        <v>0</v>
      </c>
      <c r="G110" s="291">
        <v>1862.66</v>
      </c>
      <c r="H110" s="291">
        <v>0</v>
      </c>
      <c r="I110" s="291">
        <v>0</v>
      </c>
      <c r="J110" s="291">
        <v>70</v>
      </c>
      <c r="K110" s="291">
        <v>72</v>
      </c>
      <c r="L110" s="291">
        <v>0</v>
      </c>
      <c r="M110" s="291">
        <v>63</v>
      </c>
      <c r="N110" s="291">
        <v>0</v>
      </c>
      <c r="O110" s="306">
        <v>0</v>
      </c>
      <c r="P110" s="291">
        <v>2227.66</v>
      </c>
      <c r="R110" s="307"/>
      <c r="S110" s="308"/>
    </row>
    <row r="111" spans="2:19" s="291" customFormat="1" ht="15" hidden="1">
      <c r="B111" s="291">
        <v>16</v>
      </c>
      <c r="C111" s="309" t="s">
        <v>292</v>
      </c>
      <c r="D111" s="291">
        <v>50</v>
      </c>
      <c r="E111" s="291">
        <v>0</v>
      </c>
      <c r="F111" s="291">
        <v>0</v>
      </c>
      <c r="G111" s="291">
        <v>0</v>
      </c>
      <c r="H111" s="291">
        <v>75</v>
      </c>
      <c r="I111" s="291">
        <v>555</v>
      </c>
      <c r="J111" s="291">
        <v>0</v>
      </c>
      <c r="K111" s="291">
        <v>0</v>
      </c>
      <c r="L111" s="291">
        <v>250</v>
      </c>
      <c r="M111" s="291">
        <v>444</v>
      </c>
      <c r="N111" s="291">
        <v>0</v>
      </c>
      <c r="O111" s="306">
        <v>422</v>
      </c>
      <c r="P111" s="291">
        <v>1796</v>
      </c>
      <c r="R111" s="307"/>
      <c r="S111" s="308"/>
    </row>
    <row r="112" spans="2:19" s="291" customFormat="1" ht="15" hidden="1">
      <c r="B112" s="291">
        <v>17</v>
      </c>
      <c r="C112" s="309" t="s">
        <v>293</v>
      </c>
      <c r="D112" s="291">
        <v>0</v>
      </c>
      <c r="E112" s="291">
        <v>0</v>
      </c>
      <c r="F112" s="291">
        <v>0</v>
      </c>
      <c r="G112" s="291">
        <v>0</v>
      </c>
      <c r="H112" s="291">
        <v>0</v>
      </c>
      <c r="I112" s="291">
        <v>498.4</v>
      </c>
      <c r="J112" s="291">
        <v>0</v>
      </c>
      <c r="K112" s="291">
        <v>0</v>
      </c>
      <c r="L112" s="291">
        <v>0</v>
      </c>
      <c r="M112" s="291">
        <v>384.61</v>
      </c>
      <c r="N112" s="291">
        <v>346.21</v>
      </c>
      <c r="O112" s="306">
        <v>265.29000000000002</v>
      </c>
      <c r="P112" s="291">
        <v>1494.51</v>
      </c>
      <c r="R112" s="307"/>
      <c r="S112" s="308"/>
    </row>
    <row r="113" spans="2:19" s="291" customFormat="1" ht="15">
      <c r="B113" s="291">
        <v>19</v>
      </c>
      <c r="C113" s="309" t="s">
        <v>220</v>
      </c>
      <c r="D113" s="291">
        <v>0</v>
      </c>
      <c r="E113" s="291">
        <v>77.7</v>
      </c>
      <c r="F113" s="291">
        <v>155.4</v>
      </c>
      <c r="G113" s="291">
        <v>0</v>
      </c>
      <c r="H113" s="291">
        <v>0</v>
      </c>
      <c r="I113" s="291">
        <v>0</v>
      </c>
      <c r="J113" s="291">
        <v>0</v>
      </c>
      <c r="K113" s="291">
        <v>179.2</v>
      </c>
      <c r="L113" s="291">
        <v>0</v>
      </c>
      <c r="M113" s="291">
        <v>0</v>
      </c>
      <c r="N113" s="291">
        <v>177.6</v>
      </c>
      <c r="O113" s="306">
        <v>0</v>
      </c>
      <c r="P113" s="291">
        <v>589.9</v>
      </c>
      <c r="R113" s="307"/>
      <c r="S113" s="308"/>
    </row>
    <row r="114" spans="2:19" s="291" customFormat="1" ht="15" hidden="1">
      <c r="B114" s="291">
        <v>20</v>
      </c>
      <c r="C114" s="309" t="s">
        <v>294</v>
      </c>
      <c r="D114" s="291">
        <v>0</v>
      </c>
      <c r="E114" s="291">
        <v>0</v>
      </c>
      <c r="F114" s="291">
        <v>0</v>
      </c>
      <c r="G114" s="291">
        <v>154.84</v>
      </c>
      <c r="H114" s="291">
        <v>0</v>
      </c>
      <c r="I114" s="291">
        <v>91.57</v>
      </c>
      <c r="J114" s="291">
        <v>0</v>
      </c>
      <c r="K114" s="291">
        <v>0</v>
      </c>
      <c r="L114" s="291">
        <v>0</v>
      </c>
      <c r="M114" s="291">
        <v>0</v>
      </c>
      <c r="N114" s="291">
        <v>93.79</v>
      </c>
      <c r="O114" s="306">
        <v>93.79</v>
      </c>
      <c r="P114" s="291">
        <v>433.99</v>
      </c>
      <c r="R114" s="307"/>
      <c r="S114" s="308"/>
    </row>
    <row r="115" spans="2:19" s="291" customFormat="1" ht="15" hidden="1">
      <c r="B115" s="291">
        <v>21</v>
      </c>
      <c r="C115" s="309" t="s">
        <v>295</v>
      </c>
      <c r="D115" s="291">
        <v>0</v>
      </c>
      <c r="E115" s="291">
        <v>0</v>
      </c>
      <c r="F115" s="291">
        <v>0</v>
      </c>
      <c r="G115" s="291">
        <v>0</v>
      </c>
      <c r="H115" s="291">
        <v>0</v>
      </c>
      <c r="I115" s="291">
        <v>0</v>
      </c>
      <c r="J115" s="291">
        <v>0</v>
      </c>
      <c r="K115" s="291">
        <v>0</v>
      </c>
      <c r="L115" s="291">
        <v>285.07</v>
      </c>
      <c r="M115" s="291">
        <v>90</v>
      </c>
      <c r="N115" s="291">
        <v>0</v>
      </c>
      <c r="O115" s="306">
        <v>0</v>
      </c>
      <c r="P115" s="291">
        <v>375.07</v>
      </c>
      <c r="R115" s="307"/>
      <c r="S115" s="308"/>
    </row>
    <row r="116" spans="2:19" s="291" customFormat="1" ht="15" hidden="1">
      <c r="B116" s="291">
        <v>22</v>
      </c>
      <c r="C116" s="309" t="s">
        <v>296</v>
      </c>
      <c r="D116" s="291">
        <v>110</v>
      </c>
      <c r="E116" s="291">
        <v>256</v>
      </c>
      <c r="F116" s="291">
        <v>0</v>
      </c>
      <c r="G116" s="291">
        <v>0</v>
      </c>
      <c r="H116" s="291">
        <v>0</v>
      </c>
      <c r="I116" s="291">
        <v>0</v>
      </c>
      <c r="J116" s="291">
        <v>0</v>
      </c>
      <c r="K116" s="291">
        <v>0</v>
      </c>
      <c r="L116" s="291">
        <v>0</v>
      </c>
      <c r="M116" s="291">
        <v>0</v>
      </c>
      <c r="N116" s="291">
        <v>0</v>
      </c>
      <c r="O116" s="306">
        <v>0</v>
      </c>
      <c r="P116" s="291">
        <v>366</v>
      </c>
      <c r="R116" s="307"/>
      <c r="S116" s="308"/>
    </row>
    <row r="117" spans="2:19" s="291" customFormat="1" ht="15" hidden="1">
      <c r="B117" s="291">
        <v>23</v>
      </c>
      <c r="C117" s="309" t="s">
        <v>297</v>
      </c>
      <c r="D117" s="291">
        <v>295</v>
      </c>
      <c r="E117" s="291">
        <v>0</v>
      </c>
      <c r="F117" s="291">
        <v>0</v>
      </c>
      <c r="G117" s="291">
        <v>0</v>
      </c>
      <c r="H117" s="291">
        <v>0</v>
      </c>
      <c r="I117" s="291">
        <v>0</v>
      </c>
      <c r="J117" s="291">
        <v>0</v>
      </c>
      <c r="K117" s="291">
        <v>0</v>
      </c>
      <c r="L117" s="291">
        <v>0</v>
      </c>
      <c r="M117" s="291">
        <v>0</v>
      </c>
      <c r="N117" s="291">
        <v>0</v>
      </c>
      <c r="O117" s="306">
        <v>0</v>
      </c>
      <c r="P117" s="291">
        <v>295</v>
      </c>
      <c r="R117" s="307"/>
      <c r="S117" s="308"/>
    </row>
    <row r="118" spans="2:19" s="291" customFormat="1" ht="15" hidden="1">
      <c r="B118" s="291">
        <v>24</v>
      </c>
      <c r="C118" s="309" t="s">
        <v>298</v>
      </c>
      <c r="D118" s="291">
        <v>172.25</v>
      </c>
      <c r="E118" s="291">
        <v>0</v>
      </c>
      <c r="F118" s="291">
        <v>0</v>
      </c>
      <c r="G118" s="291">
        <v>0</v>
      </c>
      <c r="H118" s="291">
        <v>99.68</v>
      </c>
      <c r="I118" s="291">
        <v>0</v>
      </c>
      <c r="J118" s="291">
        <v>0</v>
      </c>
      <c r="K118" s="291">
        <v>0</v>
      </c>
      <c r="L118" s="291">
        <v>0</v>
      </c>
      <c r="M118" s="291">
        <v>0</v>
      </c>
      <c r="N118" s="291">
        <v>0</v>
      </c>
      <c r="O118" s="306">
        <v>0</v>
      </c>
      <c r="P118" s="291">
        <v>271.93</v>
      </c>
      <c r="R118" s="307"/>
      <c r="S118" s="308"/>
    </row>
    <row r="119" spans="2:19" s="291" customFormat="1" ht="15" hidden="1">
      <c r="B119" s="291">
        <v>25</v>
      </c>
      <c r="C119" s="309" t="s">
        <v>299</v>
      </c>
      <c r="D119" s="291">
        <v>0</v>
      </c>
      <c r="E119" s="291">
        <v>100</v>
      </c>
      <c r="F119" s="291">
        <v>0</v>
      </c>
      <c r="G119" s="291">
        <v>130</v>
      </c>
      <c r="H119" s="291">
        <v>0</v>
      </c>
      <c r="I119" s="291">
        <v>0</v>
      </c>
      <c r="J119" s="291">
        <v>0</v>
      </c>
      <c r="K119" s="291">
        <v>0</v>
      </c>
      <c r="L119" s="291">
        <v>0</v>
      </c>
      <c r="M119" s="291">
        <v>0</v>
      </c>
      <c r="N119" s="291">
        <v>0</v>
      </c>
      <c r="O119" s="306">
        <v>0</v>
      </c>
      <c r="P119" s="291">
        <v>230</v>
      </c>
      <c r="R119" s="307"/>
      <c r="S119" s="308"/>
    </row>
    <row r="120" spans="2:19" s="291" customFormat="1" ht="15" hidden="1">
      <c r="B120" s="291">
        <v>26</v>
      </c>
      <c r="C120" s="309" t="s">
        <v>300</v>
      </c>
      <c r="D120" s="291">
        <v>60</v>
      </c>
      <c r="E120" s="291">
        <v>50.54</v>
      </c>
      <c r="F120" s="291">
        <v>0</v>
      </c>
      <c r="G120" s="291">
        <v>0</v>
      </c>
      <c r="H120" s="291">
        <v>0</v>
      </c>
      <c r="I120" s="291">
        <v>0</v>
      </c>
      <c r="J120" s="291">
        <v>0</v>
      </c>
      <c r="K120" s="291">
        <v>0</v>
      </c>
      <c r="L120" s="291">
        <v>0</v>
      </c>
      <c r="M120" s="291">
        <v>60</v>
      </c>
      <c r="N120" s="291">
        <v>0</v>
      </c>
      <c r="O120" s="306">
        <v>0</v>
      </c>
      <c r="P120" s="291">
        <v>170.54</v>
      </c>
      <c r="R120" s="307"/>
      <c r="S120" s="308"/>
    </row>
    <row r="121" spans="2:19" s="291" customFormat="1" ht="15" hidden="1">
      <c r="B121" s="291">
        <v>27</v>
      </c>
      <c r="C121" s="309" t="s">
        <v>301</v>
      </c>
      <c r="D121" s="291">
        <v>43.7</v>
      </c>
      <c r="E121" s="291">
        <v>25</v>
      </c>
      <c r="F121" s="291">
        <v>0</v>
      </c>
      <c r="G121" s="291">
        <v>80</v>
      </c>
      <c r="H121" s="291">
        <v>0</v>
      </c>
      <c r="I121" s="291">
        <v>0</v>
      </c>
      <c r="J121" s="291">
        <v>0</v>
      </c>
      <c r="K121" s="291">
        <v>0</v>
      </c>
      <c r="L121" s="291">
        <v>0</v>
      </c>
      <c r="M121" s="291">
        <v>0</v>
      </c>
      <c r="N121" s="291">
        <v>0</v>
      </c>
      <c r="O121" s="306">
        <v>0</v>
      </c>
      <c r="P121" s="291">
        <v>148.69999999999999</v>
      </c>
      <c r="R121" s="307"/>
      <c r="S121" s="308"/>
    </row>
    <row r="122" spans="2:19" s="291" customFormat="1" ht="15" hidden="1">
      <c r="B122" s="291">
        <v>28</v>
      </c>
      <c r="C122" s="309" t="s">
        <v>302</v>
      </c>
      <c r="D122" s="291">
        <v>134.4</v>
      </c>
      <c r="E122" s="291">
        <v>0</v>
      </c>
      <c r="F122" s="291">
        <v>0</v>
      </c>
      <c r="G122" s="291">
        <v>0</v>
      </c>
      <c r="H122" s="291">
        <v>0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  <c r="N122" s="291">
        <v>0</v>
      </c>
      <c r="O122" s="306">
        <v>0</v>
      </c>
      <c r="P122" s="291">
        <v>134.4</v>
      </c>
      <c r="R122" s="307"/>
      <c r="S122" s="308"/>
    </row>
    <row r="123" spans="2:19" s="291" customFormat="1" ht="15" hidden="1">
      <c r="B123" s="291">
        <v>29</v>
      </c>
      <c r="C123" s="309" t="s">
        <v>303</v>
      </c>
      <c r="D123" s="291">
        <v>80</v>
      </c>
      <c r="E123" s="291">
        <v>0</v>
      </c>
      <c r="F123" s="291">
        <v>0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306">
        <v>0</v>
      </c>
      <c r="P123" s="291">
        <v>80</v>
      </c>
      <c r="R123" s="307"/>
      <c r="S123" s="308"/>
    </row>
    <row r="124" spans="2:19">
      <c r="B124" s="2"/>
      <c r="C124" s="3"/>
      <c r="D124" s="3">
        <f>SUM(D97:D123)</f>
        <v>11513.990000000002</v>
      </c>
      <c r="E124" s="3">
        <f t="shared" ref="E124:O124" si="3">SUM(E97:E123)</f>
        <v>20378.8</v>
      </c>
      <c r="F124" s="3">
        <f t="shared" si="3"/>
        <v>3502.0899999999997</v>
      </c>
      <c r="G124" s="3">
        <f t="shared" si="3"/>
        <v>5851.1200000000008</v>
      </c>
      <c r="H124" s="3">
        <f t="shared" si="3"/>
        <v>20114.059999999998</v>
      </c>
      <c r="I124" s="3">
        <f t="shared" si="3"/>
        <v>4852.7199999999993</v>
      </c>
      <c r="J124" s="3">
        <f t="shared" si="3"/>
        <v>16276.609999999999</v>
      </c>
      <c r="K124" s="3">
        <f t="shared" si="3"/>
        <v>43758.599999999991</v>
      </c>
      <c r="L124" s="3">
        <f t="shared" si="3"/>
        <v>8152.5499999999993</v>
      </c>
      <c r="M124" s="3">
        <f t="shared" si="3"/>
        <v>10069.5</v>
      </c>
      <c r="N124" s="3">
        <f t="shared" si="3"/>
        <v>20329.619999999995</v>
      </c>
      <c r="O124" s="3">
        <f t="shared" si="3"/>
        <v>26058.97</v>
      </c>
      <c r="P124" s="3">
        <v>7808751.8185000001</v>
      </c>
    </row>
    <row r="128" spans="2:19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46" spans="8:8" ht="15">
      <c r="H146" s="309"/>
    </row>
  </sheetData>
  <autoFilter ref="A96:T124">
    <filterColumn colId="10">
      <customFilters and="1">
        <customFilter operator="greaterThan" val="0"/>
      </customFilters>
    </filterColumn>
  </autoFilter>
  <mergeCells count="3">
    <mergeCell ref="A2:P2"/>
    <mergeCell ref="A1:P1"/>
    <mergeCell ref="A3:P3"/>
  </mergeCells>
  <phoneticPr fontId="2" type="noConversion"/>
  <pageMargins left="0.75" right="0.75" top="1" bottom="1" header="0" footer="0"/>
  <pageSetup paperSize="9" scale="58" orientation="landscape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8"/>
  <sheetViews>
    <sheetView topLeftCell="A2" zoomScale="62" workbookViewId="0">
      <selection activeCell="B5" sqref="B5:E49"/>
    </sheetView>
  </sheetViews>
  <sheetFormatPr baseColWidth="10" defaultRowHeight="12.75"/>
  <cols>
    <col min="1" max="1" width="1" style="3" customWidth="1"/>
    <col min="2" max="2" width="7" style="3" customWidth="1"/>
    <col min="3" max="3" width="51.7109375" style="2" customWidth="1"/>
    <col min="4" max="4" width="12.7109375" style="3" customWidth="1"/>
    <col min="5" max="5" width="19.28515625" style="10" customWidth="1"/>
    <col min="6" max="6" width="15.7109375" style="3" bestFit="1" customWidth="1"/>
    <col min="7" max="16384" width="11.42578125" style="3"/>
  </cols>
  <sheetData>
    <row r="1" spans="1:5">
      <c r="A1" s="257" t="s">
        <v>265</v>
      </c>
      <c r="B1" s="257"/>
      <c r="C1" s="257"/>
    </row>
    <row r="2" spans="1:5" ht="13.5" customHeight="1">
      <c r="A2" s="258" t="s">
        <v>266</v>
      </c>
      <c r="B2" s="258"/>
      <c r="C2" s="258"/>
    </row>
    <row r="3" spans="1:5" ht="13.5" customHeight="1">
      <c r="A3" s="259" t="s">
        <v>267</v>
      </c>
      <c r="B3" s="259"/>
      <c r="C3" s="259"/>
    </row>
    <row r="4" spans="1:5" ht="13.5" customHeight="1" thickBot="1">
      <c r="B4" s="256"/>
    </row>
    <row r="5" spans="1:5" s="252" customFormat="1" ht="18.75" customHeight="1" thickBot="1">
      <c r="B5" s="266" t="s">
        <v>264</v>
      </c>
      <c r="C5" s="266" t="s">
        <v>124</v>
      </c>
      <c r="D5" s="266" t="s">
        <v>268</v>
      </c>
      <c r="E5" s="266" t="s">
        <v>196</v>
      </c>
    </row>
    <row r="6" spans="1:5">
      <c r="B6" s="46">
        <v>1</v>
      </c>
      <c r="C6" s="238" t="s">
        <v>159</v>
      </c>
      <c r="D6" s="3">
        <v>5279899.93</v>
      </c>
      <c r="E6" s="27">
        <f>D6/$D$49</f>
        <v>0.67615158641502671</v>
      </c>
    </row>
    <row r="7" spans="1:5" s="9" customFormat="1">
      <c r="B7" s="58">
        <v>2</v>
      </c>
      <c r="C7" s="58" t="s">
        <v>131</v>
      </c>
      <c r="D7" s="9">
        <v>1250917.5900000001</v>
      </c>
      <c r="E7" s="27">
        <f t="shared" ref="E7:E48" si="0">D7/$D$49</f>
        <v>0.16019430749949121</v>
      </c>
    </row>
    <row r="8" spans="1:5" s="204" customFormat="1">
      <c r="B8" s="58">
        <v>3</v>
      </c>
      <c r="C8" s="58" t="s">
        <v>225</v>
      </c>
      <c r="D8" s="9">
        <v>498690.67</v>
      </c>
      <c r="E8" s="27">
        <f t="shared" si="0"/>
        <v>6.3863045156401774E-2</v>
      </c>
    </row>
    <row r="9" spans="1:5" s="204" customFormat="1">
      <c r="B9" s="46">
        <v>4</v>
      </c>
      <c r="C9" s="58" t="s">
        <v>10</v>
      </c>
      <c r="D9" s="9">
        <v>361008.49</v>
      </c>
      <c r="E9" s="27">
        <f t="shared" si="0"/>
        <v>4.6231266966984604E-2</v>
      </c>
    </row>
    <row r="10" spans="1:5" s="204" customFormat="1">
      <c r="B10" s="58">
        <v>5</v>
      </c>
      <c r="C10" s="58" t="s">
        <v>35</v>
      </c>
      <c r="D10" s="9">
        <v>88298.44</v>
      </c>
      <c r="E10" s="27">
        <f t="shared" si="0"/>
        <v>1.1307625348113758E-2</v>
      </c>
    </row>
    <row r="11" spans="1:5" s="9" customFormat="1">
      <c r="B11" s="58">
        <v>6</v>
      </c>
      <c r="C11" s="58" t="s">
        <v>3</v>
      </c>
      <c r="D11" s="9">
        <v>45120.21</v>
      </c>
      <c r="E11" s="27">
        <f t="shared" si="0"/>
        <v>5.778159051374133E-3</v>
      </c>
    </row>
    <row r="12" spans="1:5" s="9" customFormat="1">
      <c r="B12" s="46">
        <v>7</v>
      </c>
      <c r="C12" s="58" t="s">
        <v>132</v>
      </c>
      <c r="D12" s="9">
        <v>40313.971000000005</v>
      </c>
      <c r="E12" s="27">
        <f t="shared" si="0"/>
        <v>5.1626651655762319E-3</v>
      </c>
    </row>
    <row r="13" spans="1:5" s="9" customFormat="1">
      <c r="B13" s="58">
        <v>8</v>
      </c>
      <c r="C13" s="58" t="s">
        <v>106</v>
      </c>
      <c r="D13" s="9">
        <v>28849.19</v>
      </c>
      <c r="E13" s="27">
        <f t="shared" si="0"/>
        <v>3.6944688050723198E-3</v>
      </c>
    </row>
    <row r="14" spans="1:5" s="204" customFormat="1" ht="13.5" customHeight="1">
      <c r="B14" s="58">
        <v>9</v>
      </c>
      <c r="C14" s="58" t="s">
        <v>181</v>
      </c>
      <c r="D14" s="9">
        <v>28772.37</v>
      </c>
      <c r="E14" s="27">
        <f t="shared" si="0"/>
        <v>3.6846311252759145E-3</v>
      </c>
    </row>
    <row r="15" spans="1:5" s="204" customFormat="1" ht="13.5" customHeight="1">
      <c r="B15" s="46">
        <v>10</v>
      </c>
      <c r="C15" s="58" t="s">
        <v>128</v>
      </c>
      <c r="D15" s="9">
        <v>27820.47</v>
      </c>
      <c r="E15" s="27">
        <f t="shared" si="0"/>
        <v>3.562729440842198E-3</v>
      </c>
    </row>
    <row r="16" spans="1:5" s="9" customFormat="1">
      <c r="B16" s="58">
        <v>11</v>
      </c>
      <c r="C16" s="58" t="s">
        <v>158</v>
      </c>
      <c r="D16" s="9">
        <v>21817.56</v>
      </c>
      <c r="E16" s="27">
        <f t="shared" si="0"/>
        <v>2.7939881439580675E-3</v>
      </c>
    </row>
    <row r="17" spans="2:5" s="9" customFormat="1">
      <c r="B17" s="58">
        <v>12</v>
      </c>
      <c r="C17" s="58" t="s">
        <v>138</v>
      </c>
      <c r="D17" s="9">
        <v>20098.98</v>
      </c>
      <c r="E17" s="27">
        <f t="shared" si="0"/>
        <v>2.5739043149486155E-3</v>
      </c>
    </row>
    <row r="18" spans="2:5" s="204" customFormat="1">
      <c r="B18" s="46">
        <v>13</v>
      </c>
      <c r="C18" s="58" t="s">
        <v>125</v>
      </c>
      <c r="D18" s="9">
        <v>16217.7</v>
      </c>
      <c r="E18" s="27">
        <f t="shared" si="0"/>
        <v>2.0768620103379458E-3</v>
      </c>
    </row>
    <row r="19" spans="2:5" s="204" customFormat="1">
      <c r="B19" s="58">
        <v>14</v>
      </c>
      <c r="C19" s="58" t="s">
        <v>135</v>
      </c>
      <c r="D19" s="9">
        <v>15564.58</v>
      </c>
      <c r="E19" s="27">
        <f t="shared" si="0"/>
        <v>1.9932225228525488E-3</v>
      </c>
    </row>
    <row r="20" spans="2:5" s="204" customFormat="1">
      <c r="B20" s="58">
        <v>15</v>
      </c>
      <c r="C20" s="58" t="s">
        <v>179</v>
      </c>
      <c r="D20" s="9">
        <v>15529.93</v>
      </c>
      <c r="E20" s="27">
        <f t="shared" si="0"/>
        <v>1.9887851939675524E-3</v>
      </c>
    </row>
    <row r="21" spans="2:5" s="204" customFormat="1">
      <c r="B21" s="46">
        <v>16</v>
      </c>
      <c r="C21" s="58" t="s">
        <v>126</v>
      </c>
      <c r="D21" s="9">
        <v>10320</v>
      </c>
      <c r="E21" s="27">
        <f t="shared" si="0"/>
        <v>1.3215940575228052E-3</v>
      </c>
    </row>
    <row r="22" spans="2:5" s="204" customFormat="1">
      <c r="B22" s="58">
        <v>17</v>
      </c>
      <c r="C22" s="58" t="s">
        <v>38</v>
      </c>
      <c r="D22" s="9">
        <v>8491.01</v>
      </c>
      <c r="E22" s="27">
        <f t="shared" si="0"/>
        <v>1.087370964958015E-3</v>
      </c>
    </row>
    <row r="23" spans="2:5" s="204" customFormat="1">
      <c r="B23" s="58">
        <v>18</v>
      </c>
      <c r="C23" s="58" t="s">
        <v>0</v>
      </c>
      <c r="D23" s="9">
        <v>7368.59</v>
      </c>
      <c r="E23" s="27">
        <f t="shared" si="0"/>
        <v>9.4363224382964812E-4</v>
      </c>
    </row>
    <row r="24" spans="2:5" s="9" customFormat="1">
      <c r="B24" s="46">
        <v>19</v>
      </c>
      <c r="C24" s="58" t="s">
        <v>134</v>
      </c>
      <c r="D24" s="9">
        <v>5493.3774999999987</v>
      </c>
      <c r="E24" s="27">
        <f t="shared" si="0"/>
        <v>7.0348983136913593E-4</v>
      </c>
    </row>
    <row r="25" spans="2:5" s="204" customFormat="1">
      <c r="B25" s="58">
        <v>20</v>
      </c>
      <c r="C25" s="58" t="s">
        <v>49</v>
      </c>
      <c r="D25" s="9">
        <v>5394.67</v>
      </c>
      <c r="E25" s="27">
        <f t="shared" si="0"/>
        <v>6.9084920681168149E-4</v>
      </c>
    </row>
    <row r="26" spans="2:5" s="204" customFormat="1">
      <c r="B26" s="58">
        <v>21</v>
      </c>
      <c r="C26" s="58" t="s">
        <v>146</v>
      </c>
      <c r="D26" s="9">
        <v>3644.08</v>
      </c>
      <c r="E26" s="27">
        <f t="shared" si="0"/>
        <v>4.6666613111799463E-4</v>
      </c>
    </row>
    <row r="27" spans="2:5" s="204" customFormat="1" ht="14.25" customHeight="1">
      <c r="B27" s="46">
        <v>22</v>
      </c>
      <c r="C27" s="58" t="s">
        <v>147</v>
      </c>
      <c r="D27" s="9">
        <v>3555.22</v>
      </c>
      <c r="E27" s="27">
        <f t="shared" si="0"/>
        <v>4.5528659158781276E-4</v>
      </c>
    </row>
    <row r="28" spans="2:5" s="9" customFormat="1">
      <c r="B28" s="58">
        <v>23</v>
      </c>
      <c r="C28" s="58" t="s">
        <v>108</v>
      </c>
      <c r="D28" s="9">
        <v>3079.53</v>
      </c>
      <c r="E28" s="27">
        <f t="shared" si="0"/>
        <v>3.943690453452718E-4</v>
      </c>
    </row>
    <row r="29" spans="2:5" s="204" customFormat="1">
      <c r="B29" s="58">
        <v>24</v>
      </c>
      <c r="C29" s="58" t="s">
        <v>145</v>
      </c>
      <c r="D29" s="9">
        <v>2658.96</v>
      </c>
      <c r="E29" s="27">
        <f t="shared" si="0"/>
        <v>3.4051024565802699E-4</v>
      </c>
    </row>
    <row r="30" spans="2:5" s="204" customFormat="1">
      <c r="B30" s="46">
        <v>25</v>
      </c>
      <c r="C30" s="58" t="s">
        <v>54</v>
      </c>
      <c r="D30" s="9">
        <v>2624.55</v>
      </c>
      <c r="E30" s="27">
        <f t="shared" si="0"/>
        <v>3.3610365151855414E-4</v>
      </c>
    </row>
    <row r="31" spans="2:5" s="204" customFormat="1">
      <c r="B31" s="58">
        <v>26</v>
      </c>
      <c r="C31" s="58" t="s">
        <v>136</v>
      </c>
      <c r="D31" s="9">
        <v>2507.6999999999998</v>
      </c>
      <c r="E31" s="27">
        <f t="shared" si="0"/>
        <v>3.2113967229166073E-4</v>
      </c>
    </row>
    <row r="32" spans="2:5" s="204" customFormat="1">
      <c r="B32" s="58">
        <v>27</v>
      </c>
      <c r="C32" s="251" t="s">
        <v>69</v>
      </c>
      <c r="D32" s="9">
        <v>2472.5100000000002</v>
      </c>
      <c r="E32" s="27">
        <f t="shared" si="0"/>
        <v>3.1663319022923566E-4</v>
      </c>
    </row>
    <row r="33" spans="2:5" s="204" customFormat="1">
      <c r="B33" s="46">
        <v>28</v>
      </c>
      <c r="C33" s="58" t="s">
        <v>92</v>
      </c>
      <c r="D33" s="9">
        <v>2235.94</v>
      </c>
      <c r="E33" s="27">
        <f t="shared" si="0"/>
        <v>2.8633769544356022E-4</v>
      </c>
    </row>
    <row r="34" spans="2:5" s="204" customFormat="1">
      <c r="B34" s="58">
        <v>29</v>
      </c>
      <c r="C34" s="58" t="s">
        <v>50</v>
      </c>
      <c r="D34" s="9">
        <v>2227.66</v>
      </c>
      <c r="E34" s="27">
        <f t="shared" si="0"/>
        <v>2.8527734672298958E-4</v>
      </c>
    </row>
    <row r="35" spans="2:5" s="9" customFormat="1">
      <c r="B35" s="58">
        <v>30</v>
      </c>
      <c r="C35" s="58" t="s">
        <v>5</v>
      </c>
      <c r="D35" s="9">
        <v>1796</v>
      </c>
      <c r="E35" s="27">
        <f t="shared" si="0"/>
        <v>2.299983456696665E-4</v>
      </c>
    </row>
    <row r="36" spans="2:5" s="9" customFormat="1">
      <c r="B36" s="46">
        <v>31</v>
      </c>
      <c r="C36" s="58" t="s">
        <v>74</v>
      </c>
      <c r="D36" s="9">
        <v>1494.51</v>
      </c>
      <c r="E36" s="27">
        <f t="shared" si="0"/>
        <v>1.9138910221980695E-4</v>
      </c>
    </row>
    <row r="37" spans="2:5" s="9" customFormat="1">
      <c r="B37" s="58">
        <v>32</v>
      </c>
      <c r="C37" s="58" t="s">
        <v>75</v>
      </c>
      <c r="D37" s="9">
        <v>1371.9</v>
      </c>
      <c r="E37" s="27">
        <f t="shared" si="0"/>
        <v>1.7568748910034272E-4</v>
      </c>
    </row>
    <row r="38" spans="2:5" s="9" customFormat="1">
      <c r="B38" s="58">
        <v>33</v>
      </c>
      <c r="C38" s="58" t="s">
        <v>39</v>
      </c>
      <c r="D38" s="9">
        <v>589.9</v>
      </c>
      <c r="E38" s="27">
        <f t="shared" si="0"/>
        <v>7.5543443268672762E-5</v>
      </c>
    </row>
    <row r="39" spans="2:5" s="9" customFormat="1">
      <c r="B39" s="46">
        <v>34</v>
      </c>
      <c r="C39" s="58" t="s">
        <v>151</v>
      </c>
      <c r="D39" s="9">
        <v>433.99</v>
      </c>
      <c r="E39" s="27">
        <f t="shared" si="0"/>
        <v>5.5577384207783169E-5</v>
      </c>
    </row>
    <row r="40" spans="2:5" s="9" customFormat="1">
      <c r="B40" s="58">
        <v>35</v>
      </c>
      <c r="C40" s="58" t="s">
        <v>102</v>
      </c>
      <c r="D40" s="9">
        <v>375.07</v>
      </c>
      <c r="E40" s="27">
        <f t="shared" si="0"/>
        <v>4.8032004181693664E-5</v>
      </c>
    </row>
    <row r="41" spans="2:5" s="9" customFormat="1">
      <c r="B41" s="58">
        <v>36</v>
      </c>
      <c r="C41" s="58" t="s">
        <v>176</v>
      </c>
      <c r="D41" s="9">
        <v>366</v>
      </c>
      <c r="E41" s="27">
        <f t="shared" si="0"/>
        <v>4.6870486923773908E-5</v>
      </c>
    </row>
    <row r="42" spans="2:5" s="9" customFormat="1">
      <c r="B42" s="46">
        <v>37</v>
      </c>
      <c r="C42" s="58" t="s">
        <v>144</v>
      </c>
      <c r="D42" s="9">
        <v>295</v>
      </c>
      <c r="E42" s="27">
        <f t="shared" si="0"/>
        <v>3.7778124706320503E-5</v>
      </c>
    </row>
    <row r="43" spans="2:5" s="9" customFormat="1">
      <c r="B43" s="58">
        <v>38</v>
      </c>
      <c r="C43" s="58" t="s">
        <v>160</v>
      </c>
      <c r="D43" s="9">
        <v>271.93</v>
      </c>
      <c r="E43" s="27">
        <f t="shared" si="0"/>
        <v>3.4823747292846556E-5</v>
      </c>
    </row>
    <row r="44" spans="2:5" s="9" customFormat="1">
      <c r="B44" s="58">
        <v>39</v>
      </c>
      <c r="C44" s="58" t="s">
        <v>40</v>
      </c>
      <c r="D44" s="9">
        <v>230</v>
      </c>
      <c r="E44" s="27">
        <f t="shared" si="0"/>
        <v>2.9454131126961746E-5</v>
      </c>
    </row>
    <row r="45" spans="2:5" s="9" customFormat="1">
      <c r="B45" s="46">
        <v>40</v>
      </c>
      <c r="C45" s="58" t="s">
        <v>89</v>
      </c>
      <c r="D45" s="9">
        <v>170.54</v>
      </c>
      <c r="E45" s="27">
        <f t="shared" si="0"/>
        <v>2.1839597923443724E-5</v>
      </c>
    </row>
    <row r="46" spans="2:5" s="9" customFormat="1">
      <c r="B46" s="58">
        <v>41</v>
      </c>
      <c r="C46" s="58" t="s">
        <v>154</v>
      </c>
      <c r="D46" s="9">
        <v>148.69999999999999</v>
      </c>
      <c r="E46" s="27">
        <f t="shared" si="0"/>
        <v>1.9042736080779179E-5</v>
      </c>
    </row>
    <row r="47" spans="2:5" s="204" customFormat="1">
      <c r="B47" s="58">
        <v>42</v>
      </c>
      <c r="C47" s="58" t="s">
        <v>133</v>
      </c>
      <c r="D47" s="9">
        <v>134.4</v>
      </c>
      <c r="E47" s="27">
        <f t="shared" si="0"/>
        <v>1.7211457493320257E-5</v>
      </c>
    </row>
    <row r="48" spans="2:5" s="1" customFormat="1">
      <c r="B48" s="46">
        <v>43</v>
      </c>
      <c r="C48" s="46" t="s">
        <v>148</v>
      </c>
      <c r="D48" s="3">
        <v>80</v>
      </c>
      <c r="E48" s="27">
        <f t="shared" si="0"/>
        <v>1.024491517459539E-5</v>
      </c>
    </row>
    <row r="49" spans="3:5">
      <c r="D49" s="3">
        <v>7808751.8185000001</v>
      </c>
    </row>
    <row r="50" spans="3:5">
      <c r="C50" s="3"/>
    </row>
    <row r="51" spans="3:5">
      <c r="C51" s="3"/>
    </row>
    <row r="52" spans="3:5">
      <c r="C52" s="3"/>
    </row>
    <row r="53" spans="3:5">
      <c r="C53" s="3"/>
    </row>
    <row r="54" spans="3:5">
      <c r="C54" s="3"/>
    </row>
    <row r="55" spans="3:5">
      <c r="C55" s="3"/>
    </row>
    <row r="58" spans="3:5" ht="18">
      <c r="E58" s="25"/>
    </row>
    <row r="59" spans="3:5">
      <c r="C59" s="7" t="s">
        <v>1</v>
      </c>
    </row>
    <row r="60" spans="3:5">
      <c r="C60" s="2" t="s">
        <v>4</v>
      </c>
    </row>
    <row r="61" spans="3:5">
      <c r="C61" s="2" t="s">
        <v>9</v>
      </c>
    </row>
    <row r="62" spans="3:5">
      <c r="C62" s="3" t="s">
        <v>6</v>
      </c>
    </row>
    <row r="63" spans="3:5">
      <c r="C63" s="3" t="s">
        <v>7</v>
      </c>
    </row>
    <row r="64" spans="3:5">
      <c r="C64" s="3" t="s">
        <v>8</v>
      </c>
    </row>
    <row r="65" spans="3:6">
      <c r="C65" s="3" t="s">
        <v>11</v>
      </c>
    </row>
    <row r="66" spans="3:6">
      <c r="C66" s="3" t="s">
        <v>48</v>
      </c>
    </row>
    <row r="67" spans="3:6" ht="13.5" thickBot="1">
      <c r="C67" s="3" t="s">
        <v>52</v>
      </c>
    </row>
    <row r="68" spans="3:6">
      <c r="C68" s="67" t="s">
        <v>193</v>
      </c>
    </row>
    <row r="69" spans="3:6" ht="13.5" thickBot="1">
      <c r="C69" s="68" t="s">
        <v>194</v>
      </c>
    </row>
    <row r="70" spans="3:6" ht="13.5" thickBot="1">
      <c r="C70" s="69" t="s">
        <v>64</v>
      </c>
    </row>
    <row r="71" spans="3:6" ht="13.5" thickBot="1">
      <c r="C71" s="69" t="s">
        <v>66</v>
      </c>
    </row>
    <row r="72" spans="3:6" ht="13.5" thickBot="1">
      <c r="C72" s="69" t="s">
        <v>67</v>
      </c>
    </row>
    <row r="73" spans="3:6" ht="13.5" thickBot="1">
      <c r="C73" s="69" t="s">
        <v>155</v>
      </c>
    </row>
    <row r="74" spans="3:6" ht="13.5" thickBot="1">
      <c r="C74" s="69" t="s">
        <v>110</v>
      </c>
    </row>
    <row r="75" spans="3:6" ht="13.5" thickBot="1">
      <c r="C75" s="69" t="s">
        <v>156</v>
      </c>
    </row>
    <row r="76" spans="3:6" ht="14.25" thickTop="1" thickBot="1">
      <c r="C76" s="69" t="s">
        <v>157</v>
      </c>
      <c r="D76" s="235"/>
      <c r="E76" s="260" t="s">
        <v>20</v>
      </c>
      <c r="F76" s="261" t="s">
        <v>23</v>
      </c>
    </row>
    <row r="77" spans="3:6" ht="13.5" thickBot="1">
      <c r="C77" s="69" t="s">
        <v>109</v>
      </c>
      <c r="D77" s="236"/>
      <c r="E77" s="262">
        <v>367978.97</v>
      </c>
      <c r="F77" s="263">
        <v>3652708608.046</v>
      </c>
    </row>
    <row r="78" spans="3:6" ht="13.5" thickBot="1">
      <c r="C78" s="69" t="s">
        <v>107</v>
      </c>
      <c r="D78" s="236"/>
      <c r="E78" s="262">
        <v>463233.83</v>
      </c>
      <c r="F78" s="263">
        <v>4587933582.1940002</v>
      </c>
    </row>
    <row r="79" spans="3:6" ht="13.5" thickBot="1">
      <c r="C79" s="69" t="s">
        <v>68</v>
      </c>
      <c r="D79" s="236"/>
      <c r="E79" s="262">
        <v>370996.47999999998</v>
      </c>
      <c r="F79" s="263">
        <v>4920227393.9530001</v>
      </c>
    </row>
    <row r="80" spans="3:6" ht="13.5" thickBot="1">
      <c r="C80" s="69" t="s">
        <v>63</v>
      </c>
      <c r="D80" s="236"/>
      <c r="E80" s="262">
        <v>406450.31</v>
      </c>
      <c r="F80" s="263">
        <v>4262808057.3319998</v>
      </c>
    </row>
    <row r="81" spans="3:6" ht="13.5" thickBot="1">
      <c r="C81" s="69" t="s">
        <v>150</v>
      </c>
      <c r="D81" s="236"/>
      <c r="E81" s="262">
        <v>451238.19</v>
      </c>
      <c r="F81" s="263">
        <v>4575758518.6990004</v>
      </c>
    </row>
    <row r="82" spans="3:6">
      <c r="D82" s="236"/>
      <c r="E82" s="262">
        <v>427135.17</v>
      </c>
      <c r="F82" s="263">
        <v>3658743704.585</v>
      </c>
    </row>
    <row r="83" spans="3:6">
      <c r="D83" s="236"/>
      <c r="E83" s="262">
        <v>338049.57</v>
      </c>
      <c r="F83" s="263">
        <v>2304539997.4229999</v>
      </c>
    </row>
    <row r="84" spans="3:6">
      <c r="D84" s="236"/>
      <c r="E84" s="262">
        <v>530552</v>
      </c>
      <c r="F84" s="263">
        <v>5621160902.0340004</v>
      </c>
    </row>
    <row r="85" spans="3:6" ht="13.5" thickBot="1">
      <c r="D85" s="236"/>
      <c r="E85" s="262">
        <v>513720.07</v>
      </c>
      <c r="F85" s="263">
        <v>5434237288.0200005</v>
      </c>
    </row>
    <row r="86" spans="3:6">
      <c r="C86" s="316" t="s">
        <v>123</v>
      </c>
      <c r="D86" s="236"/>
      <c r="E86" s="262">
        <v>454539.49</v>
      </c>
      <c r="F86" s="263">
        <v>4207858050.1729999</v>
      </c>
    </row>
    <row r="87" spans="3:6" ht="13.5" thickBot="1">
      <c r="C87" s="317"/>
      <c r="D87" s="236"/>
      <c r="E87" s="262">
        <v>533051.28</v>
      </c>
      <c r="F87" s="263">
        <v>5667636715.375</v>
      </c>
    </row>
    <row r="88" spans="3:6">
      <c r="C88" s="33" t="s">
        <v>169</v>
      </c>
      <c r="D88" s="236"/>
      <c r="E88" s="262">
        <v>422954.57</v>
      </c>
      <c r="F88" s="263">
        <v>3614185017.263</v>
      </c>
    </row>
    <row r="89" spans="3:6" ht="13.5" thickBot="1">
      <c r="C89" s="33" t="s">
        <v>170</v>
      </c>
      <c r="D89" s="237"/>
      <c r="E89" s="264" t="s">
        <v>45</v>
      </c>
      <c r="F89" s="265" t="s">
        <v>45</v>
      </c>
    </row>
    <row r="90" spans="3:6" ht="13.5" thickTop="1">
      <c r="C90" s="33" t="s">
        <v>171</v>
      </c>
    </row>
    <row r="91" spans="3:6">
      <c r="C91" s="33" t="s">
        <v>172</v>
      </c>
    </row>
    <row r="92" spans="3:6">
      <c r="C92" s="33" t="s">
        <v>173</v>
      </c>
    </row>
    <row r="93" spans="3:6">
      <c r="C93" s="33" t="s">
        <v>174</v>
      </c>
    </row>
    <row r="94" spans="3:6" ht="13.5" thickBot="1">
      <c r="C94" s="37" t="s">
        <v>175</v>
      </c>
    </row>
    <row r="95" spans="3:6" ht="15.75">
      <c r="C95" s="42"/>
    </row>
    <row r="97" spans="3:3" ht="13.5" thickBot="1"/>
    <row r="98" spans="3:3" ht="13.5" thickBot="1">
      <c r="C98" s="49" t="s">
        <v>12</v>
      </c>
    </row>
    <row r="99" spans="3:3" ht="14.25">
      <c r="C99" s="51" t="s">
        <v>14</v>
      </c>
    </row>
    <row r="100" spans="3:3" ht="14.25">
      <c r="C100" s="51" t="s">
        <v>15</v>
      </c>
    </row>
    <row r="101" spans="3:3" ht="15" thickBot="1">
      <c r="C101" s="53" t="s">
        <v>16</v>
      </c>
    </row>
    <row r="106" spans="3:3">
      <c r="C106" s="2" t="s">
        <v>17</v>
      </c>
    </row>
    <row r="107" spans="3:3">
      <c r="C107" s="2" t="s">
        <v>45</v>
      </c>
    </row>
    <row r="108" spans="3:3">
      <c r="C108" s="2" t="s">
        <v>107</v>
      </c>
    </row>
    <row r="109" spans="3:3">
      <c r="C109" s="2" t="s">
        <v>109</v>
      </c>
    </row>
    <row r="110" spans="3:3">
      <c r="C110" s="2" t="s">
        <v>110</v>
      </c>
    </row>
    <row r="111" spans="3:3">
      <c r="C111" s="2" t="s">
        <v>150</v>
      </c>
    </row>
    <row r="112" spans="3:3">
      <c r="C112" s="2" t="s">
        <v>155</v>
      </c>
    </row>
    <row r="113" spans="3:3">
      <c r="C113" s="2" t="s">
        <v>156</v>
      </c>
    </row>
    <row r="114" spans="3:3">
      <c r="C114" s="2" t="s">
        <v>157</v>
      </c>
    </row>
    <row r="115" spans="3:3">
      <c r="C115" s="2" t="s">
        <v>63</v>
      </c>
    </row>
    <row r="116" spans="3:3">
      <c r="C116" s="2" t="s">
        <v>64</v>
      </c>
    </row>
    <row r="117" spans="3:3">
      <c r="C117" s="2" t="s">
        <v>66</v>
      </c>
    </row>
    <row r="118" spans="3:3">
      <c r="C118" s="2" t="s">
        <v>67</v>
      </c>
    </row>
    <row r="119" spans="3:3">
      <c r="C119" s="2" t="s">
        <v>68</v>
      </c>
    </row>
    <row r="120" spans="3:3">
      <c r="C120" s="2" t="s">
        <v>24</v>
      </c>
    </row>
    <row r="125" spans="3:3" ht="13.5" thickBot="1"/>
    <row r="126" spans="3:3">
      <c r="C126" s="67" t="s">
        <v>193</v>
      </c>
    </row>
    <row r="127" spans="3:3" ht="13.5" thickBot="1">
      <c r="C127" s="68" t="s">
        <v>194</v>
      </c>
    </row>
    <row r="128" spans="3:3" ht="13.5" thickBot="1">
      <c r="C128" s="69" t="s">
        <v>111</v>
      </c>
    </row>
    <row r="129" spans="3:3" ht="13.5" thickBot="1">
      <c r="C129" s="69" t="s">
        <v>112</v>
      </c>
    </row>
    <row r="130" spans="3:3" ht="13.5" thickBot="1">
      <c r="C130" s="69" t="s">
        <v>113</v>
      </c>
    </row>
    <row r="131" spans="3:3" ht="13.5" thickBot="1">
      <c r="C131" s="69" t="s">
        <v>114</v>
      </c>
    </row>
    <row r="132" spans="3:3" ht="13.5" thickBot="1">
      <c r="C132" s="69" t="s">
        <v>115</v>
      </c>
    </row>
    <row r="133" spans="3:3" ht="13.5" thickBot="1">
      <c r="C133" s="69" t="s">
        <v>116</v>
      </c>
    </row>
    <row r="134" spans="3:3" ht="13.5" thickBot="1">
      <c r="C134" s="69" t="s">
        <v>117</v>
      </c>
    </row>
    <row r="135" spans="3:3" ht="13.5" thickBot="1">
      <c r="C135" s="69" t="s">
        <v>118</v>
      </c>
    </row>
    <row r="136" spans="3:3" ht="13.5" thickBot="1">
      <c r="C136" s="69" t="s">
        <v>119</v>
      </c>
    </row>
    <row r="137" spans="3:3" ht="13.5" thickBot="1">
      <c r="C137" s="69" t="s">
        <v>120</v>
      </c>
    </row>
    <row r="138" spans="3:3" ht="13.5" thickBot="1">
      <c r="C138" s="69" t="s">
        <v>121</v>
      </c>
    </row>
    <row r="139" spans="3:3" ht="13.5" thickBot="1">
      <c r="C139" s="69" t="s">
        <v>61</v>
      </c>
    </row>
    <row r="145" spans="3:3" ht="13.5" thickBot="1"/>
    <row r="146" spans="3:3" ht="13.5" thickBot="1">
      <c r="C146" s="73" t="s">
        <v>189</v>
      </c>
    </row>
    <row r="147" spans="3:3" ht="13.5" thickBot="1">
      <c r="C147" s="74">
        <v>722769.96</v>
      </c>
    </row>
    <row r="148" spans="3:3" ht="13.5" thickBot="1">
      <c r="C148" s="74">
        <v>680310.23</v>
      </c>
    </row>
    <row r="149" spans="3:3" ht="13.5" thickBot="1">
      <c r="C149" s="74">
        <v>795468.18</v>
      </c>
    </row>
    <row r="150" spans="3:3" ht="13.5" thickBot="1">
      <c r="C150" s="74">
        <v>737952.67</v>
      </c>
    </row>
    <row r="151" spans="3:3" ht="13.5" thickBot="1">
      <c r="C151" s="74">
        <v>726712.84</v>
      </c>
    </row>
    <row r="152" spans="3:3" ht="13.5" thickBot="1">
      <c r="C152" s="74">
        <v>514579.7</v>
      </c>
    </row>
    <row r="153" spans="3:3" ht="13.5" thickBot="1">
      <c r="C153" s="74">
        <v>455814.85</v>
      </c>
    </row>
    <row r="154" spans="3:3" ht="13.5" thickBot="1">
      <c r="C154" s="74">
        <v>658728.36</v>
      </c>
    </row>
    <row r="155" spans="3:3" ht="13.5" thickBot="1">
      <c r="C155" s="74">
        <v>685709.74</v>
      </c>
    </row>
    <row r="156" spans="3:3" ht="13.5" thickBot="1">
      <c r="C156" s="74">
        <v>612248.80000000005</v>
      </c>
    </row>
    <row r="157" spans="3:3" ht="13.5" thickBot="1">
      <c r="C157" s="74">
        <v>632073.36</v>
      </c>
    </row>
    <row r="158" spans="3:3" ht="13.5" thickBot="1">
      <c r="C158" s="74">
        <v>586383.13</v>
      </c>
    </row>
  </sheetData>
  <mergeCells count="1">
    <mergeCell ref="C86:C87"/>
  </mergeCells>
  <phoneticPr fontId="2" type="noConversion"/>
  <pageMargins left="0.75" right="0.75" top="1" bottom="1" header="0" footer="0"/>
  <pageSetup paperSize="9" scale="58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opLeftCell="A82" zoomScale="75" workbookViewId="0">
      <selection activeCell="B4" sqref="B4"/>
    </sheetView>
  </sheetViews>
  <sheetFormatPr baseColWidth="10" defaultRowHeight="12.75"/>
  <cols>
    <col min="1" max="1" width="52.85546875" style="2" customWidth="1"/>
    <col min="2" max="2" width="13.42578125" style="3" customWidth="1"/>
    <col min="3" max="3" width="12.7109375" bestFit="1" customWidth="1"/>
    <col min="4" max="4" width="6.42578125" customWidth="1"/>
  </cols>
  <sheetData>
    <row r="1" spans="1:7" ht="13.5" thickBot="1">
      <c r="A1" s="6" t="s">
        <v>124</v>
      </c>
      <c r="B1" s="23" t="s">
        <v>107</v>
      </c>
      <c r="C1" s="22"/>
      <c r="E1" s="7" t="s">
        <v>1</v>
      </c>
      <c r="F1" s="22"/>
    </row>
    <row r="2" spans="1:7">
      <c r="A2" s="58" t="s">
        <v>135</v>
      </c>
      <c r="B2" s="18">
        <v>2223.0100000000002</v>
      </c>
      <c r="C2" s="61">
        <f>B2/$B$38</f>
        <v>3.0756812454752333E-3</v>
      </c>
      <c r="E2" s="2" t="s">
        <v>4</v>
      </c>
      <c r="F2" s="16"/>
    </row>
    <row r="3" spans="1:7">
      <c r="A3" s="3" t="s">
        <v>181</v>
      </c>
      <c r="B3" s="46">
        <v>2313.92</v>
      </c>
      <c r="C3" s="61">
        <f t="shared" ref="C3:C11" si="0">B3/$B$38</f>
        <v>3.2014612383795176E-3</v>
      </c>
      <c r="E3" s="2" t="s">
        <v>9</v>
      </c>
      <c r="F3" s="16"/>
    </row>
    <row r="4" spans="1:7">
      <c r="A4" s="9" t="s">
        <v>147</v>
      </c>
      <c r="B4" s="18">
        <v>2434.89</v>
      </c>
      <c r="C4" s="61">
        <f t="shared" si="0"/>
        <v>3.368831227837567E-3</v>
      </c>
      <c r="E4" s="3" t="s">
        <v>6</v>
      </c>
      <c r="F4" s="3"/>
    </row>
    <row r="5" spans="1:7">
      <c r="A5" s="3" t="s">
        <v>125</v>
      </c>
      <c r="B5" s="45">
        <v>2520.54</v>
      </c>
      <c r="C5" s="61">
        <f t="shared" si="0"/>
        <v>3.4873336631279861E-3</v>
      </c>
      <c r="E5" s="3" t="s">
        <v>7</v>
      </c>
      <c r="F5" s="3"/>
    </row>
    <row r="6" spans="1:7">
      <c r="A6" s="9" t="s">
        <v>3</v>
      </c>
      <c r="B6" s="18">
        <v>3730.01</v>
      </c>
      <c r="C6" s="61">
        <f t="shared" si="0"/>
        <v>5.1607153375086371E-3</v>
      </c>
      <c r="E6" s="3" t="s">
        <v>8</v>
      </c>
      <c r="F6" s="16"/>
    </row>
    <row r="7" spans="1:7">
      <c r="A7" s="78" t="s">
        <v>57</v>
      </c>
      <c r="B7" s="78">
        <f>SUM(B13:B37)</f>
        <v>12360.186500000002</v>
      </c>
      <c r="C7" s="126">
        <f t="shared" si="0"/>
        <v>1.7101134861573348E-2</v>
      </c>
      <c r="E7" s="3" t="s">
        <v>11</v>
      </c>
      <c r="F7" s="3"/>
    </row>
    <row r="8" spans="1:7">
      <c r="A8" s="78" t="s">
        <v>225</v>
      </c>
      <c r="B8" s="78">
        <v>41325.19</v>
      </c>
      <c r="C8" s="126">
        <f t="shared" si="0"/>
        <v>5.7176131393336362E-2</v>
      </c>
      <c r="E8" s="3" t="s">
        <v>48</v>
      </c>
      <c r="F8" s="16"/>
    </row>
    <row r="9" spans="1:7">
      <c r="A9" s="125" t="s">
        <v>10</v>
      </c>
      <c r="B9" s="80">
        <v>70375.850000000006</v>
      </c>
      <c r="C9" s="126">
        <f t="shared" si="0"/>
        <v>9.7369639353569348E-2</v>
      </c>
      <c r="E9" s="3" t="s">
        <v>52</v>
      </c>
      <c r="F9" s="16"/>
    </row>
    <row r="10" spans="1:7">
      <c r="A10" s="3" t="s">
        <v>131</v>
      </c>
      <c r="B10" s="46">
        <v>217507.39</v>
      </c>
      <c r="C10" s="131">
        <f t="shared" si="0"/>
        <v>0.30093584832064063</v>
      </c>
      <c r="E10" s="3"/>
      <c r="F10" s="3"/>
    </row>
    <row r="11" spans="1:7">
      <c r="A11" s="123" t="s">
        <v>159</v>
      </c>
      <c r="B11" s="79">
        <v>367978.97</v>
      </c>
      <c r="C11" s="126">
        <f t="shared" si="0"/>
        <v>0.50912322335855142</v>
      </c>
      <c r="E11" s="3"/>
      <c r="F11" s="3"/>
    </row>
    <row r="12" spans="1:7">
      <c r="A12" s="3"/>
      <c r="B12" s="45"/>
      <c r="C12" s="61"/>
      <c r="E12" s="3"/>
      <c r="F12" s="3"/>
    </row>
    <row r="13" spans="1:7">
      <c r="A13" s="101" t="s">
        <v>136</v>
      </c>
      <c r="B13" s="48">
        <v>1600.94</v>
      </c>
      <c r="C13" s="61">
        <f>B13/$B$7</f>
        <v>0.12952393558139272</v>
      </c>
    </row>
    <row r="14" spans="1:7">
      <c r="A14" s="58" t="s">
        <v>132</v>
      </c>
      <c r="B14" s="18">
        <v>2066.3910000000001</v>
      </c>
      <c r="C14" s="61">
        <f t="shared" ref="C14:C37" si="1">B14/$B$7</f>
        <v>0.16718121526726151</v>
      </c>
      <c r="E14" s="3"/>
      <c r="F14" s="12"/>
    </row>
    <row r="15" spans="1:7">
      <c r="A15" s="3" t="s">
        <v>35</v>
      </c>
      <c r="B15" s="59">
        <v>1783.93</v>
      </c>
      <c r="C15" s="61">
        <f t="shared" si="1"/>
        <v>0.14432872837315197</v>
      </c>
      <c r="E15" s="9"/>
      <c r="F15" s="16"/>
      <c r="G15" t="s">
        <v>45</v>
      </c>
    </row>
    <row r="16" spans="1:7">
      <c r="A16" s="3" t="s">
        <v>158</v>
      </c>
      <c r="B16" s="59">
        <v>1818.13</v>
      </c>
      <c r="C16" s="61">
        <f t="shared" si="1"/>
        <v>0.14709567691393652</v>
      </c>
      <c r="E16" s="3"/>
      <c r="F16" s="3"/>
    </row>
    <row r="17" spans="1:15" s="88" customFormat="1">
      <c r="A17" s="46" t="s">
        <v>126</v>
      </c>
      <c r="B17" s="45">
        <v>860</v>
      </c>
      <c r="C17" s="61">
        <f t="shared" si="1"/>
        <v>6.9578238160079534E-2</v>
      </c>
      <c r="D17" s="87">
        <f>SUM(C2:C11)</f>
        <v>1</v>
      </c>
    </row>
    <row r="18" spans="1:15">
      <c r="A18" s="46" t="s">
        <v>128</v>
      </c>
      <c r="B18" s="45">
        <v>820.47</v>
      </c>
      <c r="C18" s="61">
        <f t="shared" si="1"/>
        <v>6.6380066352558664E-2</v>
      </c>
      <c r="D18" s="61">
        <f>SUM(C13:C37)</f>
        <v>0.99999999999999989</v>
      </c>
      <c r="E18" s="9"/>
      <c r="F18" s="16"/>
    </row>
    <row r="19" spans="1:15">
      <c r="A19" s="103" t="s">
        <v>49</v>
      </c>
      <c r="B19" s="18">
        <v>500</v>
      </c>
      <c r="C19" s="61">
        <f t="shared" si="1"/>
        <v>4.0452464046557869E-2</v>
      </c>
      <c r="E19" s="3"/>
      <c r="F19" s="3"/>
    </row>
    <row r="20" spans="1:15">
      <c r="A20" s="3" t="s">
        <v>145</v>
      </c>
      <c r="B20" s="45">
        <v>368.43</v>
      </c>
      <c r="C20" s="61">
        <f t="shared" si="1"/>
        <v>2.980780265734663E-2</v>
      </c>
      <c r="E20" s="2"/>
      <c r="F20" s="2"/>
    </row>
    <row r="21" spans="1:15">
      <c r="A21" s="58" t="s">
        <v>0</v>
      </c>
      <c r="B21" s="18">
        <v>350</v>
      </c>
      <c r="C21" s="61">
        <f t="shared" si="1"/>
        <v>2.8316724832590508E-2</v>
      </c>
      <c r="E21" s="9"/>
      <c r="F21" s="16"/>
    </row>
    <row r="22" spans="1:15">
      <c r="A22" s="46" t="s">
        <v>134</v>
      </c>
      <c r="B22" s="46">
        <v>295.28549999999996</v>
      </c>
      <c r="C22" s="61">
        <f t="shared" si="1"/>
        <v>2.3890052144439722E-2</v>
      </c>
      <c r="E22" s="3"/>
      <c r="F22" s="3"/>
    </row>
    <row r="23" spans="1:15" s="9" customFormat="1">
      <c r="A23" s="102" t="s">
        <v>144</v>
      </c>
      <c r="B23" s="18">
        <v>295</v>
      </c>
      <c r="C23" s="61">
        <f t="shared" si="1"/>
        <v>2.3866953787469142E-2</v>
      </c>
      <c r="D23" s="16"/>
      <c r="E23" s="16"/>
      <c r="F23" s="16"/>
      <c r="G23" s="16"/>
      <c r="H23" s="16"/>
      <c r="I23" s="16"/>
      <c r="J23" s="16"/>
      <c r="K23" s="3"/>
      <c r="L23" s="15"/>
      <c r="N23" s="3"/>
      <c r="O23" s="3"/>
    </row>
    <row r="24" spans="1:15">
      <c r="A24" s="3" t="s">
        <v>138</v>
      </c>
      <c r="B24" s="46">
        <v>204</v>
      </c>
      <c r="C24" s="61">
        <f t="shared" si="1"/>
        <v>1.6504605330995611E-2</v>
      </c>
      <c r="E24" s="9"/>
      <c r="F24" s="16"/>
    </row>
    <row r="25" spans="1:15">
      <c r="A25" s="58" t="s">
        <v>146</v>
      </c>
      <c r="B25" s="18">
        <v>203.46</v>
      </c>
      <c r="C25" s="61">
        <f t="shared" si="1"/>
        <v>1.646091666982533E-2</v>
      </c>
      <c r="E25" s="3"/>
      <c r="F25" s="3"/>
    </row>
    <row r="26" spans="1:15">
      <c r="A26" s="58" t="s">
        <v>69</v>
      </c>
      <c r="B26" s="18">
        <v>191.1</v>
      </c>
      <c r="C26" s="61">
        <f t="shared" si="1"/>
        <v>1.5460931758594417E-2</v>
      </c>
    </row>
    <row r="27" spans="1:15">
      <c r="A27" s="58" t="s">
        <v>160</v>
      </c>
      <c r="B27" s="18">
        <v>172.25</v>
      </c>
      <c r="C27" s="61">
        <f t="shared" si="1"/>
        <v>1.3935873864039185E-2</v>
      </c>
      <c r="E27" s="9"/>
      <c r="F27" s="16"/>
    </row>
    <row r="28" spans="1:15">
      <c r="A28" s="46" t="s">
        <v>133</v>
      </c>
      <c r="B28" s="45">
        <v>134.4</v>
      </c>
      <c r="C28" s="61">
        <f t="shared" si="1"/>
        <v>1.0873622335714756E-2</v>
      </c>
      <c r="E28" s="9"/>
      <c r="F28" s="16"/>
    </row>
    <row r="29" spans="1:15">
      <c r="A29" s="46" t="s">
        <v>108</v>
      </c>
      <c r="B29" s="45">
        <v>124.2</v>
      </c>
      <c r="C29" s="61">
        <f t="shared" si="1"/>
        <v>1.0048392069164976E-2</v>
      </c>
      <c r="E29" s="3"/>
      <c r="F29" s="3"/>
    </row>
    <row r="30" spans="1:15">
      <c r="A30" s="14" t="s">
        <v>50</v>
      </c>
      <c r="B30" s="101">
        <v>110</v>
      </c>
      <c r="C30" s="61">
        <f t="shared" si="1"/>
        <v>8.8995420902427316E-3</v>
      </c>
    </row>
    <row r="31" spans="1:15" s="9" customFormat="1">
      <c r="A31" s="3" t="s">
        <v>176</v>
      </c>
      <c r="B31" s="45">
        <v>110</v>
      </c>
      <c r="C31" s="61">
        <f t="shared" si="1"/>
        <v>8.8995420902427316E-3</v>
      </c>
      <c r="D31" s="16"/>
      <c r="E31" s="16"/>
      <c r="F31" s="16"/>
      <c r="G31" s="16"/>
      <c r="H31" s="16"/>
      <c r="I31" s="16"/>
      <c r="J31" s="16"/>
      <c r="K31" s="3"/>
      <c r="L31" s="15"/>
      <c r="N31" s="3"/>
      <c r="O31" s="3"/>
    </row>
    <row r="32" spans="1:15">
      <c r="A32" s="14" t="s">
        <v>92</v>
      </c>
      <c r="B32" s="101">
        <v>91</v>
      </c>
      <c r="C32" s="61">
        <f t="shared" si="1"/>
        <v>7.362348456473532E-3</v>
      </c>
      <c r="D32" t="s">
        <v>45</v>
      </c>
    </row>
    <row r="33" spans="1:14">
      <c r="A33" s="3" t="s">
        <v>148</v>
      </c>
      <c r="B33" s="45">
        <v>80</v>
      </c>
      <c r="C33" s="61">
        <f t="shared" si="1"/>
        <v>6.4723942474492592E-3</v>
      </c>
      <c r="E33" s="9"/>
      <c r="F33" s="16"/>
    </row>
    <row r="34" spans="1:14">
      <c r="A34" s="9" t="s">
        <v>89</v>
      </c>
      <c r="B34" s="100">
        <v>60</v>
      </c>
      <c r="C34" s="61">
        <f t="shared" si="1"/>
        <v>4.8542956855869438E-3</v>
      </c>
      <c r="E34" s="9"/>
      <c r="F34" s="16"/>
    </row>
    <row r="35" spans="1:14">
      <c r="A35" s="9" t="s">
        <v>5</v>
      </c>
      <c r="B35" s="18">
        <v>50</v>
      </c>
      <c r="C35" s="61">
        <f t="shared" si="1"/>
        <v>4.0452464046557869E-3</v>
      </c>
    </row>
    <row r="36" spans="1:14">
      <c r="A36" s="46" t="s">
        <v>154</v>
      </c>
      <c r="B36" s="45">
        <v>43.7</v>
      </c>
      <c r="C36" s="61">
        <f t="shared" si="1"/>
        <v>3.5355453576691579E-3</v>
      </c>
      <c r="E36" s="9"/>
      <c r="F36" s="16"/>
    </row>
    <row r="37" spans="1:14" ht="13.5" thickBot="1">
      <c r="A37" s="109" t="s">
        <v>106</v>
      </c>
      <c r="B37" s="111">
        <v>27.5</v>
      </c>
      <c r="C37" s="61">
        <f t="shared" si="1"/>
        <v>2.2248855225606829E-3</v>
      </c>
      <c r="E37" s="3"/>
      <c r="F37" s="3"/>
    </row>
    <row r="38" spans="1:14" ht="13.5" thickBot="1">
      <c r="B38" s="5">
        <f>SUM(B2:B11)</f>
        <v>722769.95649999997</v>
      </c>
      <c r="E38" s="2"/>
      <c r="F38" s="2"/>
    </row>
    <row r="39" spans="1:14">
      <c r="E39" s="2"/>
      <c r="F39" s="2"/>
    </row>
    <row r="40" spans="1:14">
      <c r="B40" s="21"/>
      <c r="E40" s="9"/>
      <c r="F40" s="16"/>
    </row>
    <row r="41" spans="1:14">
      <c r="A41" s="107"/>
      <c r="B41" s="310"/>
      <c r="E41" s="2"/>
      <c r="F41" s="2"/>
    </row>
    <row r="42" spans="1:14">
      <c r="A42" s="107"/>
      <c r="B42" s="310"/>
      <c r="E42" s="2"/>
      <c r="F42" s="2"/>
    </row>
    <row r="43" spans="1:14" ht="13.5" thickBot="1">
      <c r="A43" s="108"/>
      <c r="B43" s="72"/>
      <c r="E43" s="9"/>
      <c r="F43" s="16"/>
    </row>
    <row r="44" spans="1:14" ht="13.5" thickBot="1">
      <c r="A44" s="6" t="s">
        <v>124</v>
      </c>
      <c r="B44" s="105" t="s">
        <v>107</v>
      </c>
      <c r="C44" s="22"/>
      <c r="D44" s="22"/>
      <c r="E44" s="22"/>
      <c r="F44" s="22"/>
      <c r="G44" s="22"/>
      <c r="H44" s="22"/>
      <c r="I44" s="22"/>
      <c r="J44" s="122"/>
      <c r="K44" s="22"/>
      <c r="L44" s="22"/>
      <c r="M44" s="122"/>
      <c r="N44" s="3"/>
    </row>
    <row r="45" spans="1:14">
      <c r="A45" s="3" t="s">
        <v>93</v>
      </c>
      <c r="B45" s="115">
        <v>0</v>
      </c>
      <c r="C45" s="12"/>
      <c r="D45" s="12"/>
      <c r="E45" s="12"/>
      <c r="F45" s="12"/>
      <c r="G45" s="12"/>
      <c r="H45" s="16"/>
      <c r="I45" s="12"/>
      <c r="J45" s="12"/>
      <c r="K45" s="12"/>
      <c r="L45" s="12"/>
      <c r="M45" s="12"/>
      <c r="N45" s="3"/>
    </row>
    <row r="46" spans="1:14">
      <c r="A46" s="123" t="s">
        <v>71</v>
      </c>
      <c r="B46" s="124">
        <v>125.5</v>
      </c>
      <c r="C46" s="16">
        <f>SUM(B46:B49)</f>
        <v>70375.850000000006</v>
      </c>
      <c r="D46" s="106">
        <f>B46/$C$46</f>
        <v>1.783282191263054E-3</v>
      </c>
      <c r="E46" s="16"/>
      <c r="F46" s="16" t="s">
        <v>71</v>
      </c>
      <c r="G46" s="16">
        <v>125.5</v>
      </c>
      <c r="H46" s="106">
        <v>1.783282191263054E-3</v>
      </c>
      <c r="J46" s="16"/>
      <c r="K46" s="16"/>
      <c r="L46" s="16"/>
      <c r="M46" s="16"/>
      <c r="N46" s="3"/>
    </row>
    <row r="47" spans="1:14">
      <c r="A47" s="123" t="s">
        <v>72</v>
      </c>
      <c r="B47" s="124">
        <v>64386.35</v>
      </c>
      <c r="C47" s="16"/>
      <c r="D47" s="106">
        <f>B47/$C$46</f>
        <v>0.91489267980422251</v>
      </c>
      <c r="E47" s="16"/>
      <c r="F47" s="16" t="s">
        <v>72</v>
      </c>
      <c r="G47" s="16">
        <v>64386.35</v>
      </c>
      <c r="H47" s="106">
        <v>0.91489267980422251</v>
      </c>
      <c r="J47" s="16"/>
      <c r="K47" s="16"/>
      <c r="L47" s="16"/>
      <c r="M47" s="16"/>
      <c r="N47" s="3"/>
    </row>
    <row r="48" spans="1:14">
      <c r="A48" s="123" t="s">
        <v>130</v>
      </c>
      <c r="B48" s="124">
        <v>5714</v>
      </c>
      <c r="C48" s="16"/>
      <c r="D48" s="106">
        <f>B48/$C$46</f>
        <v>8.1192625026909077E-2</v>
      </c>
      <c r="E48" s="16"/>
      <c r="F48" s="16" t="s">
        <v>130</v>
      </c>
      <c r="G48" s="16">
        <v>5714</v>
      </c>
      <c r="H48" s="106">
        <v>8.1192625026909077E-2</v>
      </c>
      <c r="J48" s="16"/>
      <c r="K48" s="16"/>
      <c r="L48" s="16"/>
      <c r="M48" s="16"/>
      <c r="N48" s="3"/>
    </row>
    <row r="49" spans="1:14">
      <c r="A49" s="123" t="s">
        <v>34</v>
      </c>
      <c r="B49" s="124">
        <v>150</v>
      </c>
      <c r="C49" s="16"/>
      <c r="D49" s="106">
        <f>B49/$C$46</f>
        <v>2.1314129776052438E-3</v>
      </c>
      <c r="E49" s="16"/>
      <c r="F49" s="3" t="s">
        <v>34</v>
      </c>
      <c r="G49" s="16">
        <v>150</v>
      </c>
      <c r="H49" s="106">
        <v>2.1314129776052438E-3</v>
      </c>
      <c r="J49" s="16" t="s">
        <v>45</v>
      </c>
      <c r="K49" s="16"/>
      <c r="L49" s="16"/>
      <c r="M49" s="16"/>
      <c r="N49" s="3"/>
    </row>
    <row r="50" spans="1:14">
      <c r="A50" s="9"/>
      <c r="B50" s="116"/>
      <c r="C50" s="16"/>
      <c r="D50" s="16"/>
      <c r="E50" s="16"/>
      <c r="F50" s="16"/>
      <c r="G50" s="16">
        <v>70375.850000000006</v>
      </c>
      <c r="H50" s="16"/>
      <c r="I50" s="16"/>
      <c r="J50" s="16"/>
      <c r="K50" s="16"/>
      <c r="L50" s="16"/>
      <c r="M50" s="16"/>
      <c r="N50" s="3"/>
    </row>
    <row r="51" spans="1:14">
      <c r="A51" s="14" t="s">
        <v>35</v>
      </c>
      <c r="B51" s="132">
        <v>1783.93</v>
      </c>
      <c r="C51" s="16"/>
      <c r="D51" s="16"/>
      <c r="E51" s="16"/>
      <c r="F51" s="3"/>
      <c r="G51" s="16"/>
      <c r="H51" s="16"/>
      <c r="I51" s="16"/>
      <c r="J51" s="16"/>
      <c r="K51" s="16"/>
      <c r="L51" s="16"/>
      <c r="M51" s="16"/>
      <c r="N51" s="3"/>
    </row>
    <row r="52" spans="1:14">
      <c r="A52" s="14" t="s">
        <v>131</v>
      </c>
      <c r="B52" s="132">
        <v>217507.39</v>
      </c>
      <c r="C52" s="16"/>
      <c r="D52" s="16"/>
      <c r="E52" s="16"/>
      <c r="F52" s="3"/>
      <c r="G52" s="16"/>
      <c r="H52" s="16"/>
      <c r="I52" s="16"/>
      <c r="J52" s="16"/>
      <c r="K52" s="16"/>
      <c r="L52" s="16"/>
      <c r="M52" s="16"/>
      <c r="N52" s="3"/>
    </row>
    <row r="53" spans="1:14">
      <c r="A53" s="9" t="s">
        <v>147</v>
      </c>
      <c r="B53" s="116">
        <v>2434.89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"/>
    </row>
    <row r="54" spans="1:14">
      <c r="A54" s="9" t="s">
        <v>146</v>
      </c>
      <c r="B54" s="116">
        <v>203.46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3"/>
    </row>
    <row r="55" spans="1:14">
      <c r="A55" s="123" t="s">
        <v>60</v>
      </c>
      <c r="B55" s="124">
        <v>0</v>
      </c>
      <c r="C55" s="16">
        <f>SUM(B55:B57)</f>
        <v>367978.97000000003</v>
      </c>
      <c r="D55" s="106">
        <f>B55/$C$55</f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3"/>
    </row>
    <row r="56" spans="1:14">
      <c r="A56" s="123" t="s">
        <v>59</v>
      </c>
      <c r="B56" s="124">
        <v>26381.82</v>
      </c>
      <c r="C56" s="16"/>
      <c r="D56" s="106">
        <f>B56/$C$55</f>
        <v>7.1693825329202904E-2</v>
      </c>
      <c r="E56" s="16"/>
      <c r="F56" s="3"/>
      <c r="G56" s="16"/>
      <c r="H56" s="16"/>
      <c r="I56" s="16"/>
      <c r="J56" s="16"/>
      <c r="K56" s="16"/>
      <c r="L56" s="16"/>
      <c r="M56" s="16"/>
      <c r="N56" s="3"/>
    </row>
    <row r="57" spans="1:14">
      <c r="A57" s="123" t="s">
        <v>58</v>
      </c>
      <c r="B57" s="124">
        <v>341597.15</v>
      </c>
      <c r="C57" s="16"/>
      <c r="D57" s="106">
        <f>B57/$C$55</f>
        <v>0.92830617467079712</v>
      </c>
      <c r="E57" s="16"/>
      <c r="F57" s="3"/>
      <c r="G57" s="16"/>
      <c r="H57" s="16"/>
      <c r="I57" s="16"/>
      <c r="J57" s="16"/>
      <c r="K57" s="16"/>
      <c r="L57" s="16"/>
      <c r="M57" s="16"/>
      <c r="N57" s="3"/>
    </row>
    <row r="58" spans="1:14">
      <c r="A58" s="9" t="s">
        <v>128</v>
      </c>
      <c r="B58" s="116">
        <v>820.47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3"/>
    </row>
    <row r="59" spans="1:14">
      <c r="A59" s="9" t="s">
        <v>158</v>
      </c>
      <c r="B59" s="116">
        <v>1818.13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3"/>
    </row>
    <row r="60" spans="1:14">
      <c r="A60" s="9" t="s">
        <v>143</v>
      </c>
      <c r="B60" s="116">
        <v>172.25</v>
      </c>
      <c r="C60" s="16">
        <f>B51+B52</f>
        <v>219291.32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"/>
    </row>
    <row r="61" spans="1:14">
      <c r="A61" s="9" t="s">
        <v>62</v>
      </c>
      <c r="B61" s="116">
        <v>0</v>
      </c>
      <c r="C61" s="16">
        <v>217507.39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"/>
    </row>
    <row r="62" spans="1:14">
      <c r="A62" s="9" t="s">
        <v>108</v>
      </c>
      <c r="B62" s="116">
        <v>124.2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3"/>
    </row>
    <row r="63" spans="1:14">
      <c r="A63" s="9" t="s">
        <v>133</v>
      </c>
      <c r="B63" s="116">
        <v>134.4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3"/>
    </row>
    <row r="64" spans="1:14">
      <c r="A64" s="9" t="s">
        <v>151</v>
      </c>
      <c r="B64" s="116"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3"/>
    </row>
    <row r="65" spans="1:14">
      <c r="A65" s="9" t="s">
        <v>126</v>
      </c>
      <c r="B65" s="116">
        <v>860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"/>
    </row>
    <row r="66" spans="1:14">
      <c r="A66" s="9" t="s">
        <v>78</v>
      </c>
      <c r="B66" s="116">
        <v>500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"/>
    </row>
    <row r="67" spans="1:14">
      <c r="A67" s="9" t="s">
        <v>74</v>
      </c>
      <c r="B67" s="116">
        <v>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"/>
    </row>
    <row r="68" spans="1:14">
      <c r="A68" s="9" t="s">
        <v>37</v>
      </c>
      <c r="B68" s="116">
        <v>350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3"/>
    </row>
    <row r="69" spans="1:14">
      <c r="A69" s="9" t="s">
        <v>176</v>
      </c>
      <c r="B69" s="116">
        <v>110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"/>
    </row>
    <row r="70" spans="1:14">
      <c r="A70" s="9" t="s">
        <v>148</v>
      </c>
      <c r="B70" s="116">
        <v>80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"/>
    </row>
    <row r="71" spans="1:14">
      <c r="A71" s="14" t="s">
        <v>51</v>
      </c>
      <c r="B71" s="117">
        <v>110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9" t="s">
        <v>86</v>
      </c>
      <c r="B72" s="116">
        <v>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"/>
    </row>
    <row r="73" spans="1:14">
      <c r="A73" s="9" t="s">
        <v>70</v>
      </c>
      <c r="B73" s="116">
        <v>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3"/>
    </row>
    <row r="74" spans="1:14">
      <c r="A74" s="9" t="s">
        <v>125</v>
      </c>
      <c r="B74" s="116">
        <v>2520.54</v>
      </c>
      <c r="C74" s="16"/>
      <c r="D74" s="16"/>
      <c r="E74" s="16"/>
      <c r="F74" s="3"/>
      <c r="G74" s="16"/>
      <c r="H74" s="16"/>
      <c r="I74" s="16"/>
      <c r="J74" s="16"/>
      <c r="K74" s="16"/>
      <c r="L74" s="16"/>
      <c r="M74" s="16"/>
      <c r="N74" s="3"/>
    </row>
    <row r="75" spans="1:14">
      <c r="A75" s="9" t="s">
        <v>102</v>
      </c>
      <c r="B75" s="116">
        <v>0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"/>
    </row>
    <row r="76" spans="1:14">
      <c r="A76" s="9" t="s">
        <v>43</v>
      </c>
      <c r="B76" s="116">
        <v>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3"/>
    </row>
    <row r="77" spans="1:14">
      <c r="A77" s="9" t="s">
        <v>135</v>
      </c>
      <c r="B77" s="116">
        <f>222.88+182+1818.13</f>
        <v>2223.0100000000002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"/>
    </row>
    <row r="78" spans="1:14">
      <c r="A78" s="9" t="s">
        <v>136</v>
      </c>
      <c r="B78" s="116">
        <v>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3"/>
    </row>
    <row r="79" spans="1:14">
      <c r="A79" s="9" t="s">
        <v>40</v>
      </c>
      <c r="B79" s="116">
        <v>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"/>
    </row>
    <row r="80" spans="1:14">
      <c r="A80" s="9" t="s">
        <v>154</v>
      </c>
      <c r="B80" s="116">
        <v>43.7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"/>
    </row>
    <row r="81" spans="1:14">
      <c r="A81" s="9" t="s">
        <v>153</v>
      </c>
      <c r="B81" s="116">
        <v>1600.94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3"/>
    </row>
    <row r="82" spans="1:14">
      <c r="A82" s="9" t="s">
        <v>145</v>
      </c>
      <c r="B82" s="116">
        <v>368.43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3"/>
    </row>
    <row r="83" spans="1:14">
      <c r="A83" s="9" t="s">
        <v>132</v>
      </c>
      <c r="B83" s="116">
        <v>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"/>
    </row>
    <row r="84" spans="1:14">
      <c r="A84" s="9" t="s">
        <v>100</v>
      </c>
      <c r="B84" s="116">
        <v>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"/>
    </row>
    <row r="85" spans="1:14">
      <c r="A85" s="9" t="s">
        <v>141</v>
      </c>
      <c r="B85" s="116">
        <v>3730.01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3"/>
    </row>
    <row r="86" spans="1:14">
      <c r="A86" s="9" t="s">
        <v>36</v>
      </c>
      <c r="B86" s="118">
        <v>0</v>
      </c>
      <c r="C86" s="16"/>
      <c r="D86" s="16"/>
      <c r="E86" s="16"/>
      <c r="F86" s="3"/>
      <c r="G86" s="16"/>
      <c r="H86" s="16"/>
      <c r="I86" s="16"/>
      <c r="J86" s="16"/>
      <c r="K86" s="16"/>
      <c r="L86" s="16"/>
      <c r="M86" s="16"/>
      <c r="N86" s="3"/>
    </row>
    <row r="87" spans="1:14">
      <c r="A87" s="9" t="s">
        <v>88</v>
      </c>
      <c r="B87" s="116">
        <v>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3"/>
    </row>
    <row r="88" spans="1:14">
      <c r="A88" s="9" t="s">
        <v>89</v>
      </c>
      <c r="B88" s="116">
        <v>60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3"/>
    </row>
    <row r="89" spans="1:14">
      <c r="A89" s="9" t="s">
        <v>44</v>
      </c>
      <c r="B89" s="116">
        <v>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3"/>
    </row>
    <row r="90" spans="1:14">
      <c r="A90" s="127" t="s">
        <v>91</v>
      </c>
      <c r="B90" s="128">
        <v>31163.35</v>
      </c>
      <c r="C90" s="16">
        <f>B90+B96+B100</f>
        <v>41325.189999999995</v>
      </c>
      <c r="D90" s="16">
        <f>B90/$C$90</f>
        <v>0.75410058610740816</v>
      </c>
      <c r="E90" s="16" t="s">
        <v>91</v>
      </c>
      <c r="F90" s="16">
        <v>31163.35</v>
      </c>
      <c r="G90" s="106">
        <v>0.75410058610740816</v>
      </c>
      <c r="I90" s="16"/>
      <c r="J90" s="16"/>
      <c r="K90" s="16"/>
      <c r="L90" s="16"/>
      <c r="M90" s="16"/>
      <c r="N90" s="3"/>
    </row>
    <row r="91" spans="1:14">
      <c r="A91" s="9" t="s">
        <v>95</v>
      </c>
      <c r="B91" s="116">
        <v>0</v>
      </c>
      <c r="C91" s="16"/>
      <c r="D91" s="16"/>
      <c r="E91" s="15" t="s">
        <v>30</v>
      </c>
      <c r="F91" s="3">
        <v>861.28</v>
      </c>
      <c r="G91" s="106">
        <v>2.0841525471510237E-2</v>
      </c>
      <c r="I91" s="16"/>
      <c r="J91" s="16"/>
      <c r="K91" s="16"/>
      <c r="L91" s="16"/>
      <c r="M91" s="16"/>
      <c r="N91" s="3"/>
    </row>
    <row r="92" spans="1:14">
      <c r="A92" s="9" t="s">
        <v>144</v>
      </c>
      <c r="B92" s="116">
        <v>295</v>
      </c>
      <c r="C92" s="16"/>
      <c r="D92" s="16"/>
      <c r="E92" s="3" t="s">
        <v>2</v>
      </c>
      <c r="F92" s="3">
        <v>9300.56</v>
      </c>
      <c r="G92" s="21">
        <v>0.22505788842108168</v>
      </c>
      <c r="I92" s="16"/>
      <c r="J92" s="16"/>
      <c r="K92" s="16"/>
      <c r="L92" s="16"/>
      <c r="M92" s="16"/>
      <c r="N92" s="3"/>
    </row>
    <row r="93" spans="1:14">
      <c r="A93" s="9" t="s">
        <v>140</v>
      </c>
      <c r="B93" s="116">
        <v>0</v>
      </c>
      <c r="C93" s="16"/>
      <c r="D93" s="16"/>
      <c r="E93" s="16"/>
      <c r="F93" s="16">
        <v>41325.19</v>
      </c>
      <c r="G93" s="16"/>
      <c r="H93" s="16"/>
      <c r="I93" s="16"/>
      <c r="J93" s="16"/>
      <c r="K93" s="16"/>
      <c r="L93" s="16"/>
      <c r="M93" s="16"/>
      <c r="N93" s="3"/>
    </row>
    <row r="94" spans="1:14">
      <c r="A94" s="9" t="s">
        <v>39</v>
      </c>
      <c r="B94" s="116">
        <v>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3"/>
    </row>
    <row r="95" spans="1:14">
      <c r="A95" s="9" t="s">
        <v>69</v>
      </c>
      <c r="B95" s="116">
        <v>191.1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3"/>
    </row>
    <row r="96" spans="1:14">
      <c r="A96" s="127" t="s">
        <v>30</v>
      </c>
      <c r="B96" s="128">
        <v>861.28</v>
      </c>
      <c r="C96" s="16"/>
      <c r="D96" s="16">
        <f>B96/$C$90</f>
        <v>2.0841525471510237E-2</v>
      </c>
      <c r="I96" s="16"/>
      <c r="J96" s="16"/>
      <c r="K96" s="16"/>
      <c r="L96" s="16"/>
      <c r="M96" s="16"/>
      <c r="N96" s="3"/>
    </row>
    <row r="97" spans="1:14">
      <c r="A97" s="97" t="s">
        <v>106</v>
      </c>
      <c r="B97" s="119">
        <v>0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3"/>
    </row>
    <row r="98" spans="1:14">
      <c r="A98" s="97" t="s">
        <v>149</v>
      </c>
      <c r="B98" s="119">
        <v>27.5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3"/>
    </row>
    <row r="99" spans="1:14">
      <c r="A99" s="14" t="s">
        <v>92</v>
      </c>
      <c r="B99" s="117">
        <v>91</v>
      </c>
      <c r="C99" s="14"/>
      <c r="D99" s="16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29" t="s">
        <v>2</v>
      </c>
      <c r="B100" s="130">
        <v>9300.56</v>
      </c>
      <c r="C100" s="3"/>
      <c r="D100" s="16">
        <f>B100/$C$90</f>
        <v>0.22505788842108168</v>
      </c>
      <c r="I100" s="3"/>
      <c r="J100" s="3"/>
      <c r="K100" s="3"/>
      <c r="L100" s="3"/>
      <c r="M100" s="3"/>
      <c r="N100" s="3"/>
    </row>
    <row r="101" spans="1:14">
      <c r="A101" s="9" t="s">
        <v>41</v>
      </c>
      <c r="B101" s="116">
        <v>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3"/>
    </row>
    <row r="102" spans="1:14">
      <c r="A102" s="9" t="s">
        <v>87</v>
      </c>
      <c r="B102" s="116">
        <v>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2"/>
      <c r="N102" s="3"/>
    </row>
    <row r="103" spans="1:14">
      <c r="A103" s="9" t="s">
        <v>138</v>
      </c>
      <c r="B103" s="116">
        <v>204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3"/>
    </row>
    <row r="104" spans="1:14">
      <c r="A104" s="9" t="s">
        <v>142</v>
      </c>
      <c r="B104" s="116">
        <v>2066.3910000000001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3"/>
    </row>
    <row r="105" spans="1:14">
      <c r="A105" s="9" t="s">
        <v>134</v>
      </c>
      <c r="B105" s="120">
        <v>295.28549999999996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121"/>
      <c r="N105" s="3"/>
    </row>
    <row r="106" spans="1:14">
      <c r="A106" s="99" t="s">
        <v>137</v>
      </c>
      <c r="B106" s="133">
        <v>500</v>
      </c>
      <c r="C106" s="16">
        <f>SUM(B106:B107)</f>
        <v>2313.92</v>
      </c>
      <c r="D106" s="16">
        <f>B106/$C$106</f>
        <v>0.21608352924906651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3"/>
    </row>
    <row r="107" spans="1:14">
      <c r="A107" s="99" t="s">
        <v>28</v>
      </c>
      <c r="B107" s="133">
        <v>1813.92</v>
      </c>
      <c r="C107" s="16"/>
      <c r="D107" s="16">
        <f>B107/$C$106</f>
        <v>0.78391647075093351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3"/>
    </row>
    <row r="108" spans="1:1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3:14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3:14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3:14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3:14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3:14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3:14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3:14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3:14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3:14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3:14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3:14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3:1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3:14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3:14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3:14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3:14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</sheetData>
  <autoFilter ref="A44:B44"/>
  <mergeCells count="1">
    <mergeCell ref="B41:B42"/>
  </mergeCells>
  <phoneticPr fontId="2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topLeftCell="F9" zoomScale="150" workbookViewId="0">
      <selection activeCell="J10" sqref="J10"/>
    </sheetView>
  </sheetViews>
  <sheetFormatPr baseColWidth="10" defaultRowHeight="12.75"/>
  <cols>
    <col min="1" max="1" width="59.7109375" style="2" customWidth="1"/>
    <col min="2" max="2" width="13.42578125" style="3" customWidth="1"/>
    <col min="3" max="3" width="12.7109375" bestFit="1" customWidth="1"/>
    <col min="4" max="4" width="10.28515625" customWidth="1"/>
  </cols>
  <sheetData>
    <row r="1" spans="1:7" ht="13.5" thickBot="1">
      <c r="A1" s="6" t="s">
        <v>124</v>
      </c>
      <c r="B1" s="23" t="s">
        <v>109</v>
      </c>
      <c r="C1" s="22"/>
      <c r="E1" s="7" t="s">
        <v>1</v>
      </c>
      <c r="F1" s="22"/>
    </row>
    <row r="2" spans="1:7">
      <c r="A2" s="135" t="s">
        <v>201</v>
      </c>
      <c r="B2" s="60">
        <v>2319.25</v>
      </c>
      <c r="C2" s="61">
        <f>B2/$B$38</f>
        <v>3.4092317273628076E-3</v>
      </c>
      <c r="E2" s="2" t="s">
        <v>4</v>
      </c>
      <c r="F2" s="16"/>
    </row>
    <row r="3" spans="1:7" ht="13.5" thickBot="1">
      <c r="A3" s="135" t="s">
        <v>202</v>
      </c>
      <c r="B3" s="20">
        <v>3914.0039999999999</v>
      </c>
      <c r="C3" s="61">
        <f>B3/$B$38</f>
        <v>5.753474881028323E-3</v>
      </c>
      <c r="E3" s="2" t="s">
        <v>9</v>
      </c>
      <c r="F3" s="16"/>
    </row>
    <row r="4" spans="1:7" ht="13.5" thickBot="1">
      <c r="A4" s="136" t="s">
        <v>200</v>
      </c>
      <c r="B4" s="45">
        <v>4760.6499999999996</v>
      </c>
      <c r="C4" s="61">
        <f>B4/$B$38</f>
        <v>6.9980204906197035E-3</v>
      </c>
      <c r="E4" s="3" t="s">
        <v>6</v>
      </c>
      <c r="F4" s="3"/>
    </row>
    <row r="5" spans="1:7" ht="13.5" thickBot="1">
      <c r="A5" s="137" t="s">
        <v>203</v>
      </c>
      <c r="B5" s="18">
        <v>7220.29</v>
      </c>
      <c r="C5" s="61">
        <f>B5/$B$38</f>
        <v>1.0613621536600368E-2</v>
      </c>
      <c r="E5" s="3" t="s">
        <v>7</v>
      </c>
      <c r="F5" s="3"/>
    </row>
    <row r="6" spans="1:7">
      <c r="A6" s="135" t="s">
        <v>228</v>
      </c>
      <c r="B6" s="45">
        <v>8277.84</v>
      </c>
      <c r="C6" s="61">
        <f>B6/$B$38</f>
        <v>1.2168190045071874E-2</v>
      </c>
      <c r="E6" s="3" t="s">
        <v>8</v>
      </c>
      <c r="F6" s="16"/>
    </row>
    <row r="7" spans="1:7">
      <c r="A7" s="135" t="s">
        <v>27</v>
      </c>
      <c r="B7" s="18">
        <v>10323.939</v>
      </c>
      <c r="C7" s="61">
        <v>1.5175897548844786E-2</v>
      </c>
      <c r="E7" s="3" t="s">
        <v>11</v>
      </c>
      <c r="F7" s="3"/>
    </row>
    <row r="8" spans="1:7">
      <c r="A8" s="135" t="s">
        <v>227</v>
      </c>
      <c r="B8" s="45">
        <v>14966.35</v>
      </c>
      <c r="C8" s="61">
        <f>B8/$B$38</f>
        <v>2.2000110062656616E-2</v>
      </c>
      <c r="E8" s="3" t="s">
        <v>48</v>
      </c>
      <c r="F8" s="16"/>
    </row>
    <row r="9" spans="1:7">
      <c r="A9" s="144" t="s">
        <v>199</v>
      </c>
      <c r="B9" s="145">
        <v>30558.57</v>
      </c>
      <c r="C9" s="146">
        <f>B9/$B$38</f>
        <v>4.4920231275988903E-2</v>
      </c>
      <c r="E9" s="3" t="s">
        <v>52</v>
      </c>
      <c r="F9" s="16"/>
    </row>
    <row r="10" spans="1:7">
      <c r="A10" s="138" t="s">
        <v>26</v>
      </c>
      <c r="B10" s="45">
        <v>134710.51</v>
      </c>
      <c r="C10" s="61">
        <f>B10/$B$38</f>
        <v>0.1980206293850274</v>
      </c>
      <c r="E10" s="3"/>
      <c r="F10" s="3"/>
    </row>
    <row r="11" spans="1:7">
      <c r="A11" s="135" t="s">
        <v>230</v>
      </c>
      <c r="B11" s="18">
        <v>463233.83</v>
      </c>
      <c r="C11" s="61">
        <f>B11/$B$38</f>
        <v>0.68094059304679921</v>
      </c>
      <c r="E11" s="3"/>
      <c r="F11" s="3"/>
    </row>
    <row r="12" spans="1:7">
      <c r="A12" s="3"/>
      <c r="B12" s="46"/>
      <c r="C12" s="61"/>
      <c r="E12" s="3"/>
      <c r="F12" s="3"/>
    </row>
    <row r="13" spans="1:7">
      <c r="A13" s="3" t="s">
        <v>54</v>
      </c>
      <c r="B13" s="45">
        <v>1989.55</v>
      </c>
      <c r="C13" s="61">
        <f>B13/$B$7</f>
        <v>0.19271229711837701</v>
      </c>
      <c r="E13" s="3"/>
      <c r="F13" s="3"/>
    </row>
    <row r="14" spans="1:7">
      <c r="A14" s="3" t="s">
        <v>158</v>
      </c>
      <c r="B14" s="45">
        <v>1818.13</v>
      </c>
      <c r="C14" s="61">
        <f t="shared" ref="C14:C37" si="0">B14/$B$7</f>
        <v>0.17610816956589923</v>
      </c>
    </row>
    <row r="15" spans="1:7">
      <c r="A15" s="46" t="s">
        <v>125</v>
      </c>
      <c r="B15" s="45">
        <v>886.5</v>
      </c>
      <c r="C15" s="61">
        <f t="shared" si="0"/>
        <v>8.5868388025152023E-2</v>
      </c>
      <c r="E15" s="3"/>
      <c r="F15" s="12"/>
    </row>
    <row r="16" spans="1:7">
      <c r="A16" s="46" t="s">
        <v>126</v>
      </c>
      <c r="B16" s="45">
        <v>860</v>
      </c>
      <c r="C16" s="61">
        <f t="shared" si="0"/>
        <v>8.3301538298511835E-2</v>
      </c>
      <c r="E16" s="9"/>
      <c r="F16" s="16"/>
      <c r="G16" t="s">
        <v>45</v>
      </c>
    </row>
    <row r="17" spans="1:15">
      <c r="A17" s="58" t="s">
        <v>106</v>
      </c>
      <c r="B17" s="98">
        <v>750</v>
      </c>
      <c r="C17" s="61">
        <f t="shared" si="0"/>
        <v>7.264669037660916E-2</v>
      </c>
      <c r="E17" s="3"/>
      <c r="F17" s="3"/>
    </row>
    <row r="18" spans="1:15" s="88" customFormat="1">
      <c r="A18" s="46" t="s">
        <v>75</v>
      </c>
      <c r="B18" s="46">
        <v>649.62</v>
      </c>
      <c r="C18" s="61">
        <f t="shared" si="0"/>
        <v>6.2923657336603794E-2</v>
      </c>
      <c r="D18" s="87">
        <f>SUM(C2:C9)</f>
        <v>0.12103877756817338</v>
      </c>
    </row>
    <row r="19" spans="1:15">
      <c r="A19" s="58" t="s">
        <v>146</v>
      </c>
      <c r="B19" s="18">
        <v>580.75</v>
      </c>
      <c r="C19" s="61">
        <f t="shared" si="0"/>
        <v>5.6252753914954358E-2</v>
      </c>
      <c r="D19" s="61">
        <f>SUM(C14:C34)</f>
        <v>0.79767121832083676</v>
      </c>
      <c r="E19" s="9"/>
      <c r="F19" s="16"/>
    </row>
    <row r="20" spans="1:15">
      <c r="A20" s="58" t="s">
        <v>0</v>
      </c>
      <c r="B20" s="18">
        <v>568.9</v>
      </c>
      <c r="C20" s="61">
        <f t="shared" si="0"/>
        <v>5.5104936207003928E-2</v>
      </c>
      <c r="E20" s="3"/>
      <c r="F20" s="3"/>
    </row>
    <row r="21" spans="1:15">
      <c r="A21" s="3" t="s">
        <v>134</v>
      </c>
      <c r="B21" s="46">
        <v>344.839</v>
      </c>
      <c r="C21" s="61">
        <f t="shared" si="0"/>
        <v>3.3401882750372702E-2</v>
      </c>
      <c r="E21" s="2"/>
      <c r="F21" s="2"/>
    </row>
    <row r="22" spans="1:15">
      <c r="A22" s="46" t="s">
        <v>176</v>
      </c>
      <c r="B22" s="45">
        <v>256</v>
      </c>
      <c r="C22" s="61">
        <f t="shared" si="0"/>
        <v>2.4796736981882592E-2</v>
      </c>
      <c r="E22" s="9"/>
      <c r="F22" s="16"/>
    </row>
    <row r="23" spans="1:15">
      <c r="A23" s="58" t="s">
        <v>147</v>
      </c>
      <c r="B23" s="18">
        <v>209.79</v>
      </c>
      <c r="C23" s="61">
        <f t="shared" si="0"/>
        <v>2.0320732232145113E-2</v>
      </c>
      <c r="E23" s="3"/>
      <c r="F23" s="3"/>
    </row>
    <row r="24" spans="1:15" s="9" customFormat="1">
      <c r="A24" s="110" t="s">
        <v>145</v>
      </c>
      <c r="B24" s="45">
        <v>200</v>
      </c>
      <c r="C24" s="61">
        <f t="shared" si="0"/>
        <v>1.9372450767095775E-2</v>
      </c>
      <c r="D24" s="16"/>
      <c r="E24" s="16"/>
      <c r="F24" s="16"/>
      <c r="G24" s="16"/>
      <c r="H24" s="16"/>
      <c r="I24" s="16"/>
      <c r="J24" s="16"/>
      <c r="K24" s="3"/>
      <c r="L24" s="15"/>
      <c r="N24" s="3"/>
      <c r="O24" s="3"/>
    </row>
    <row r="25" spans="1:15">
      <c r="A25" s="9" t="s">
        <v>135</v>
      </c>
      <c r="B25" s="18">
        <v>187.1</v>
      </c>
      <c r="C25" s="61">
        <f t="shared" si="0"/>
        <v>1.8122927692618099E-2</v>
      </c>
      <c r="E25" s="9"/>
      <c r="F25" s="16"/>
    </row>
    <row r="26" spans="1:15">
      <c r="A26" s="46" t="s">
        <v>179</v>
      </c>
      <c r="B26" s="45">
        <v>159.34</v>
      </c>
      <c r="C26" s="61">
        <f t="shared" si="0"/>
        <v>1.5434031526145205E-2</v>
      </c>
      <c r="E26" s="3"/>
      <c r="F26" s="3"/>
    </row>
    <row r="27" spans="1:15">
      <c r="A27" s="46" t="s">
        <v>108</v>
      </c>
      <c r="B27" s="45">
        <v>151.1</v>
      </c>
      <c r="C27" s="61">
        <f t="shared" si="0"/>
        <v>1.4635886554540858E-2</v>
      </c>
    </row>
    <row r="28" spans="1:15">
      <c r="A28" s="58" t="s">
        <v>69</v>
      </c>
      <c r="B28" s="18">
        <v>105</v>
      </c>
      <c r="C28" s="61">
        <f t="shared" si="0"/>
        <v>1.0170536652725283E-2</v>
      </c>
      <c r="E28" s="9"/>
      <c r="F28" s="16"/>
    </row>
    <row r="29" spans="1:15">
      <c r="A29" s="46" t="s">
        <v>138</v>
      </c>
      <c r="B29" s="46">
        <v>100</v>
      </c>
      <c r="C29" s="61">
        <f t="shared" si="0"/>
        <v>9.6862253835478876E-3</v>
      </c>
      <c r="E29" s="9"/>
      <c r="F29" s="16"/>
    </row>
    <row r="30" spans="1:15">
      <c r="A30" s="46" t="s">
        <v>40</v>
      </c>
      <c r="B30" s="45">
        <v>100</v>
      </c>
      <c r="C30" s="61">
        <f t="shared" si="0"/>
        <v>9.6862253835478876E-3</v>
      </c>
      <c r="E30" s="3"/>
      <c r="F30" s="3"/>
    </row>
    <row r="31" spans="1:15">
      <c r="A31" s="101" t="s">
        <v>92</v>
      </c>
      <c r="B31" s="101">
        <v>91</v>
      </c>
      <c r="C31" s="61">
        <f t="shared" si="0"/>
        <v>8.8144650990285775E-3</v>
      </c>
    </row>
    <row r="32" spans="1:15">
      <c r="A32" s="134" t="s">
        <v>49</v>
      </c>
      <c r="B32" s="18">
        <v>88.8</v>
      </c>
      <c r="C32" s="61">
        <f t="shared" si="0"/>
        <v>8.6013681405905235E-3</v>
      </c>
      <c r="E32" s="9"/>
      <c r="F32" s="16"/>
    </row>
    <row r="33" spans="1:14">
      <c r="A33" s="9" t="s">
        <v>39</v>
      </c>
      <c r="B33" s="18">
        <v>77.7</v>
      </c>
      <c r="C33" s="61">
        <f t="shared" si="0"/>
        <v>7.5261971230167089E-3</v>
      </c>
      <c r="E33" s="9"/>
      <c r="F33" s="16"/>
    </row>
    <row r="34" spans="1:14">
      <c r="A34" s="9" t="s">
        <v>89</v>
      </c>
      <c r="B34" s="100">
        <v>50.54</v>
      </c>
      <c r="C34" s="61">
        <f t="shared" si="0"/>
        <v>4.8954183088451026E-3</v>
      </c>
      <c r="E34" s="3"/>
      <c r="F34" s="3"/>
    </row>
    <row r="35" spans="1:14">
      <c r="A35" s="14" t="s">
        <v>50</v>
      </c>
      <c r="B35" s="101">
        <v>50</v>
      </c>
      <c r="C35" s="61">
        <f t="shared" si="0"/>
        <v>4.8431126917739438E-3</v>
      </c>
      <c r="E35" s="9"/>
      <c r="F35" s="16"/>
    </row>
    <row r="36" spans="1:14">
      <c r="A36" s="14" t="s">
        <v>136</v>
      </c>
      <c r="B36" s="48">
        <v>49.28</v>
      </c>
      <c r="C36" s="61">
        <f t="shared" si="0"/>
        <v>4.7733718690123996E-3</v>
      </c>
      <c r="E36" s="2"/>
      <c r="F36" s="2"/>
    </row>
    <row r="37" spans="1:14">
      <c r="A37" s="3" t="s">
        <v>154</v>
      </c>
      <c r="B37" s="45">
        <v>25</v>
      </c>
      <c r="C37" s="61">
        <f t="shared" si="0"/>
        <v>2.4215563458869719E-3</v>
      </c>
      <c r="E37" s="9"/>
      <c r="F37" s="16"/>
    </row>
    <row r="38" spans="1:14">
      <c r="A38" s="9"/>
      <c r="B38" s="16">
        <f>SUM(B2:B11)</f>
        <v>680285.23300000001</v>
      </c>
      <c r="C38" s="16"/>
      <c r="D38" s="106"/>
      <c r="E38" s="16"/>
      <c r="F38" s="15" t="s">
        <v>71</v>
      </c>
      <c r="G38" s="16">
        <v>125.5</v>
      </c>
      <c r="H38" s="106">
        <v>1.783282191263054E-3</v>
      </c>
      <c r="J38" s="16"/>
      <c r="K38" s="16"/>
      <c r="L38" s="16"/>
      <c r="M38" s="16"/>
      <c r="N38" s="3"/>
    </row>
    <row r="39" spans="1:14">
      <c r="A39" s="9"/>
      <c r="B39" s="16"/>
      <c r="C39" s="16"/>
      <c r="D39" s="106"/>
      <c r="E39" s="16"/>
      <c r="F39" s="15" t="s">
        <v>72</v>
      </c>
      <c r="G39" s="16">
        <v>64386.35</v>
      </c>
      <c r="H39" s="106">
        <v>0.91489267980422251</v>
      </c>
      <c r="J39" s="16"/>
      <c r="K39" s="16"/>
      <c r="L39" s="16"/>
      <c r="M39" s="16"/>
      <c r="N39" s="3"/>
    </row>
    <row r="40" spans="1:14">
      <c r="A40" s="9"/>
      <c r="B40" s="16"/>
      <c r="C40" s="16"/>
      <c r="D40" s="106"/>
      <c r="E40" s="16"/>
      <c r="F40" s="15" t="s">
        <v>130</v>
      </c>
      <c r="G40" s="16">
        <v>5714</v>
      </c>
      <c r="H40" s="106">
        <v>8.1192625026909077E-2</v>
      </c>
      <c r="J40" s="16"/>
      <c r="K40" s="16"/>
      <c r="L40" s="16"/>
      <c r="M40" s="16"/>
      <c r="N40" s="3"/>
    </row>
    <row r="41" spans="1:14">
      <c r="A41" s="9"/>
      <c r="B41" s="16"/>
      <c r="C41" s="16"/>
      <c r="D41" s="106"/>
      <c r="E41" s="16"/>
      <c r="F41" s="10" t="s">
        <v>34</v>
      </c>
      <c r="G41" s="16">
        <v>150</v>
      </c>
      <c r="H41" s="106">
        <v>2.1314129776052438E-3</v>
      </c>
      <c r="J41" s="16" t="s">
        <v>45</v>
      </c>
      <c r="K41" s="16"/>
      <c r="L41" s="16"/>
      <c r="M41" s="16"/>
      <c r="N41" s="3"/>
    </row>
    <row r="42" spans="1:14">
      <c r="A42" s="9"/>
      <c r="B42" s="16"/>
      <c r="C42" s="16"/>
      <c r="D42" s="16"/>
      <c r="E42" s="16"/>
      <c r="F42" s="16"/>
      <c r="G42" s="16">
        <v>70375.850000000006</v>
      </c>
      <c r="H42" s="16"/>
      <c r="I42" s="16"/>
      <c r="J42" s="16"/>
      <c r="K42" s="16"/>
      <c r="L42" s="16"/>
      <c r="M42" s="16"/>
      <c r="N42" s="3"/>
    </row>
    <row r="43" spans="1:14">
      <c r="A43" s="112" t="s">
        <v>124</v>
      </c>
      <c r="B43" s="112" t="s">
        <v>109</v>
      </c>
      <c r="C43" s="16"/>
      <c r="D43" s="16"/>
      <c r="E43" s="16"/>
      <c r="F43" s="3"/>
      <c r="G43" s="16"/>
      <c r="H43" s="16"/>
      <c r="I43" s="16"/>
      <c r="J43" s="16"/>
      <c r="K43" s="16"/>
      <c r="L43" s="16"/>
      <c r="M43" s="16"/>
      <c r="N43" s="3"/>
    </row>
    <row r="44" spans="1:14">
      <c r="A44" s="112" t="s">
        <v>93</v>
      </c>
      <c r="B44" s="114">
        <v>3661.45</v>
      </c>
      <c r="C44" s="16"/>
      <c r="D44" s="16"/>
      <c r="E44" s="16"/>
      <c r="F44" s="3"/>
      <c r="G44" s="16"/>
      <c r="H44" s="16"/>
      <c r="I44" s="16"/>
      <c r="J44" s="16"/>
      <c r="K44" s="16"/>
      <c r="L44" s="16"/>
      <c r="M44" s="16"/>
      <c r="N44" s="3"/>
    </row>
    <row r="45" spans="1:14">
      <c r="A45" s="142" t="s">
        <v>130</v>
      </c>
      <c r="B45" s="143">
        <v>19550.86</v>
      </c>
      <c r="C45" s="16">
        <f>SUM(B45:B47)</f>
        <v>30558.57</v>
      </c>
      <c r="D45" s="106">
        <f>B45/$C$45</f>
        <v>0.63978320975097991</v>
      </c>
      <c r="E45" s="16"/>
      <c r="F45" s="16"/>
      <c r="G45" s="16"/>
      <c r="H45" s="16"/>
      <c r="I45" s="16"/>
      <c r="J45" s="16"/>
      <c r="K45" s="16"/>
      <c r="L45" s="16"/>
      <c r="M45" s="16"/>
      <c r="N45" s="3"/>
    </row>
    <row r="46" spans="1:14">
      <c r="A46" s="142" t="s">
        <v>42</v>
      </c>
      <c r="B46" s="143">
        <v>10507.71</v>
      </c>
      <c r="C46" s="16"/>
      <c r="D46" s="106">
        <f>B46/$C$45</f>
        <v>0.34385476807324422</v>
      </c>
      <c r="E46" s="16"/>
      <c r="F46" s="3"/>
      <c r="G46" s="16"/>
      <c r="H46" s="16"/>
      <c r="I46" s="16"/>
      <c r="J46" s="16"/>
      <c r="K46" s="16"/>
      <c r="L46" s="16"/>
      <c r="M46" s="16"/>
      <c r="N46" s="3"/>
    </row>
    <row r="47" spans="1:14">
      <c r="A47" s="142" t="s">
        <v>34</v>
      </c>
      <c r="B47" s="143">
        <v>500</v>
      </c>
      <c r="C47" s="16"/>
      <c r="D47" s="106">
        <f>B47/$C$45</f>
        <v>1.6362022175775894E-2</v>
      </c>
      <c r="E47" s="16"/>
      <c r="F47" s="16"/>
      <c r="G47" s="16"/>
      <c r="H47" s="16"/>
      <c r="I47" s="16"/>
      <c r="J47" s="16"/>
      <c r="K47" s="16"/>
      <c r="L47" s="16"/>
      <c r="M47" s="16"/>
      <c r="N47" s="3"/>
    </row>
    <row r="48" spans="1:14">
      <c r="A48" s="112" t="s">
        <v>54</v>
      </c>
      <c r="B48" s="114">
        <v>1989.55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"/>
    </row>
    <row r="49" spans="1:14">
      <c r="A49" s="142" t="s">
        <v>35</v>
      </c>
      <c r="B49" s="143">
        <v>4760.6499999999996</v>
      </c>
      <c r="C49" s="16">
        <f>SUM(B49:B50)</f>
        <v>139471.16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"/>
    </row>
    <row r="50" spans="1:14">
      <c r="A50" s="142" t="s">
        <v>131</v>
      </c>
      <c r="B50" s="143">
        <v>134710.51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"/>
    </row>
    <row r="51" spans="1:14">
      <c r="A51" s="112" t="s">
        <v>147</v>
      </c>
      <c r="B51" s="114">
        <v>209.79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>
      <c r="A52" s="112" t="s">
        <v>146</v>
      </c>
      <c r="B52" s="114">
        <v>580.75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3"/>
    </row>
    <row r="53" spans="1:14">
      <c r="A53" s="140" t="s">
        <v>33</v>
      </c>
      <c r="B53" s="141">
        <v>13194.09</v>
      </c>
      <c r="C53" s="16">
        <f>SUM(B53:B55)</f>
        <v>463233.82999999996</v>
      </c>
      <c r="D53" s="106">
        <f>B53/$C$53</f>
        <v>2.8482570023005447E-2</v>
      </c>
      <c r="E53" s="16"/>
      <c r="F53" s="15"/>
      <c r="G53" s="15" t="s">
        <v>33</v>
      </c>
      <c r="H53" s="16">
        <v>13194.09</v>
      </c>
      <c r="I53" s="106">
        <v>2.8482570023005447E-2</v>
      </c>
      <c r="K53" s="16"/>
      <c r="L53" s="16"/>
      <c r="M53" s="16"/>
      <c r="N53" s="3"/>
    </row>
    <row r="54" spans="1:14">
      <c r="A54" s="140" t="s">
        <v>139</v>
      </c>
      <c r="B54" s="141">
        <v>29763.32</v>
      </c>
      <c r="C54" s="16"/>
      <c r="D54" s="106">
        <f>B54/$C$53</f>
        <v>6.4251179582458393E-2</v>
      </c>
      <c r="E54" s="16"/>
      <c r="F54" s="10"/>
      <c r="G54" s="15" t="s">
        <v>139</v>
      </c>
      <c r="H54" s="16">
        <v>29763.32</v>
      </c>
      <c r="I54" s="106">
        <v>6.4251179582458393E-2</v>
      </c>
      <c r="K54" s="16"/>
      <c r="L54" s="16"/>
      <c r="M54" s="16"/>
      <c r="N54" s="3"/>
    </row>
    <row r="55" spans="1:14">
      <c r="A55" s="140" t="s">
        <v>127</v>
      </c>
      <c r="B55" s="141">
        <v>420276.42</v>
      </c>
      <c r="C55" s="16"/>
      <c r="D55" s="106">
        <f>B55/$C$53</f>
        <v>0.90726625039453623</v>
      </c>
      <c r="E55" s="16"/>
      <c r="F55" s="15"/>
      <c r="G55" s="15" t="s">
        <v>127</v>
      </c>
      <c r="H55" s="16">
        <v>420276.42</v>
      </c>
      <c r="I55" s="106">
        <v>0.90726625039453623</v>
      </c>
      <c r="K55" s="16"/>
      <c r="L55" s="16"/>
      <c r="M55" s="16"/>
      <c r="N55" s="3"/>
    </row>
    <row r="56" spans="1:14">
      <c r="A56" s="112" t="s">
        <v>158</v>
      </c>
      <c r="B56" s="114">
        <v>1818.13</v>
      </c>
      <c r="C56" s="16"/>
      <c r="D56" s="16"/>
      <c r="E56" s="16"/>
      <c r="F56" s="16"/>
      <c r="G56" s="16"/>
      <c r="H56" s="16">
        <v>463233.83</v>
      </c>
      <c r="I56" s="16"/>
      <c r="J56" s="16"/>
      <c r="K56" s="16"/>
      <c r="L56" s="16"/>
      <c r="M56" s="16"/>
      <c r="N56" s="3"/>
    </row>
    <row r="57" spans="1:14">
      <c r="A57" s="112" t="s">
        <v>108</v>
      </c>
      <c r="B57" s="114">
        <v>151.1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"/>
    </row>
    <row r="58" spans="1:14">
      <c r="A58" s="112" t="s">
        <v>126</v>
      </c>
      <c r="B58" s="114">
        <v>860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3"/>
    </row>
    <row r="59" spans="1:14">
      <c r="A59" s="112" t="s">
        <v>37</v>
      </c>
      <c r="B59" s="114">
        <v>350</v>
      </c>
      <c r="C59" s="16"/>
      <c r="D59" s="16"/>
      <c r="E59" s="16"/>
      <c r="F59" s="3"/>
      <c r="G59" s="135" t="s">
        <v>245</v>
      </c>
      <c r="H59" s="16">
        <v>19550.86</v>
      </c>
      <c r="I59" s="106">
        <v>0.63978320975097991</v>
      </c>
      <c r="K59" s="16"/>
      <c r="L59" s="16"/>
      <c r="M59" s="16"/>
      <c r="N59" s="3"/>
    </row>
    <row r="60" spans="1:14">
      <c r="A60" s="112" t="s">
        <v>176</v>
      </c>
      <c r="B60" s="114">
        <v>256</v>
      </c>
      <c r="C60" s="16"/>
      <c r="D60" s="16"/>
      <c r="E60" s="16"/>
      <c r="F60" s="16"/>
      <c r="G60" s="135" t="s">
        <v>246</v>
      </c>
      <c r="H60" s="16">
        <v>10507.71</v>
      </c>
      <c r="I60" s="106">
        <v>0.34385476807324422</v>
      </c>
      <c r="K60" s="16"/>
      <c r="L60" s="16"/>
      <c r="M60" s="16"/>
      <c r="N60" s="3"/>
    </row>
    <row r="61" spans="1:14">
      <c r="A61" s="112" t="s">
        <v>51</v>
      </c>
      <c r="B61" s="114">
        <v>50</v>
      </c>
      <c r="C61" s="16"/>
      <c r="D61" s="16"/>
      <c r="E61" s="16"/>
      <c r="F61" s="16"/>
      <c r="G61" s="135" t="s">
        <v>233</v>
      </c>
      <c r="H61" s="16">
        <v>500</v>
      </c>
      <c r="I61" s="106">
        <v>1.6362022175775894E-2</v>
      </c>
      <c r="K61" s="16"/>
      <c r="L61" s="16"/>
      <c r="M61" s="16"/>
      <c r="N61" s="3"/>
    </row>
    <row r="62" spans="1:14">
      <c r="A62" s="112" t="s">
        <v>125</v>
      </c>
      <c r="B62" s="114">
        <v>886.5</v>
      </c>
      <c r="C62" s="16"/>
      <c r="D62" s="16"/>
      <c r="E62" s="3"/>
      <c r="F62" s="3"/>
      <c r="G62" s="21"/>
      <c r="H62" s="16">
        <v>30558.57</v>
      </c>
      <c r="I62" s="16"/>
      <c r="J62" s="16"/>
      <c r="K62" s="16"/>
      <c r="L62" s="16"/>
      <c r="M62" s="16"/>
      <c r="N62" s="3"/>
    </row>
    <row r="63" spans="1:14">
      <c r="A63" s="112" t="s">
        <v>43</v>
      </c>
      <c r="B63" s="114">
        <v>218.9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3"/>
    </row>
    <row r="64" spans="1:14">
      <c r="A64" s="112" t="s">
        <v>40</v>
      </c>
      <c r="B64" s="114">
        <v>100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3"/>
    </row>
    <row r="65" spans="1:14">
      <c r="A65" s="112" t="s">
        <v>154</v>
      </c>
      <c r="B65" s="114">
        <v>25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"/>
    </row>
    <row r="66" spans="1:14">
      <c r="A66" s="112" t="s">
        <v>145</v>
      </c>
      <c r="B66" s="114">
        <v>200</v>
      </c>
      <c r="C66" s="3"/>
      <c r="D66" s="16"/>
      <c r="I66" s="3"/>
      <c r="J66" s="3"/>
      <c r="K66" s="3"/>
      <c r="L66" s="3"/>
      <c r="M66" s="3"/>
      <c r="N66" s="3"/>
    </row>
    <row r="67" spans="1:14">
      <c r="A67" s="112" t="s">
        <v>132</v>
      </c>
      <c r="B67" s="114">
        <v>491.88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"/>
    </row>
    <row r="68" spans="1:14">
      <c r="A68" s="112" t="s">
        <v>36</v>
      </c>
      <c r="B68" s="114">
        <v>3532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3"/>
    </row>
    <row r="69" spans="1:14">
      <c r="A69" s="112" t="s">
        <v>89</v>
      </c>
      <c r="B69" s="114">
        <v>50.54</v>
      </c>
      <c r="C69" s="16">
        <f>SUM(B69:B70)</f>
        <v>77.38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"/>
    </row>
    <row r="70" spans="1:14">
      <c r="A70" s="112" t="s">
        <v>44</v>
      </c>
      <c r="B70" s="114">
        <v>26.84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"/>
    </row>
    <row r="71" spans="1:14">
      <c r="A71" s="142" t="s">
        <v>91</v>
      </c>
      <c r="B71" s="143">
        <v>6467.53</v>
      </c>
      <c r="C71" s="3">
        <f>B71+B75+B78</f>
        <v>14966.35</v>
      </c>
      <c r="D71" s="3">
        <f>B71/$C$71</f>
        <v>0.43213809646306545</v>
      </c>
      <c r="E71" s="3"/>
      <c r="F71" s="3" t="s">
        <v>91</v>
      </c>
      <c r="G71" s="3">
        <v>6467.53</v>
      </c>
      <c r="H71" s="21">
        <v>0.43213809646306545</v>
      </c>
      <c r="J71" s="3"/>
      <c r="K71" s="3"/>
      <c r="L71" s="3"/>
      <c r="M71" s="3"/>
      <c r="N71" s="3"/>
    </row>
    <row r="72" spans="1:14">
      <c r="A72" s="112" t="s">
        <v>140</v>
      </c>
      <c r="B72" s="114">
        <v>49.28</v>
      </c>
      <c r="C72" s="45"/>
      <c r="D72" s="3"/>
      <c r="E72" s="3"/>
      <c r="F72" s="3" t="s">
        <v>30</v>
      </c>
      <c r="G72" s="3">
        <v>1178.26</v>
      </c>
      <c r="H72" s="21">
        <v>7.8727278194082054E-2</v>
      </c>
      <c r="J72" s="3"/>
      <c r="K72" s="3"/>
      <c r="L72" s="3"/>
      <c r="M72" s="3"/>
      <c r="N72" s="3"/>
    </row>
    <row r="73" spans="1:14">
      <c r="A73" s="112" t="s">
        <v>39</v>
      </c>
      <c r="B73" s="114">
        <v>77.7</v>
      </c>
      <c r="C73" s="3"/>
      <c r="D73" s="3"/>
      <c r="E73" s="3"/>
      <c r="F73" s="3" t="s">
        <v>2</v>
      </c>
      <c r="G73" s="3">
        <v>7320.56</v>
      </c>
      <c r="H73" s="21">
        <v>0.48913462534285246</v>
      </c>
      <c r="J73" s="3"/>
      <c r="K73" s="3"/>
      <c r="L73" s="3"/>
      <c r="M73" s="3"/>
      <c r="N73" s="3"/>
    </row>
    <row r="74" spans="1:14">
      <c r="A74" s="112" t="s">
        <v>69</v>
      </c>
      <c r="B74" s="114">
        <v>105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142" t="s">
        <v>30</v>
      </c>
      <c r="B75" s="143">
        <v>1178.26</v>
      </c>
      <c r="C75" s="3"/>
      <c r="D75" s="3">
        <f>B75/$C$71</f>
        <v>7.8727278194082054E-2</v>
      </c>
      <c r="E75" s="3"/>
      <c r="J75" s="3"/>
      <c r="K75" s="3"/>
      <c r="L75" s="3"/>
      <c r="M75" s="3"/>
      <c r="N75" s="3"/>
    </row>
    <row r="76" spans="1:14">
      <c r="A76" s="112" t="s">
        <v>106</v>
      </c>
      <c r="B76" s="114">
        <v>750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12" t="s">
        <v>92</v>
      </c>
      <c r="B77" s="114">
        <v>91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42" t="s">
        <v>2</v>
      </c>
      <c r="B78" s="143">
        <v>7320.56</v>
      </c>
      <c r="C78" s="3"/>
      <c r="D78" s="3">
        <f>B78/$C$71</f>
        <v>0.48913462534285246</v>
      </c>
      <c r="E78" s="3"/>
      <c r="J78" s="3"/>
      <c r="K78" s="3"/>
      <c r="L78" s="3"/>
      <c r="M78" s="3"/>
      <c r="N78" s="3"/>
    </row>
    <row r="79" spans="1:14">
      <c r="A79" s="112" t="s">
        <v>41</v>
      </c>
      <c r="B79" s="114">
        <v>187.1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12" t="s">
        <v>87</v>
      </c>
      <c r="B80" s="114">
        <v>88.8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112" t="s">
        <v>138</v>
      </c>
      <c r="B81" s="114">
        <v>100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112" t="s">
        <v>142</v>
      </c>
      <c r="B82" s="114">
        <v>3422.1240000000003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112" t="s">
        <v>134</v>
      </c>
      <c r="B83" s="114">
        <v>344.839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112" t="s">
        <v>137</v>
      </c>
      <c r="B84" s="114">
        <v>505.33</v>
      </c>
      <c r="C84" s="3">
        <f>SUM(B84:B87)</f>
        <v>6165.97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112" t="s">
        <v>29</v>
      </c>
      <c r="B85" s="114">
        <v>2078.91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112" t="s">
        <v>32</v>
      </c>
      <c r="B86" s="114">
        <v>1851.3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112" t="s">
        <v>31</v>
      </c>
      <c r="B87" s="114">
        <v>1730.43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112" t="s">
        <v>75</v>
      </c>
      <c r="B88" s="114">
        <v>649.62</v>
      </c>
    </row>
    <row r="89" spans="1:14">
      <c r="A89" s="112" t="s">
        <v>179</v>
      </c>
      <c r="B89" s="114">
        <v>159.34</v>
      </c>
    </row>
    <row r="90" spans="1:14">
      <c r="A90" s="112" t="s">
        <v>38</v>
      </c>
      <c r="B90" s="114">
        <v>8277.84</v>
      </c>
    </row>
    <row r="91" spans="1:14">
      <c r="A91" s="3"/>
    </row>
    <row r="92" spans="1:14">
      <c r="A92" s="3"/>
    </row>
    <row r="93" spans="1:14">
      <c r="A93" s="3"/>
    </row>
    <row r="94" spans="1:14">
      <c r="A94" s="3"/>
    </row>
    <row r="95" spans="1:14">
      <c r="A95" s="3"/>
    </row>
    <row r="96" spans="1:14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</sheetData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topLeftCell="H12" zoomScale="150" workbookViewId="0">
      <selection activeCell="B59" sqref="B59"/>
    </sheetView>
  </sheetViews>
  <sheetFormatPr baseColWidth="10" defaultRowHeight="12.75"/>
  <cols>
    <col min="1" max="1" width="44.140625" customWidth="1"/>
  </cols>
  <sheetData>
    <row r="1" spans="1:9" ht="13.5" thickBot="1">
      <c r="A1" s="6" t="s">
        <v>124</v>
      </c>
      <c r="B1" s="23" t="s">
        <v>110</v>
      </c>
      <c r="C1" s="22"/>
      <c r="H1" s="7"/>
      <c r="I1" s="22"/>
    </row>
    <row r="2" spans="1:9">
      <c r="A2" s="82" t="s">
        <v>213</v>
      </c>
      <c r="B2" s="20">
        <v>64</v>
      </c>
      <c r="C2" s="61">
        <f>B2/$B$24</f>
        <v>8.7715144519951802E-3</v>
      </c>
      <c r="H2" s="9"/>
      <c r="I2" s="16"/>
    </row>
    <row r="3" spans="1:9" ht="13.5" thickBot="1">
      <c r="A3" s="82" t="s">
        <v>214</v>
      </c>
      <c r="B3" s="59">
        <v>82</v>
      </c>
      <c r="C3" s="61">
        <f t="shared" ref="C3:C16" si="0">B3/$B$24</f>
        <v>1.1238502891618825E-2</v>
      </c>
      <c r="H3" s="3"/>
      <c r="I3" s="3"/>
    </row>
    <row r="4" spans="1:9" ht="13.5" thickBot="1">
      <c r="A4" s="83" t="s">
        <v>219</v>
      </c>
      <c r="B4" s="18">
        <v>91</v>
      </c>
      <c r="C4" s="61">
        <f t="shared" si="0"/>
        <v>1.2471997111430646E-2</v>
      </c>
      <c r="H4" s="9"/>
      <c r="I4" s="16"/>
    </row>
    <row r="5" spans="1:9" ht="13.5" thickBot="1">
      <c r="A5" s="81" t="s">
        <v>216</v>
      </c>
      <c r="B5" s="18">
        <v>96.32</v>
      </c>
      <c r="C5" s="61">
        <f t="shared" si="0"/>
        <v>1.3201129250252745E-2</v>
      </c>
      <c r="D5" s="61"/>
      <c r="H5" s="3"/>
      <c r="I5" s="12"/>
    </row>
    <row r="6" spans="1:9" ht="13.5" thickBot="1">
      <c r="A6" s="81" t="s">
        <v>206</v>
      </c>
      <c r="B6" s="46">
        <v>100</v>
      </c>
      <c r="C6" s="61">
        <f t="shared" si="0"/>
        <v>1.3705491331242469E-2</v>
      </c>
      <c r="H6" s="3"/>
      <c r="I6" s="3"/>
    </row>
    <row r="7" spans="1:9">
      <c r="A7" s="82" t="s">
        <v>220</v>
      </c>
      <c r="B7" s="18">
        <v>155.4</v>
      </c>
      <c r="C7" s="61">
        <f t="shared" si="0"/>
        <v>2.1298333528750796E-2</v>
      </c>
      <c r="H7" s="9"/>
      <c r="I7" s="16"/>
    </row>
    <row r="8" spans="1:9">
      <c r="A8" s="82" t="s">
        <v>215</v>
      </c>
      <c r="B8" s="45">
        <v>200</v>
      </c>
      <c r="C8" s="61">
        <f t="shared" si="0"/>
        <v>2.7410982662484939E-2</v>
      </c>
      <c r="D8" s="61"/>
      <c r="H8" s="9"/>
      <c r="I8" s="16"/>
    </row>
    <row r="9" spans="1:9" ht="13.5" thickBot="1">
      <c r="A9" s="82" t="s">
        <v>217</v>
      </c>
      <c r="B9" s="46">
        <v>230.05</v>
      </c>
      <c r="C9" s="61">
        <f t="shared" si="0"/>
        <v>3.1529482807523303E-2</v>
      </c>
      <c r="H9" s="3"/>
      <c r="I9" s="3"/>
    </row>
    <row r="10" spans="1:9" ht="13.5" thickBot="1">
      <c r="A10" s="83" t="s">
        <v>212</v>
      </c>
      <c r="B10" s="46">
        <v>409.3655</v>
      </c>
      <c r="C10" s="61">
        <f t="shared" si="0"/>
        <v>5.6105553115597388E-2</v>
      </c>
      <c r="H10" s="9"/>
      <c r="I10" s="16"/>
    </row>
    <row r="11" spans="1:9">
      <c r="A11" s="82" t="s">
        <v>209</v>
      </c>
      <c r="B11" s="18">
        <v>496.16</v>
      </c>
      <c r="C11" s="61">
        <f t="shared" si="0"/>
        <v>6.8001165789092641E-2</v>
      </c>
      <c r="H11" s="9"/>
      <c r="I11" s="16"/>
    </row>
    <row r="12" spans="1:9" ht="13.5" thickBot="1">
      <c r="A12" s="82" t="s">
        <v>208</v>
      </c>
      <c r="B12" s="18">
        <v>599.72</v>
      </c>
      <c r="C12" s="61">
        <f t="shared" si="0"/>
        <v>8.2194572611727343E-2</v>
      </c>
      <c r="E12" s="62"/>
      <c r="H12" s="9"/>
      <c r="I12" s="16"/>
    </row>
    <row r="13" spans="1:9" ht="13.5" thickBot="1">
      <c r="A13" s="83" t="s">
        <v>210</v>
      </c>
      <c r="B13" s="45">
        <v>860</v>
      </c>
      <c r="C13" s="61">
        <f t="shared" si="0"/>
        <v>0.11786722544868523</v>
      </c>
      <c r="E13" s="62"/>
      <c r="H13" s="9"/>
      <c r="I13" s="16"/>
    </row>
    <row r="14" spans="1:9" ht="13.5" thickBot="1">
      <c r="A14" s="81" t="s">
        <v>211</v>
      </c>
      <c r="B14" s="18">
        <v>950.26</v>
      </c>
      <c r="C14" s="61">
        <f t="shared" si="0"/>
        <v>0.13023780192426468</v>
      </c>
      <c r="D14" s="61"/>
      <c r="H14" s="3"/>
      <c r="I14" s="3"/>
    </row>
    <row r="15" spans="1:9" ht="13.5" thickBot="1">
      <c r="A15" s="81" t="s">
        <v>218</v>
      </c>
      <c r="B15" s="45">
        <v>1143.94</v>
      </c>
      <c r="C15" s="61">
        <f t="shared" si="0"/>
        <v>0.1567825975346151</v>
      </c>
      <c r="D15" s="61"/>
      <c r="H15" s="3"/>
      <c r="I15" s="3"/>
    </row>
    <row r="16" spans="1:9" ht="13.5" thickBot="1">
      <c r="A16" s="81" t="s">
        <v>205</v>
      </c>
      <c r="B16" s="45">
        <v>1818.13</v>
      </c>
      <c r="C16" s="61">
        <f t="shared" si="0"/>
        <v>0.2491836495407187</v>
      </c>
      <c r="D16" s="61">
        <f>SUM(C2:C16)</f>
        <v>1</v>
      </c>
      <c r="H16" s="9"/>
      <c r="I16" s="16"/>
    </row>
    <row r="17" spans="1:9" s="88" customFormat="1">
      <c r="A17" s="85" t="s">
        <v>198</v>
      </c>
      <c r="B17" s="86">
        <v>29614.81</v>
      </c>
      <c r="C17" s="87">
        <f>B17/$B$29</f>
        <v>3.7229408653600561E-2</v>
      </c>
      <c r="D17" s="88" t="s">
        <v>224</v>
      </c>
    </row>
    <row r="18" spans="1:9" ht="13.5" thickBot="1">
      <c r="A18" s="81"/>
      <c r="B18" s="45"/>
      <c r="C18" s="61"/>
      <c r="H18" s="9"/>
      <c r="I18" s="16"/>
    </row>
    <row r="19" spans="1:9" ht="13.5" thickBot="1">
      <c r="A19" s="81" t="s">
        <v>201</v>
      </c>
      <c r="B19" s="78">
        <v>2413.92</v>
      </c>
      <c r="C19" s="61">
        <f>B19/$B$29</f>
        <v>3.0345902653807154E-3</v>
      </c>
      <c r="H19" s="9"/>
      <c r="I19" s="16"/>
    </row>
    <row r="20" spans="1:9" ht="13.5" thickBot="1">
      <c r="A20" s="81" t="s">
        <v>203</v>
      </c>
      <c r="B20" s="79">
        <v>2500.9699999999998</v>
      </c>
      <c r="C20" s="61">
        <f t="shared" ref="C20:C28" si="1">B20/$B$29</f>
        <v>3.1440226751546065E-3</v>
      </c>
      <c r="D20" s="61">
        <f>SUM(C19:C28)</f>
        <v>1</v>
      </c>
      <c r="H20" s="3"/>
      <c r="I20" s="3"/>
    </row>
    <row r="21" spans="1:9" ht="13.5" thickBot="1">
      <c r="A21" s="82" t="s">
        <v>207</v>
      </c>
      <c r="B21" s="78">
        <v>2776.5</v>
      </c>
      <c r="C21" s="61">
        <f t="shared" si="1"/>
        <v>3.4903973088708643E-3</v>
      </c>
      <c r="E21" s="62">
        <f>B26-B17</f>
        <v>4350.5600000000013</v>
      </c>
      <c r="F21">
        <f>E21/B26</f>
        <v>0.12808810856469402</v>
      </c>
      <c r="H21" s="3"/>
      <c r="I21" s="3"/>
    </row>
    <row r="22" spans="1:9" ht="13.5" thickBot="1">
      <c r="A22" s="83" t="s">
        <v>202</v>
      </c>
      <c r="B22" s="79">
        <v>5375.4660000000003</v>
      </c>
      <c r="C22" s="61">
        <f t="shared" si="1"/>
        <v>6.7576128436257271E-3</v>
      </c>
      <c r="E22">
        <v>29614.81</v>
      </c>
      <c r="F22">
        <f>E22/B26</f>
        <v>0.87191189143530601</v>
      </c>
      <c r="H22" s="3"/>
      <c r="I22" s="3"/>
    </row>
    <row r="23" spans="1:9" ht="13.5" thickBot="1">
      <c r="A23" s="82" t="s">
        <v>200</v>
      </c>
      <c r="B23" s="78">
        <v>5953.44</v>
      </c>
      <c r="C23" s="61">
        <f t="shared" si="1"/>
        <v>7.4841962739146967E-3</v>
      </c>
      <c r="H23" s="3"/>
      <c r="I23" s="3"/>
    </row>
    <row r="24" spans="1:9" ht="13.5" thickBot="1">
      <c r="A24" s="83" t="s">
        <v>27</v>
      </c>
      <c r="B24" s="45">
        <f>SUM(B2:B16)</f>
        <v>7296.3455000000004</v>
      </c>
      <c r="C24" s="61">
        <f t="shared" si="1"/>
        <v>9.1723913912451077E-3</v>
      </c>
      <c r="H24" s="3"/>
      <c r="I24" s="3"/>
    </row>
    <row r="25" spans="1:9" ht="13.5" thickBot="1">
      <c r="A25" s="81" t="s">
        <v>199</v>
      </c>
      <c r="B25" s="80">
        <v>26350.799999999999</v>
      </c>
      <c r="C25" s="61">
        <f t="shared" si="1"/>
        <v>3.3126152136356696E-2</v>
      </c>
      <c r="H25" s="2"/>
      <c r="I25" s="2"/>
    </row>
    <row r="26" spans="1:9">
      <c r="A26" s="84" t="s">
        <v>204</v>
      </c>
      <c r="B26" s="78">
        <v>33965.370000000003</v>
      </c>
      <c r="C26" s="61">
        <f t="shared" si="1"/>
        <v>4.2698590326959551E-2</v>
      </c>
      <c r="H26" s="2"/>
      <c r="I26" s="2"/>
    </row>
    <row r="27" spans="1:9">
      <c r="A27" s="82" t="s">
        <v>26</v>
      </c>
      <c r="B27" s="78">
        <v>337838.89</v>
      </c>
      <c r="C27" s="61">
        <f t="shared" si="1"/>
        <v>0.42470446695044839</v>
      </c>
    </row>
    <row r="28" spans="1:9">
      <c r="A28" s="82" t="s">
        <v>197</v>
      </c>
      <c r="B28" s="79">
        <v>370996.47999999998</v>
      </c>
      <c r="C28" s="61">
        <f t="shared" si="1"/>
        <v>0.46638757982804369</v>
      </c>
    </row>
    <row r="29" spans="1:9">
      <c r="B29">
        <f>SUM(B19:B28)</f>
        <v>795468.18149999995</v>
      </c>
      <c r="G29" t="s">
        <v>45</v>
      </c>
    </row>
    <row r="33" spans="1:18" s="8" customFormat="1">
      <c r="A33" s="8" t="s">
        <v>131</v>
      </c>
      <c r="B33" s="64">
        <v>337838.89</v>
      </c>
      <c r="C33" s="63"/>
      <c r="E33" s="63"/>
      <c r="F33" s="3"/>
      <c r="G33" s="63"/>
      <c r="H33" s="63"/>
      <c r="I33" s="63"/>
      <c r="J33" s="63"/>
      <c r="K33" s="63"/>
      <c r="L33" s="63"/>
      <c r="M33" s="63"/>
      <c r="N33" s="3"/>
      <c r="O33" s="11"/>
      <c r="P33" s="9"/>
      <c r="Q33" s="3"/>
      <c r="R33" s="3"/>
    </row>
    <row r="34" spans="1:18" s="8" customFormat="1">
      <c r="B34" s="63"/>
      <c r="C34" s="63"/>
      <c r="E34" s="63"/>
      <c r="F34" s="3"/>
      <c r="G34" s="63"/>
      <c r="H34" s="63"/>
      <c r="I34" s="63"/>
      <c r="J34" s="63"/>
      <c r="K34" s="63"/>
      <c r="L34" s="63"/>
      <c r="M34" s="63"/>
      <c r="N34" s="3"/>
      <c r="O34" s="11"/>
      <c r="P34" s="9"/>
      <c r="Q34" s="3"/>
      <c r="R34" s="3"/>
    </row>
    <row r="35" spans="1:18" s="8" customFormat="1">
      <c r="A35" s="8" t="s">
        <v>222</v>
      </c>
      <c r="B35" s="65">
        <v>6329.44</v>
      </c>
      <c r="C35" s="66">
        <f>B35/$B$38</f>
        <v>1.7060693030545818E-2</v>
      </c>
      <c r="E35" s="63"/>
      <c r="F35" s="3"/>
      <c r="G35" s="63"/>
      <c r="H35" s="63" t="s">
        <v>45</v>
      </c>
      <c r="I35" s="63"/>
      <c r="J35" s="63"/>
      <c r="K35" s="63"/>
      <c r="L35" s="63"/>
      <c r="M35" s="63"/>
      <c r="N35" s="3"/>
      <c r="O35" s="11"/>
      <c r="P35" s="9"/>
      <c r="Q35" s="3"/>
      <c r="R35" s="3"/>
    </row>
    <row r="36" spans="1:18" s="8" customFormat="1">
      <c r="A36" s="8" t="s">
        <v>221</v>
      </c>
      <c r="B36" s="19">
        <v>364666.04</v>
      </c>
      <c r="C36" s="66">
        <f>B36/$B$38</f>
        <v>0.9829393069694542</v>
      </c>
      <c r="E36" s="63"/>
      <c r="F36" s="3"/>
      <c r="G36" s="63"/>
      <c r="H36" s="63"/>
      <c r="I36" s="63"/>
      <c r="J36" s="63"/>
      <c r="K36" s="63"/>
      <c r="L36" s="63"/>
      <c r="M36" s="63"/>
      <c r="N36" s="3"/>
      <c r="O36" s="11"/>
      <c r="P36" s="9"/>
      <c r="Q36" s="3"/>
      <c r="R36" s="3"/>
    </row>
    <row r="37" spans="1:18" s="8" customFormat="1">
      <c r="A37" s="8" t="s">
        <v>223</v>
      </c>
      <c r="B37" s="19">
        <v>0</v>
      </c>
      <c r="C37" s="66">
        <f>B37/$B$38</f>
        <v>0</v>
      </c>
      <c r="E37" s="63"/>
      <c r="F37" s="3"/>
      <c r="G37" s="63"/>
      <c r="H37" s="63"/>
      <c r="I37" s="63"/>
      <c r="J37" s="63"/>
      <c r="K37" s="63"/>
      <c r="L37" s="63"/>
      <c r="M37" s="63"/>
      <c r="N37" s="3"/>
      <c r="O37" s="11"/>
      <c r="P37" s="9"/>
      <c r="Q37" s="3"/>
      <c r="R37" s="3"/>
    </row>
    <row r="38" spans="1:18" s="8" customFormat="1">
      <c r="B38" s="63">
        <f>SUM(B35:B37)</f>
        <v>370995.48</v>
      </c>
      <c r="C38" s="63"/>
      <c r="E38" s="63"/>
      <c r="F38" s="3"/>
      <c r="G38" s="63"/>
      <c r="H38" s="63"/>
      <c r="I38" s="63"/>
      <c r="J38" s="63"/>
      <c r="K38" s="63"/>
      <c r="L38" s="63"/>
      <c r="M38" s="63"/>
      <c r="N38" s="3"/>
      <c r="O38" s="11"/>
      <c r="P38" s="9"/>
      <c r="Q38" s="3"/>
      <c r="R38" s="3"/>
    </row>
    <row r="39" spans="1:18">
      <c r="B39">
        <v>795087.50150000001</v>
      </c>
      <c r="H39" s="9"/>
      <c r="I39" s="16"/>
    </row>
    <row r="40" spans="1:18">
      <c r="H40" s="9"/>
      <c r="I40" s="16"/>
    </row>
    <row r="41" spans="1:18">
      <c r="H41" s="9"/>
      <c r="I41" s="16"/>
    </row>
    <row r="42" spans="1:18">
      <c r="H42" s="9"/>
      <c r="I42" s="16"/>
    </row>
    <row r="43" spans="1:18">
      <c r="H43" s="9"/>
      <c r="I43" s="16"/>
    </row>
    <row r="44" spans="1:18">
      <c r="H44" s="9"/>
      <c r="I44" s="16"/>
    </row>
    <row r="45" spans="1:18">
      <c r="H45" s="9"/>
      <c r="I45" s="16"/>
    </row>
    <row r="46" spans="1:18">
      <c r="H46" s="2"/>
      <c r="I46" s="2"/>
    </row>
    <row r="47" spans="1:18">
      <c r="H47" s="2"/>
      <c r="I47" s="2"/>
    </row>
    <row r="48" spans="1:18">
      <c r="H48" s="2"/>
      <c r="I48" s="2"/>
    </row>
    <row r="49" spans="1:9">
      <c r="H49" s="9"/>
      <c r="I49" s="16"/>
    </row>
    <row r="50" spans="1:9">
      <c r="H50" s="2"/>
      <c r="I50" s="2"/>
    </row>
    <row r="51" spans="1:9">
      <c r="H51" s="2"/>
      <c r="I51" s="2"/>
    </row>
    <row r="52" spans="1:9">
      <c r="H52" s="2"/>
      <c r="I52" s="2"/>
    </row>
    <row r="53" spans="1:9">
      <c r="C53" s="2"/>
      <c r="H53" s="2"/>
      <c r="I53" s="2"/>
    </row>
    <row r="54" spans="1:9">
      <c r="A54" s="112" t="s">
        <v>247</v>
      </c>
      <c r="B54" s="112" t="s">
        <v>13</v>
      </c>
      <c r="C54" s="147"/>
      <c r="H54" s="2"/>
      <c r="I54" s="2"/>
    </row>
    <row r="55" spans="1:9">
      <c r="A55" s="112" t="s">
        <v>248</v>
      </c>
      <c r="B55" s="114">
        <v>1359.45</v>
      </c>
      <c r="C55" s="148"/>
      <c r="H55" s="2"/>
      <c r="I55" s="2"/>
    </row>
    <row r="56" spans="1:9">
      <c r="A56" s="112" t="s">
        <v>249</v>
      </c>
      <c r="B56" s="114">
        <v>21265.59</v>
      </c>
      <c r="C56" s="148"/>
      <c r="H56" s="2"/>
      <c r="I56" s="2"/>
    </row>
    <row r="57" spans="1:9">
      <c r="A57" s="112" t="s">
        <v>250</v>
      </c>
      <c r="B57" s="114">
        <v>3425.76</v>
      </c>
      <c r="C57" s="148"/>
      <c r="H57" s="2"/>
      <c r="I57" s="2"/>
    </row>
    <row r="58" spans="1:9">
      <c r="A58" s="112" t="s">
        <v>34</v>
      </c>
      <c r="B58" s="114">
        <v>300</v>
      </c>
      <c r="C58" s="148"/>
      <c r="H58" s="2"/>
      <c r="I58" s="2"/>
    </row>
    <row r="59" spans="1:9">
      <c r="B59">
        <f>SUM(B55:B58)</f>
        <v>26350.800000000003</v>
      </c>
      <c r="C59" s="2"/>
      <c r="H59" s="2"/>
      <c r="I59" s="2"/>
    </row>
    <row r="60" spans="1:9">
      <c r="C60" s="2"/>
      <c r="H60" s="2"/>
      <c r="I60" s="2"/>
    </row>
    <row r="61" spans="1:9">
      <c r="C61" s="2"/>
      <c r="H61" s="2"/>
      <c r="I61" s="2"/>
    </row>
    <row r="62" spans="1:9">
      <c r="C62" s="2"/>
      <c r="H62" s="2"/>
      <c r="I62" s="2"/>
    </row>
    <row r="63" spans="1:9">
      <c r="C63" s="2"/>
      <c r="H63" s="2"/>
      <c r="I63" s="2"/>
    </row>
    <row r="64" spans="1:9">
      <c r="C64" s="2"/>
      <c r="H64" s="2"/>
      <c r="I64" s="2"/>
    </row>
    <row r="65" spans="8:9">
      <c r="H65" s="2"/>
      <c r="I65" s="2"/>
    </row>
    <row r="66" spans="8:9">
      <c r="H66" s="2"/>
      <c r="I66" s="2"/>
    </row>
    <row r="67" spans="8:9">
      <c r="H67" s="2"/>
      <c r="I67" s="2"/>
    </row>
    <row r="68" spans="8:9">
      <c r="H68" s="2"/>
      <c r="I68" s="2"/>
    </row>
    <row r="69" spans="8:9">
      <c r="H69" s="2"/>
      <c r="I69" s="2"/>
    </row>
    <row r="70" spans="8:9">
      <c r="H70" s="2"/>
      <c r="I70" s="2"/>
    </row>
    <row r="71" spans="8:9">
      <c r="H71" s="2"/>
      <c r="I71" s="2"/>
    </row>
    <row r="72" spans="8:9">
      <c r="H72" s="2"/>
      <c r="I72" s="2"/>
    </row>
    <row r="73" spans="8:9">
      <c r="H73" s="2"/>
      <c r="I73" s="2"/>
    </row>
    <row r="74" spans="8:9">
      <c r="H74" s="2"/>
      <c r="I74" s="2"/>
    </row>
    <row r="75" spans="8:9">
      <c r="H75" s="2"/>
      <c r="I75" s="2"/>
    </row>
    <row r="76" spans="8:9">
      <c r="H76" s="2"/>
      <c r="I76" s="2"/>
    </row>
    <row r="77" spans="8:9">
      <c r="H77" s="2"/>
      <c r="I77" s="2"/>
    </row>
  </sheetData>
  <autoFilter ref="A1:B1"/>
  <phoneticPr fontId="2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9"/>
  <sheetViews>
    <sheetView topLeftCell="F28" zoomScale="150" workbookViewId="0">
      <selection activeCell="I29" sqref="I29"/>
    </sheetView>
  </sheetViews>
  <sheetFormatPr baseColWidth="10" defaultRowHeight="12.75"/>
  <cols>
    <col min="1" max="1" width="59.7109375" style="2" customWidth="1"/>
    <col min="2" max="2" width="13.42578125" style="3" customWidth="1"/>
    <col min="3" max="3" width="12.7109375" bestFit="1" customWidth="1"/>
    <col min="4" max="4" width="10.28515625" customWidth="1"/>
    <col min="6" max="6" width="28" customWidth="1"/>
  </cols>
  <sheetData>
    <row r="1" spans="1:6" ht="13.5" thickBot="1">
      <c r="A1" s="6" t="s">
        <v>124</v>
      </c>
      <c r="B1" s="23" t="s">
        <v>150</v>
      </c>
      <c r="C1" s="22"/>
      <c r="E1" s="7" t="s">
        <v>1</v>
      </c>
      <c r="F1" s="22"/>
    </row>
    <row r="2" spans="1:6">
      <c r="A2" s="14" t="s">
        <v>50</v>
      </c>
      <c r="B2" s="152">
        <v>1862.66</v>
      </c>
      <c r="C2" s="61">
        <f t="shared" ref="C2:C11" si="0">B2/$B$29</f>
        <v>2.5240914265846812E-3</v>
      </c>
      <c r="E2" s="2" t="s">
        <v>4</v>
      </c>
      <c r="F2" s="16"/>
    </row>
    <row r="3" spans="1:6">
      <c r="A3" s="9" t="s">
        <v>135</v>
      </c>
      <c r="B3" s="20">
        <v>1909.13</v>
      </c>
      <c r="C3" s="61">
        <f t="shared" si="0"/>
        <v>2.5870629450547135E-3</v>
      </c>
      <c r="E3" s="2" t="s">
        <v>9</v>
      </c>
      <c r="F3" s="16"/>
    </row>
    <row r="4" spans="1:6">
      <c r="A4" s="46" t="s">
        <v>181</v>
      </c>
      <c r="B4" s="58">
        <v>2413.92</v>
      </c>
      <c r="C4" s="61">
        <f t="shared" si="0"/>
        <v>3.2711041072773848E-3</v>
      </c>
      <c r="E4" s="3" t="s">
        <v>6</v>
      </c>
      <c r="F4" s="3"/>
    </row>
    <row r="5" spans="1:6">
      <c r="A5" s="58" t="s">
        <v>132</v>
      </c>
      <c r="B5" s="18">
        <v>3729.8590000000004</v>
      </c>
      <c r="C5" s="61">
        <f t="shared" si="0"/>
        <v>5.0543336541664687E-3</v>
      </c>
      <c r="E5" s="3" t="s">
        <v>7</v>
      </c>
      <c r="F5" s="3"/>
    </row>
    <row r="6" spans="1:6">
      <c r="A6" s="14" t="s">
        <v>27</v>
      </c>
      <c r="B6" s="58">
        <f>SUM(B13:B28)</f>
        <v>6796.3680000000004</v>
      </c>
      <c r="C6" s="61">
        <f t="shared" si="0"/>
        <v>9.2097614168525008E-3</v>
      </c>
      <c r="E6" s="3" t="s">
        <v>8</v>
      </c>
      <c r="F6" s="16"/>
    </row>
    <row r="7" spans="1:6">
      <c r="A7" s="3" t="s">
        <v>35</v>
      </c>
      <c r="B7" s="45">
        <v>7440.05</v>
      </c>
      <c r="C7" s="61">
        <f t="shared" si="0"/>
        <v>1.0082015192445943E-2</v>
      </c>
      <c r="E7" s="3" t="s">
        <v>48</v>
      </c>
      <c r="F7" s="16"/>
    </row>
    <row r="8" spans="1:6">
      <c r="A8" s="46" t="s">
        <v>225</v>
      </c>
      <c r="B8" s="45">
        <v>31556.14</v>
      </c>
      <c r="C8" s="61">
        <f t="shared" si="0"/>
        <v>4.2761739893542525E-2</v>
      </c>
      <c r="E8" s="3"/>
      <c r="F8" s="3"/>
    </row>
    <row r="9" spans="1:6">
      <c r="A9" s="3" t="s">
        <v>10</v>
      </c>
      <c r="B9" s="24">
        <v>49996.42</v>
      </c>
      <c r="C9" s="61">
        <f t="shared" si="0"/>
        <v>6.7750171841305926E-2</v>
      </c>
      <c r="E9" s="3"/>
      <c r="F9" s="3"/>
    </row>
    <row r="10" spans="1:6">
      <c r="A10" s="3" t="s">
        <v>131</v>
      </c>
      <c r="B10" s="45">
        <v>225797.81</v>
      </c>
      <c r="C10" s="61">
        <f t="shared" si="0"/>
        <v>0.30597871665392334</v>
      </c>
      <c r="E10" s="3"/>
      <c r="F10" s="3"/>
    </row>
    <row r="11" spans="1:6">
      <c r="A11" s="9" t="s">
        <v>159</v>
      </c>
      <c r="B11" s="18">
        <v>406450.31</v>
      </c>
      <c r="C11" s="61">
        <f t="shared" si="0"/>
        <v>0.55078100286884668</v>
      </c>
      <c r="E11" s="3"/>
      <c r="F11" s="3"/>
    </row>
    <row r="12" spans="1:6">
      <c r="A12" s="14"/>
      <c r="B12" s="101"/>
      <c r="C12" s="61"/>
      <c r="E12" s="3"/>
      <c r="F12" s="3"/>
    </row>
    <row r="13" spans="1:6">
      <c r="A13" s="46" t="s">
        <v>158</v>
      </c>
      <c r="B13" s="45">
        <v>1818.13</v>
      </c>
      <c r="C13" s="61">
        <f>B13/$B$6</f>
        <v>0.26751494327558484</v>
      </c>
    </row>
    <row r="14" spans="1:6">
      <c r="A14" s="103" t="s">
        <v>49</v>
      </c>
      <c r="B14" s="18">
        <v>1110</v>
      </c>
      <c r="C14" s="61">
        <f t="shared" ref="C14:C28" si="1">B14/$B$6</f>
        <v>0.16332252756178003</v>
      </c>
      <c r="E14" s="3"/>
      <c r="F14" s="12"/>
    </row>
    <row r="15" spans="1:6">
      <c r="A15" s="46" t="s">
        <v>126</v>
      </c>
      <c r="B15" s="45">
        <v>860</v>
      </c>
      <c r="C15" s="61">
        <f t="shared" si="1"/>
        <v>0.12653817450732507</v>
      </c>
      <c r="E15" s="3"/>
      <c r="F15" s="3"/>
    </row>
    <row r="16" spans="1:6">
      <c r="A16" s="46" t="s">
        <v>125</v>
      </c>
      <c r="B16" s="45">
        <v>741.5</v>
      </c>
      <c r="C16" s="61">
        <f t="shared" si="1"/>
        <v>0.10910239115951342</v>
      </c>
      <c r="D16" s="61">
        <f>SUM(C13:C25)</f>
        <v>0.96453988365550536</v>
      </c>
      <c r="E16" s="9"/>
      <c r="F16" s="16"/>
    </row>
    <row r="17" spans="1:15">
      <c r="A17" s="9" t="s">
        <v>0</v>
      </c>
      <c r="B17" s="18">
        <v>350</v>
      </c>
      <c r="C17" s="61">
        <f t="shared" si="1"/>
        <v>5.1498094276236951E-2</v>
      </c>
      <c r="E17" s="3"/>
      <c r="F17" s="3"/>
    </row>
    <row r="18" spans="1:15">
      <c r="A18" s="58" t="s">
        <v>146</v>
      </c>
      <c r="B18" s="18">
        <v>348.71</v>
      </c>
      <c r="C18" s="61">
        <f t="shared" si="1"/>
        <v>5.1308287014475963E-2</v>
      </c>
      <c r="E18" s="2"/>
      <c r="F18" s="2"/>
    </row>
    <row r="19" spans="1:15">
      <c r="A19" s="46" t="s">
        <v>134</v>
      </c>
      <c r="B19" s="46">
        <v>280.738</v>
      </c>
      <c r="C19" s="61">
        <f t="shared" si="1"/>
        <v>4.1307062831206311E-2</v>
      </c>
      <c r="E19" s="9"/>
      <c r="F19" s="16"/>
    </row>
    <row r="20" spans="1:15" s="9" customFormat="1">
      <c r="A20" s="3" t="s">
        <v>75</v>
      </c>
      <c r="B20" s="46">
        <v>230.05</v>
      </c>
      <c r="C20" s="61">
        <f t="shared" si="1"/>
        <v>3.3848961680709458E-2</v>
      </c>
      <c r="D20" s="16"/>
      <c r="E20" s="16"/>
      <c r="F20" s="16"/>
      <c r="G20" s="16"/>
      <c r="H20" s="16"/>
      <c r="I20" s="16"/>
      <c r="J20" s="16"/>
      <c r="K20" s="3"/>
      <c r="L20" s="15"/>
      <c r="N20" s="3"/>
      <c r="O20" s="3"/>
    </row>
    <row r="21" spans="1:15">
      <c r="A21" s="101" t="s">
        <v>136</v>
      </c>
      <c r="B21" s="48">
        <v>194</v>
      </c>
      <c r="C21" s="61">
        <f t="shared" si="1"/>
        <v>2.8544657970257053E-2</v>
      </c>
      <c r="E21" s="9"/>
      <c r="F21" s="16"/>
    </row>
    <row r="22" spans="1:15">
      <c r="A22" s="46" t="s">
        <v>108</v>
      </c>
      <c r="B22" s="45">
        <v>185.78</v>
      </c>
      <c r="C22" s="61">
        <f t="shared" si="1"/>
        <v>2.7335188441826575E-2</v>
      </c>
    </row>
    <row r="23" spans="1:15">
      <c r="A23" s="46" t="s">
        <v>151</v>
      </c>
      <c r="B23" s="45">
        <v>154.84</v>
      </c>
      <c r="C23" s="61">
        <f t="shared" si="1"/>
        <v>2.2782756907807226E-2</v>
      </c>
      <c r="E23" s="9"/>
      <c r="F23" s="16"/>
    </row>
    <row r="24" spans="1:15">
      <c r="A24" s="46" t="s">
        <v>145</v>
      </c>
      <c r="B24" s="45">
        <v>151.62</v>
      </c>
      <c r="C24" s="61">
        <f t="shared" si="1"/>
        <v>2.2308974440465847E-2</v>
      </c>
      <c r="E24" s="3"/>
      <c r="F24" s="3"/>
    </row>
    <row r="25" spans="1:15">
      <c r="A25" s="3" t="s">
        <v>40</v>
      </c>
      <c r="B25" s="45">
        <v>130</v>
      </c>
      <c r="C25" s="61">
        <f t="shared" si="1"/>
        <v>1.9127863588316581E-2</v>
      </c>
      <c r="E25" s="9"/>
      <c r="F25" s="16"/>
    </row>
    <row r="26" spans="1:15">
      <c r="A26" s="14" t="s">
        <v>92</v>
      </c>
      <c r="B26" s="101">
        <v>91</v>
      </c>
      <c r="C26" s="61">
        <f t="shared" si="1"/>
        <v>1.3389504511821608E-2</v>
      </c>
      <c r="E26" s="9"/>
      <c r="F26" s="16"/>
    </row>
    <row r="27" spans="1:15">
      <c r="A27" s="3" t="s">
        <v>154</v>
      </c>
      <c r="B27" s="45">
        <v>80</v>
      </c>
      <c r="C27" s="61">
        <f t="shared" si="1"/>
        <v>1.1770992977425589E-2</v>
      </c>
      <c r="D27" s="106"/>
      <c r="E27" s="16"/>
      <c r="F27" s="15" t="s">
        <v>130</v>
      </c>
      <c r="G27" s="16">
        <v>5714</v>
      </c>
      <c r="H27" s="106">
        <v>8.1192625026909077E-2</v>
      </c>
      <c r="J27" s="16"/>
      <c r="K27" s="16"/>
      <c r="L27" s="16"/>
      <c r="M27" s="16"/>
      <c r="N27" s="3"/>
    </row>
    <row r="28" spans="1:15" ht="13.5" thickBot="1">
      <c r="A28" s="3" t="s">
        <v>138</v>
      </c>
      <c r="B28" s="47">
        <v>70</v>
      </c>
      <c r="C28" s="61">
        <f t="shared" si="1"/>
        <v>1.029961885524739E-2</v>
      </c>
      <c r="D28" s="16"/>
      <c r="E28" s="16"/>
      <c r="F28" s="3"/>
      <c r="G28" s="16"/>
      <c r="H28" s="16"/>
      <c r="I28" s="16"/>
      <c r="J28" s="16"/>
      <c r="K28" s="16"/>
      <c r="L28" s="16"/>
      <c r="M28" s="16"/>
      <c r="N28" s="3"/>
    </row>
    <row r="29" spans="1:15" s="1" customFormat="1" ht="13.5" thickBot="1">
      <c r="A29" s="149"/>
      <c r="B29" s="150">
        <f>SUM(B2:B11)</f>
        <v>737952.6669999999</v>
      </c>
      <c r="C29" s="16"/>
      <c r="D29" s="106" t="e">
        <f>#REF!/#REF!</f>
        <v>#REF!</v>
      </c>
      <c r="E29" s="16"/>
      <c r="F29" s="3"/>
      <c r="G29" s="16"/>
      <c r="H29" s="16"/>
      <c r="I29" s="16"/>
      <c r="J29" s="16"/>
      <c r="K29" s="16"/>
      <c r="L29" s="16"/>
      <c r="M29" s="16"/>
      <c r="N29" s="3"/>
    </row>
    <row r="30" spans="1:15" s="1" customFormat="1">
      <c r="A30" s="149"/>
      <c r="B30" s="108"/>
      <c r="C30" s="16"/>
      <c r="D30" s="106" t="e">
        <f>#REF!/#REF!</f>
        <v>#REF!</v>
      </c>
      <c r="E30" s="16"/>
      <c r="F30" s="16"/>
      <c r="G30" s="16"/>
      <c r="H30" s="16"/>
      <c r="I30" s="16"/>
      <c r="J30" s="16"/>
      <c r="K30" s="16"/>
      <c r="L30" s="16"/>
      <c r="M30" s="16"/>
      <c r="N30" s="3"/>
    </row>
    <row r="31" spans="1:15" s="1" customFormat="1">
      <c r="A31" s="149"/>
      <c r="B31" s="10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"/>
    </row>
    <row r="32" spans="1:15">
      <c r="C32" s="16" t="e">
        <f>SUM(#REF!)</f>
        <v>#REF!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"/>
    </row>
    <row r="33" spans="1:14">
      <c r="A33" s="147"/>
      <c r="B33" s="14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/>
    </row>
    <row r="34" spans="1:14">
      <c r="A34" s="147"/>
      <c r="B34" s="14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>
      <c r="A35" s="147"/>
      <c r="B35" s="14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"/>
    </row>
    <row r="36" spans="1:14">
      <c r="A36" s="112" t="s">
        <v>124</v>
      </c>
      <c r="B36" s="112" t="s">
        <v>150</v>
      </c>
      <c r="C36" s="16" t="e">
        <f>SUM(#REF!)</f>
        <v>#REF!</v>
      </c>
      <c r="D36" s="106" t="e">
        <f>#REF!/$C$36</f>
        <v>#REF!</v>
      </c>
      <c r="E36" s="16"/>
      <c r="F36" s="15"/>
      <c r="G36" s="15" t="s">
        <v>33</v>
      </c>
      <c r="H36" s="16">
        <v>13194.09</v>
      </c>
      <c r="I36" s="106">
        <v>2.8482570023005447E-2</v>
      </c>
      <c r="K36" s="16"/>
      <c r="L36" s="16"/>
      <c r="M36" s="16"/>
      <c r="N36" s="3"/>
    </row>
    <row r="37" spans="1:14">
      <c r="A37" s="112" t="s">
        <v>93</v>
      </c>
      <c r="B37" s="114">
        <v>0</v>
      </c>
      <c r="C37" s="16"/>
      <c r="D37" s="106" t="e">
        <f>#REF!/$C$36</f>
        <v>#REF!</v>
      </c>
      <c r="E37" s="16"/>
      <c r="F37" s="10"/>
      <c r="G37" s="15" t="s">
        <v>139</v>
      </c>
      <c r="H37" s="16">
        <v>29763.32</v>
      </c>
      <c r="I37" s="106">
        <v>6.4251179582458393E-2</v>
      </c>
      <c r="K37" s="16"/>
      <c r="L37" s="16"/>
      <c r="M37" s="16"/>
      <c r="N37" s="3"/>
    </row>
    <row r="38" spans="1:14">
      <c r="A38" s="112" t="s">
        <v>71</v>
      </c>
      <c r="B38" s="114">
        <v>0</v>
      </c>
      <c r="C38" s="16"/>
      <c r="D38" s="106" t="e">
        <f>#REF!/$C$36</f>
        <v>#REF!</v>
      </c>
      <c r="E38" s="16"/>
      <c r="F38" s="15"/>
      <c r="G38" s="15" t="s">
        <v>127</v>
      </c>
      <c r="H38" s="16">
        <v>420276.42</v>
      </c>
      <c r="I38" s="106">
        <v>0.90726625039453623</v>
      </c>
      <c r="K38" s="16"/>
      <c r="L38" s="16"/>
      <c r="M38" s="16"/>
      <c r="N38" s="3"/>
    </row>
    <row r="39" spans="1:14">
      <c r="A39" s="112" t="s">
        <v>72</v>
      </c>
      <c r="B39" s="114">
        <v>0</v>
      </c>
      <c r="C39" s="16"/>
      <c r="D39" s="16"/>
      <c r="E39" s="16"/>
      <c r="F39" s="16"/>
      <c r="G39" s="16"/>
      <c r="H39" s="16">
        <v>463233.83</v>
      </c>
      <c r="I39" s="16"/>
      <c r="J39" s="16"/>
      <c r="K39" s="16"/>
      <c r="L39" s="16"/>
      <c r="M39" s="16"/>
      <c r="N39" s="3"/>
    </row>
    <row r="40" spans="1:14">
      <c r="A40" s="112" t="s">
        <v>130</v>
      </c>
      <c r="B40" s="114"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"/>
    </row>
    <row r="41" spans="1:14">
      <c r="A41" s="142" t="s">
        <v>42</v>
      </c>
      <c r="B41" s="143">
        <v>13725.08</v>
      </c>
      <c r="C41" s="16">
        <f>SUM(B41:B43,B52)</f>
        <v>49996.42</v>
      </c>
      <c r="D41" s="16">
        <f>B41/$C$41</f>
        <v>0.27452125572190972</v>
      </c>
      <c r="E41" s="16"/>
      <c r="F41" s="16"/>
      <c r="G41" s="16"/>
      <c r="H41" s="16"/>
      <c r="I41" s="16"/>
      <c r="J41" s="16"/>
      <c r="K41" s="16"/>
      <c r="L41" s="16"/>
      <c r="M41" s="16"/>
      <c r="N41" s="3"/>
    </row>
    <row r="42" spans="1:14">
      <c r="A42" s="142" t="s">
        <v>46</v>
      </c>
      <c r="B42" s="143">
        <v>29704.76</v>
      </c>
      <c r="C42" s="16"/>
      <c r="D42" s="16">
        <f>B42/$C$41</f>
        <v>0.59413774026220278</v>
      </c>
      <c r="E42" s="16"/>
      <c r="F42" s="3"/>
      <c r="G42" s="135" t="s">
        <v>231</v>
      </c>
      <c r="H42" s="16">
        <v>19550.86</v>
      </c>
      <c r="I42" s="106">
        <v>0.63978320975097991</v>
      </c>
      <c r="K42" s="16"/>
      <c r="L42" s="16"/>
      <c r="M42" s="16"/>
      <c r="N42" s="3"/>
    </row>
    <row r="43" spans="1:14">
      <c r="A43" s="142" t="s">
        <v>77</v>
      </c>
      <c r="B43" s="143">
        <v>5134.3999999999996</v>
      </c>
      <c r="C43" s="16"/>
      <c r="D43" s="16">
        <f>B43/$C$41</f>
        <v>0.10269535298727389</v>
      </c>
      <c r="E43" s="16"/>
      <c r="F43" s="16"/>
      <c r="G43" s="135" t="s">
        <v>232</v>
      </c>
      <c r="H43" s="16">
        <v>10507.71</v>
      </c>
      <c r="I43" s="106">
        <v>0.34385476807324422</v>
      </c>
      <c r="K43" s="16"/>
      <c r="L43" s="16"/>
      <c r="M43" s="16"/>
      <c r="N43" s="3"/>
    </row>
    <row r="44" spans="1:14">
      <c r="A44" s="112" t="s">
        <v>81</v>
      </c>
      <c r="B44" s="114">
        <v>0</v>
      </c>
      <c r="C44" s="16"/>
      <c r="D44" s="16"/>
      <c r="E44" s="16"/>
      <c r="F44" s="16"/>
      <c r="G44" s="135" t="s">
        <v>233</v>
      </c>
      <c r="H44" s="16">
        <v>500</v>
      </c>
      <c r="I44" s="106">
        <v>1.6362022175775894E-2</v>
      </c>
      <c r="K44" s="16"/>
      <c r="L44" s="16"/>
      <c r="M44" s="16"/>
      <c r="N44" s="3"/>
    </row>
    <row r="45" spans="1:14">
      <c r="A45" s="112" t="s">
        <v>83</v>
      </c>
      <c r="B45" s="114">
        <v>0</v>
      </c>
      <c r="C45" s="16"/>
      <c r="D45" s="16"/>
      <c r="E45" s="3"/>
      <c r="F45" s="3"/>
      <c r="G45" s="21"/>
      <c r="H45" s="16">
        <v>30558.57</v>
      </c>
      <c r="I45" s="16"/>
      <c r="J45" s="16"/>
      <c r="K45" s="16"/>
      <c r="L45" s="16"/>
      <c r="M45" s="16"/>
      <c r="N45" s="3"/>
    </row>
    <row r="46" spans="1:14">
      <c r="A46" s="112" t="s">
        <v>177</v>
      </c>
      <c r="B46" s="114"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"/>
    </row>
    <row r="47" spans="1:14">
      <c r="A47" s="112" t="s">
        <v>97</v>
      </c>
      <c r="B47" s="114"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"/>
    </row>
    <row r="48" spans="1:14">
      <c r="A48" s="112" t="s">
        <v>96</v>
      </c>
      <c r="B48" s="114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"/>
    </row>
    <row r="49" spans="1:14">
      <c r="A49" s="112" t="s">
        <v>53</v>
      </c>
      <c r="B49" s="114">
        <v>0</v>
      </c>
      <c r="C49" s="3"/>
      <c r="D49" s="16"/>
      <c r="I49" s="3"/>
      <c r="J49" s="3"/>
      <c r="K49" s="3"/>
      <c r="L49" s="3"/>
      <c r="M49" s="3"/>
      <c r="N49" s="3"/>
    </row>
    <row r="50" spans="1:14">
      <c r="A50" s="112" t="s">
        <v>73</v>
      </c>
      <c r="B50" s="114"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"/>
    </row>
    <row r="51" spans="1:14">
      <c r="A51" s="112" t="s">
        <v>129</v>
      </c>
      <c r="B51" s="114">
        <v>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3"/>
    </row>
    <row r="52" spans="1:14">
      <c r="A52" s="142" t="s">
        <v>34</v>
      </c>
      <c r="B52" s="143">
        <v>1432.18</v>
      </c>
      <c r="C52" s="16"/>
      <c r="D52" s="16">
        <f>B52/$C$41</f>
        <v>2.8645651028613651E-2</v>
      </c>
      <c r="E52" s="16"/>
      <c r="F52" s="16"/>
      <c r="G52" s="16"/>
      <c r="H52" s="16"/>
      <c r="I52" s="16"/>
      <c r="J52" s="16"/>
      <c r="K52" s="16"/>
      <c r="L52" s="16"/>
      <c r="M52" s="16"/>
      <c r="N52" s="3"/>
    </row>
    <row r="53" spans="1:14" ht="13.5" thickBot="1">
      <c r="A53" s="112" t="s">
        <v>54</v>
      </c>
      <c r="B53" s="114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"/>
    </row>
    <row r="54" spans="1:14" ht="13.5" thickBot="1">
      <c r="A54" s="112" t="s">
        <v>35</v>
      </c>
      <c r="B54" s="114">
        <v>7440.05</v>
      </c>
      <c r="C54" s="3"/>
      <c r="D54" s="3"/>
      <c r="E54" s="3"/>
      <c r="F54" s="155" t="s">
        <v>232</v>
      </c>
      <c r="G54" s="153">
        <v>13725.08</v>
      </c>
      <c r="H54" s="106">
        <v>0.27452125572190972</v>
      </c>
      <c r="J54" s="3"/>
      <c r="K54" s="3"/>
      <c r="L54" s="3"/>
      <c r="M54" s="3"/>
      <c r="N54" s="3"/>
    </row>
    <row r="55" spans="1:14" ht="13.5" thickBot="1">
      <c r="A55" s="112" t="s">
        <v>131</v>
      </c>
      <c r="B55" s="114">
        <v>225797.81</v>
      </c>
      <c r="C55" s="45"/>
      <c r="D55" s="3"/>
      <c r="E55" s="3"/>
      <c r="F55" s="156" t="s">
        <v>234</v>
      </c>
      <c r="G55" s="153">
        <v>29704.76</v>
      </c>
      <c r="H55" s="106">
        <v>0.59413774026220278</v>
      </c>
      <c r="J55" s="3"/>
      <c r="K55" s="3"/>
      <c r="L55" s="3"/>
      <c r="M55" s="3"/>
      <c r="N55" s="3"/>
    </row>
    <row r="56" spans="1:14" ht="13.5" thickBot="1">
      <c r="A56" s="112" t="s">
        <v>147</v>
      </c>
      <c r="B56" s="114">
        <v>0</v>
      </c>
      <c r="C56" s="3"/>
      <c r="D56" s="3"/>
      <c r="E56" s="3"/>
      <c r="F56" s="156" t="s">
        <v>235</v>
      </c>
      <c r="G56" s="153">
        <v>5134.3999999999996</v>
      </c>
      <c r="H56" s="106">
        <v>0.10269535298727389</v>
      </c>
      <c r="J56" s="3"/>
      <c r="K56" s="3"/>
      <c r="L56" s="3"/>
      <c r="M56" s="3"/>
      <c r="N56" s="3"/>
    </row>
    <row r="57" spans="1:14">
      <c r="A57" s="112" t="s">
        <v>146</v>
      </c>
      <c r="B57" s="114">
        <v>348.71</v>
      </c>
      <c r="C57" s="3"/>
      <c r="D57" s="3"/>
      <c r="E57" s="3"/>
      <c r="F57" s="157" t="s">
        <v>233</v>
      </c>
      <c r="G57" s="154">
        <v>1432.18</v>
      </c>
      <c r="H57" s="106">
        <v>2.8645651028613651E-2</v>
      </c>
      <c r="J57" s="3"/>
      <c r="K57" s="3"/>
      <c r="L57" s="3"/>
      <c r="M57" s="3"/>
      <c r="N57" s="3"/>
    </row>
    <row r="58" spans="1:14">
      <c r="A58" s="142" t="s">
        <v>33</v>
      </c>
      <c r="B58" s="143">
        <v>0</v>
      </c>
      <c r="C58" s="3"/>
      <c r="D58" s="3"/>
      <c r="E58" s="3"/>
      <c r="F58" s="147"/>
      <c r="G58" s="16">
        <v>49996.42</v>
      </c>
      <c r="H58" s="16"/>
      <c r="I58" s="16"/>
      <c r="J58" s="3"/>
      <c r="K58" s="3"/>
      <c r="L58" s="3"/>
      <c r="M58" s="3"/>
      <c r="N58" s="3"/>
    </row>
    <row r="59" spans="1:14">
      <c r="A59" s="142" t="s">
        <v>139</v>
      </c>
      <c r="B59" s="143">
        <v>406450.31</v>
      </c>
      <c r="C59" s="3"/>
      <c r="D59" s="3"/>
      <c r="E59" s="3"/>
      <c r="F59" s="147"/>
      <c r="G59" s="148"/>
      <c r="H59" s="16"/>
      <c r="I59" s="16"/>
      <c r="J59" s="3"/>
      <c r="K59" s="3"/>
      <c r="L59" s="3"/>
      <c r="M59" s="3"/>
      <c r="N59" s="3"/>
    </row>
    <row r="60" spans="1:14">
      <c r="A60" s="142" t="s">
        <v>127</v>
      </c>
      <c r="B60" s="143">
        <v>0</v>
      </c>
      <c r="C60" s="3"/>
      <c r="D60" s="3"/>
      <c r="E60" s="3"/>
      <c r="F60" s="158"/>
      <c r="G60" s="148"/>
      <c r="H60" s="16"/>
      <c r="I60" s="16"/>
      <c r="J60" s="3"/>
      <c r="K60" s="3"/>
      <c r="L60" s="3"/>
      <c r="M60" s="3"/>
      <c r="N60" s="3"/>
    </row>
    <row r="61" spans="1:14">
      <c r="A61" s="112" t="s">
        <v>128</v>
      </c>
      <c r="B61" s="114">
        <v>0</v>
      </c>
      <c r="C61" s="3"/>
      <c r="D61" s="3"/>
      <c r="E61" s="3"/>
      <c r="F61" s="158"/>
      <c r="G61" s="148"/>
      <c r="H61" s="16"/>
      <c r="I61" s="16"/>
      <c r="J61" s="3"/>
      <c r="K61" s="3"/>
      <c r="L61" s="3"/>
      <c r="M61" s="3"/>
      <c r="N61" s="3"/>
    </row>
    <row r="62" spans="1:14">
      <c r="A62" s="112" t="s">
        <v>158</v>
      </c>
      <c r="B62" s="114">
        <v>1818.13</v>
      </c>
      <c r="C62" s="3"/>
      <c r="D62" s="3"/>
      <c r="E62" s="3"/>
      <c r="F62" s="158"/>
      <c r="G62" s="148"/>
      <c r="H62" s="3"/>
      <c r="I62" s="16"/>
      <c r="J62" s="3"/>
      <c r="K62" s="3"/>
      <c r="L62" s="3"/>
      <c r="M62" s="3"/>
      <c r="N62" s="3"/>
    </row>
    <row r="63" spans="1:14">
      <c r="A63" s="112" t="s">
        <v>143</v>
      </c>
      <c r="B63" s="114">
        <v>0</v>
      </c>
      <c r="C63" s="3"/>
      <c r="D63" s="3"/>
      <c r="E63" s="3"/>
      <c r="F63" s="147"/>
      <c r="G63" s="148"/>
      <c r="H63" s="16"/>
      <c r="I63" s="16"/>
      <c r="J63" s="3"/>
      <c r="K63" s="3"/>
      <c r="L63" s="3"/>
      <c r="M63" s="3"/>
      <c r="N63" s="3"/>
    </row>
    <row r="64" spans="1:14">
      <c r="A64" s="112" t="s">
        <v>62</v>
      </c>
      <c r="B64" s="114">
        <v>0</v>
      </c>
      <c r="C64" s="3"/>
      <c r="D64" s="3"/>
      <c r="E64" s="3"/>
      <c r="F64" s="147"/>
      <c r="G64" s="148"/>
      <c r="H64" s="16"/>
      <c r="I64" s="16"/>
      <c r="J64" s="3"/>
      <c r="K64" s="3"/>
      <c r="L64" s="3"/>
      <c r="M64" s="3"/>
      <c r="N64" s="3"/>
    </row>
    <row r="65" spans="1:14">
      <c r="A65" s="112" t="s">
        <v>108</v>
      </c>
      <c r="B65" s="114">
        <v>185.78</v>
      </c>
      <c r="C65" s="3"/>
      <c r="D65" s="3"/>
      <c r="E65" s="3"/>
      <c r="J65" s="3"/>
      <c r="K65" s="3"/>
      <c r="L65" s="3"/>
      <c r="M65" s="3"/>
      <c r="N65" s="3"/>
    </row>
    <row r="66" spans="1:14">
      <c r="A66" s="112" t="s">
        <v>133</v>
      </c>
      <c r="B66" s="114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112" t="s">
        <v>151</v>
      </c>
      <c r="B67" s="114">
        <v>154.84</v>
      </c>
      <c r="C67" s="3" t="e">
        <f>SUM(#REF!)</f>
        <v>#REF!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112" t="s">
        <v>126</v>
      </c>
      <c r="B68" s="114">
        <v>860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112" t="s">
        <v>78</v>
      </c>
      <c r="B69" s="114">
        <v>1110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112" t="s">
        <v>74</v>
      </c>
      <c r="B70" s="114"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112" t="s">
        <v>37</v>
      </c>
      <c r="B71" s="114">
        <v>350</v>
      </c>
    </row>
    <row r="72" spans="1:14">
      <c r="A72" s="112" t="s">
        <v>176</v>
      </c>
      <c r="B72" s="114">
        <v>0</v>
      </c>
    </row>
    <row r="73" spans="1:14">
      <c r="A73" s="112" t="s">
        <v>148</v>
      </c>
      <c r="B73" s="114">
        <v>0</v>
      </c>
    </row>
    <row r="74" spans="1:14">
      <c r="A74" s="112" t="s">
        <v>51</v>
      </c>
      <c r="B74" s="114">
        <v>1862.66</v>
      </c>
    </row>
    <row r="75" spans="1:14">
      <c r="A75" s="112" t="s">
        <v>86</v>
      </c>
      <c r="B75" s="114">
        <v>0</v>
      </c>
    </row>
    <row r="76" spans="1:14">
      <c r="A76" s="112" t="s">
        <v>70</v>
      </c>
      <c r="B76" s="114">
        <v>0</v>
      </c>
    </row>
    <row r="77" spans="1:14">
      <c r="A77" s="112" t="s">
        <v>125</v>
      </c>
      <c r="B77" s="114">
        <v>741.5</v>
      </c>
    </row>
    <row r="78" spans="1:14">
      <c r="A78" s="112" t="s">
        <v>102</v>
      </c>
      <c r="B78" s="114">
        <v>0</v>
      </c>
    </row>
    <row r="79" spans="1:14">
      <c r="A79" s="112" t="s">
        <v>43</v>
      </c>
      <c r="B79" s="114">
        <v>0</v>
      </c>
    </row>
    <row r="80" spans="1:14">
      <c r="A80" s="112" t="s">
        <v>135</v>
      </c>
      <c r="B80" s="114">
        <v>0</v>
      </c>
    </row>
    <row r="81" spans="1:8">
      <c r="A81" s="112" t="s">
        <v>136</v>
      </c>
      <c r="B81" s="114">
        <v>0</v>
      </c>
    </row>
    <row r="82" spans="1:8">
      <c r="A82" s="112" t="s">
        <v>40</v>
      </c>
      <c r="B82" s="114">
        <v>130</v>
      </c>
    </row>
    <row r="83" spans="1:8">
      <c r="A83" s="112" t="s">
        <v>154</v>
      </c>
      <c r="B83" s="114">
        <v>80</v>
      </c>
    </row>
    <row r="84" spans="1:8">
      <c r="A84" s="112" t="s">
        <v>153</v>
      </c>
      <c r="B84" s="114">
        <v>144</v>
      </c>
    </row>
    <row r="85" spans="1:8">
      <c r="A85" s="112" t="s">
        <v>145</v>
      </c>
      <c r="B85" s="114">
        <v>151.62</v>
      </c>
    </row>
    <row r="86" spans="1:8">
      <c r="A86" s="112" t="s">
        <v>132</v>
      </c>
      <c r="B86" s="114">
        <v>250</v>
      </c>
    </row>
    <row r="87" spans="1:8">
      <c r="A87" s="112" t="s">
        <v>100</v>
      </c>
      <c r="B87" s="114">
        <v>0</v>
      </c>
    </row>
    <row r="88" spans="1:8">
      <c r="A88" s="112" t="s">
        <v>141</v>
      </c>
      <c r="B88" s="114">
        <v>0</v>
      </c>
    </row>
    <row r="89" spans="1:8">
      <c r="A89" s="112" t="s">
        <v>36</v>
      </c>
      <c r="B89" s="114">
        <v>0</v>
      </c>
    </row>
    <row r="90" spans="1:8">
      <c r="A90" s="112" t="s">
        <v>88</v>
      </c>
      <c r="B90" s="114">
        <v>0</v>
      </c>
    </row>
    <row r="91" spans="1:8">
      <c r="A91" s="112" t="s">
        <v>89</v>
      </c>
      <c r="B91" s="114">
        <v>0</v>
      </c>
    </row>
    <row r="92" spans="1:8">
      <c r="A92" s="112" t="s">
        <v>44</v>
      </c>
      <c r="B92" s="114">
        <v>0</v>
      </c>
    </row>
    <row r="93" spans="1:8">
      <c r="A93" s="159" t="s">
        <v>91</v>
      </c>
      <c r="B93" s="160">
        <v>24122.18</v>
      </c>
      <c r="C93">
        <f>B93+B99+B103</f>
        <v>31556.140000000003</v>
      </c>
      <c r="D93">
        <f>B93/$C$93</f>
        <v>0.76442112374960935</v>
      </c>
      <c r="F93" t="s">
        <v>91</v>
      </c>
      <c r="G93">
        <v>24122.18</v>
      </c>
      <c r="H93" s="161">
        <v>0.76442112374960935</v>
      </c>
    </row>
    <row r="94" spans="1:8">
      <c r="A94" s="112" t="s">
        <v>95</v>
      </c>
      <c r="B94" s="114">
        <v>0</v>
      </c>
      <c r="F94" t="s">
        <v>30</v>
      </c>
      <c r="G94" s="62">
        <v>1103.4000000000001</v>
      </c>
      <c r="H94" s="161">
        <v>3.4966253794031843E-2</v>
      </c>
    </row>
    <row r="95" spans="1:8">
      <c r="A95" s="112" t="s">
        <v>144</v>
      </c>
      <c r="B95" s="114">
        <v>0</v>
      </c>
      <c r="F95" t="s">
        <v>2</v>
      </c>
      <c r="G95">
        <v>6330.56</v>
      </c>
      <c r="H95" s="161">
        <v>0.20061262245635872</v>
      </c>
    </row>
    <row r="96" spans="1:8">
      <c r="A96" s="112" t="s">
        <v>140</v>
      </c>
      <c r="B96" s="114">
        <v>50</v>
      </c>
      <c r="G96">
        <v>31556.14</v>
      </c>
    </row>
    <row r="97" spans="1:4">
      <c r="A97" s="112" t="s">
        <v>39</v>
      </c>
      <c r="B97" s="114">
        <v>0</v>
      </c>
    </row>
    <row r="98" spans="1:4">
      <c r="A98" s="112" t="s">
        <v>69</v>
      </c>
      <c r="B98" s="114">
        <v>0</v>
      </c>
    </row>
    <row r="99" spans="1:4">
      <c r="A99" s="159" t="s">
        <v>30</v>
      </c>
      <c r="B99" s="160">
        <v>1103.4000000000001</v>
      </c>
      <c r="D99">
        <f>B99/$C$93</f>
        <v>3.4966253794031843E-2</v>
      </c>
    </row>
    <row r="100" spans="1:4">
      <c r="A100" s="112" t="s">
        <v>106</v>
      </c>
      <c r="B100" s="114">
        <v>0</v>
      </c>
    </row>
    <row r="101" spans="1:4">
      <c r="A101" s="112" t="s">
        <v>149</v>
      </c>
      <c r="B101" s="114">
        <v>0</v>
      </c>
    </row>
    <row r="102" spans="1:4">
      <c r="A102" s="112" t="s">
        <v>92</v>
      </c>
      <c r="B102" s="114">
        <v>91</v>
      </c>
    </row>
    <row r="103" spans="1:4">
      <c r="A103" s="159" t="s">
        <v>2</v>
      </c>
      <c r="B103" s="160">
        <v>6330.56</v>
      </c>
      <c r="D103">
        <f>B103/$C$93</f>
        <v>0.20061262245635872</v>
      </c>
    </row>
    <row r="104" spans="1:4">
      <c r="A104" s="112" t="s">
        <v>41</v>
      </c>
      <c r="B104" s="114">
        <v>1909.13</v>
      </c>
    </row>
    <row r="105" spans="1:4">
      <c r="A105" s="112" t="s">
        <v>87</v>
      </c>
      <c r="B105" s="114">
        <v>0</v>
      </c>
    </row>
    <row r="106" spans="1:4">
      <c r="A106" s="112" t="s">
        <v>138</v>
      </c>
      <c r="B106" s="114">
        <v>70</v>
      </c>
    </row>
    <row r="107" spans="1:4">
      <c r="A107" s="112" t="s">
        <v>142</v>
      </c>
      <c r="B107" s="114">
        <v>3479.8590000000004</v>
      </c>
    </row>
    <row r="108" spans="1:4">
      <c r="A108" s="112" t="s">
        <v>134</v>
      </c>
      <c r="B108" s="114">
        <v>280.738</v>
      </c>
    </row>
    <row r="109" spans="1:4">
      <c r="A109" s="112" t="s">
        <v>137</v>
      </c>
      <c r="B109" s="114">
        <v>600</v>
      </c>
    </row>
    <row r="110" spans="1:4">
      <c r="A110" s="112" t="s">
        <v>28</v>
      </c>
      <c r="B110" s="114">
        <v>0</v>
      </c>
    </row>
    <row r="111" spans="1:4">
      <c r="A111" s="112" t="s">
        <v>29</v>
      </c>
      <c r="B111" s="114">
        <v>0</v>
      </c>
    </row>
    <row r="112" spans="1:4">
      <c r="A112" s="112" t="s">
        <v>32</v>
      </c>
      <c r="B112" s="114">
        <v>0</v>
      </c>
    </row>
    <row r="113" spans="1:2">
      <c r="A113" s="112" t="s">
        <v>31</v>
      </c>
      <c r="B113" s="114">
        <v>0</v>
      </c>
    </row>
    <row r="114" spans="1:2">
      <c r="A114" s="112" t="s">
        <v>226</v>
      </c>
      <c r="B114" s="114">
        <v>0</v>
      </c>
    </row>
    <row r="115" spans="1:2">
      <c r="A115" s="112" t="s">
        <v>76</v>
      </c>
      <c r="B115" s="114">
        <v>0</v>
      </c>
    </row>
    <row r="116" spans="1:2">
      <c r="A116" s="112" t="s">
        <v>80</v>
      </c>
      <c r="B116" s="114">
        <v>3681.52</v>
      </c>
    </row>
    <row r="117" spans="1:2">
      <c r="A117" s="112" t="s">
        <v>79</v>
      </c>
      <c r="B117" s="114">
        <v>2079.13</v>
      </c>
    </row>
    <row r="118" spans="1:2">
      <c r="A118" s="112" t="s">
        <v>82</v>
      </c>
      <c r="B118" s="114">
        <v>0</v>
      </c>
    </row>
    <row r="119" spans="1:2">
      <c r="A119" s="112" t="s">
        <v>85</v>
      </c>
      <c r="B119" s="114">
        <v>0</v>
      </c>
    </row>
    <row r="120" spans="1:2">
      <c r="A120" s="112" t="s">
        <v>84</v>
      </c>
      <c r="B120" s="114">
        <v>0</v>
      </c>
    </row>
    <row r="121" spans="1:2">
      <c r="A121" s="112" t="s">
        <v>180</v>
      </c>
      <c r="B121" s="114">
        <v>0</v>
      </c>
    </row>
    <row r="122" spans="1:2">
      <c r="A122" s="112" t="s">
        <v>178</v>
      </c>
      <c r="B122" s="114">
        <v>0</v>
      </c>
    </row>
    <row r="123" spans="1:2">
      <c r="A123" s="112" t="s">
        <v>103</v>
      </c>
      <c r="B123" s="114">
        <v>0</v>
      </c>
    </row>
    <row r="124" spans="1:2">
      <c r="A124" s="112" t="s">
        <v>65</v>
      </c>
      <c r="B124" s="114">
        <v>0</v>
      </c>
    </row>
    <row r="125" spans="1:2">
      <c r="A125" s="112" t="s">
        <v>98</v>
      </c>
      <c r="B125" s="114">
        <v>0</v>
      </c>
    </row>
    <row r="126" spans="1:2">
      <c r="A126" s="112" t="s">
        <v>101</v>
      </c>
      <c r="B126" s="114">
        <v>0</v>
      </c>
    </row>
    <row r="127" spans="1:2">
      <c r="A127" s="112" t="s">
        <v>99</v>
      </c>
      <c r="B127" s="114">
        <v>0</v>
      </c>
    </row>
    <row r="128" spans="1:2">
      <c r="A128" s="112" t="s">
        <v>104</v>
      </c>
      <c r="B128" s="114">
        <v>0</v>
      </c>
    </row>
    <row r="129" spans="1:2">
      <c r="A129" s="112" t="s">
        <v>105</v>
      </c>
      <c r="B129" s="114">
        <v>0</v>
      </c>
    </row>
    <row r="130" spans="1:2">
      <c r="A130" s="112" t="s">
        <v>56</v>
      </c>
      <c r="B130" s="114">
        <v>0</v>
      </c>
    </row>
    <row r="131" spans="1:2">
      <c r="A131" s="112" t="s">
        <v>55</v>
      </c>
      <c r="B131" s="114">
        <v>0</v>
      </c>
    </row>
    <row r="132" spans="1:2">
      <c r="A132" s="112" t="s">
        <v>47</v>
      </c>
      <c r="B132" s="114">
        <v>0</v>
      </c>
    </row>
    <row r="133" spans="1:2">
      <c r="A133" s="112" t="s">
        <v>94</v>
      </c>
      <c r="B133" s="114">
        <v>0</v>
      </c>
    </row>
    <row r="134" spans="1:2">
      <c r="A134" s="112" t="s">
        <v>152</v>
      </c>
      <c r="B134" s="114">
        <v>1907.67</v>
      </c>
    </row>
    <row r="135" spans="1:2">
      <c r="A135" s="112" t="s">
        <v>90</v>
      </c>
      <c r="B135" s="114">
        <v>0</v>
      </c>
    </row>
    <row r="136" spans="1:2">
      <c r="A136" s="112" t="s">
        <v>75</v>
      </c>
      <c r="B136" s="114">
        <v>230.05</v>
      </c>
    </row>
    <row r="137" spans="1:2">
      <c r="A137" s="112" t="s">
        <v>179</v>
      </c>
      <c r="B137" s="114">
        <v>0</v>
      </c>
    </row>
    <row r="138" spans="1:2">
      <c r="A138" s="112" t="s">
        <v>38</v>
      </c>
      <c r="B138" s="114">
        <v>0</v>
      </c>
    </row>
    <row r="139" spans="1:2">
      <c r="A139" s="3"/>
    </row>
    <row r="140" spans="1:2">
      <c r="A140" s="3"/>
    </row>
    <row r="141" spans="1:2">
      <c r="A141" s="3"/>
    </row>
    <row r="142" spans="1:2">
      <c r="A142" s="3"/>
    </row>
    <row r="143" spans="1:2">
      <c r="A143" s="3"/>
    </row>
    <row r="144" spans="1:2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</sheetData>
  <autoFilter ref="A1:B30"/>
  <phoneticPr fontId="2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topLeftCell="H31" zoomScale="150" workbookViewId="0">
      <selection activeCell="N68" sqref="N68"/>
    </sheetView>
  </sheetViews>
  <sheetFormatPr baseColWidth="10" defaultRowHeight="12.75"/>
  <cols>
    <col min="1" max="1" width="59.7109375" style="2" customWidth="1"/>
    <col min="2" max="2" width="13.42578125" style="3" customWidth="1"/>
    <col min="3" max="3" width="12.7109375" bestFit="1" customWidth="1"/>
    <col min="4" max="4" width="10.28515625" customWidth="1"/>
    <col min="6" max="6" width="28" customWidth="1"/>
  </cols>
  <sheetData>
    <row r="1" spans="1:6" ht="13.5" thickBot="1">
      <c r="A1" s="6" t="s">
        <v>124</v>
      </c>
      <c r="B1" s="23" t="s">
        <v>155</v>
      </c>
      <c r="C1" s="22"/>
      <c r="E1" s="7" t="s">
        <v>1</v>
      </c>
      <c r="F1" s="22"/>
    </row>
    <row r="2" spans="1:6">
      <c r="A2" s="14" t="s">
        <v>136</v>
      </c>
      <c r="B2" s="17">
        <v>48</v>
      </c>
      <c r="C2" s="61">
        <f>B2/$B$18</f>
        <v>6.7253325834587497E-3</v>
      </c>
      <c r="E2" s="2" t="s">
        <v>4</v>
      </c>
      <c r="F2" s="16"/>
    </row>
    <row r="3" spans="1:6">
      <c r="A3" s="3" t="s">
        <v>179</v>
      </c>
      <c r="B3">
        <v>66</v>
      </c>
      <c r="C3" s="61">
        <f t="shared" ref="C3:C16" si="0">B3/$B$18</f>
        <v>9.2473323022557816E-3</v>
      </c>
      <c r="E3" s="2" t="s">
        <v>9</v>
      </c>
      <c r="F3" s="16"/>
    </row>
    <row r="4" spans="1:6">
      <c r="A4" s="46" t="s">
        <v>38</v>
      </c>
      <c r="B4" s="45">
        <v>66</v>
      </c>
      <c r="C4" s="61">
        <f t="shared" si="0"/>
        <v>9.2473323022557816E-3</v>
      </c>
      <c r="E4" s="3" t="s">
        <v>6</v>
      </c>
      <c r="F4" s="3"/>
    </row>
    <row r="5" spans="1:6">
      <c r="A5" s="58" t="s">
        <v>5</v>
      </c>
      <c r="B5" s="18">
        <v>75</v>
      </c>
      <c r="C5" s="61">
        <f t="shared" si="0"/>
        <v>1.0508332161654296E-2</v>
      </c>
      <c r="E5" s="3" t="s">
        <v>7</v>
      </c>
      <c r="F5" s="3"/>
    </row>
    <row r="6" spans="1:6">
      <c r="A6" s="3" t="s">
        <v>138</v>
      </c>
      <c r="B6" s="46">
        <v>84</v>
      </c>
      <c r="C6" s="61">
        <f t="shared" si="0"/>
        <v>1.1769332021052813E-2</v>
      </c>
      <c r="E6" s="3" t="s">
        <v>8</v>
      </c>
      <c r="F6" s="16"/>
    </row>
    <row r="7" spans="1:6">
      <c r="A7" s="14" t="s">
        <v>92</v>
      </c>
      <c r="B7" s="101">
        <v>91</v>
      </c>
      <c r="C7" s="61">
        <f t="shared" si="0"/>
        <v>1.275010968947388E-2</v>
      </c>
      <c r="E7" s="3" t="s">
        <v>48</v>
      </c>
      <c r="F7" s="16"/>
    </row>
    <row r="8" spans="1:6">
      <c r="A8" s="9" t="s">
        <v>160</v>
      </c>
      <c r="B8" s="18">
        <v>99.68</v>
      </c>
      <c r="C8" s="61">
        <f t="shared" si="0"/>
        <v>1.3966273998316006E-2</v>
      </c>
      <c r="E8" s="3"/>
      <c r="F8" s="3"/>
    </row>
    <row r="9" spans="1:6">
      <c r="A9" s="46" t="s">
        <v>145</v>
      </c>
      <c r="B9" s="45">
        <v>200</v>
      </c>
      <c r="C9" s="61">
        <f t="shared" si="0"/>
        <v>2.8022219097744792E-2</v>
      </c>
      <c r="E9" s="3"/>
      <c r="F9" s="3"/>
    </row>
    <row r="10" spans="1:6">
      <c r="A10" s="46" t="s">
        <v>108</v>
      </c>
      <c r="B10" s="45">
        <v>342.6</v>
      </c>
      <c r="C10" s="61">
        <f t="shared" si="0"/>
        <v>4.8002061314436829E-2</v>
      </c>
      <c r="E10" s="3"/>
      <c r="F10" s="3"/>
    </row>
    <row r="11" spans="1:6">
      <c r="A11" s="9" t="s">
        <v>69</v>
      </c>
      <c r="B11" s="18">
        <v>406.61</v>
      </c>
      <c r="C11" s="61">
        <f t="shared" si="0"/>
        <v>5.6970572536670053E-2</v>
      </c>
      <c r="E11" s="3"/>
      <c r="F11" s="3"/>
    </row>
    <row r="12" spans="1:6">
      <c r="A12" s="3" t="s">
        <v>134</v>
      </c>
      <c r="B12" s="46">
        <v>517.60349999999994</v>
      </c>
      <c r="C12" s="61">
        <f t="shared" si="0"/>
        <v>7.2521993413797725E-2</v>
      </c>
    </row>
    <row r="13" spans="1:6">
      <c r="A13" s="46" t="s">
        <v>126</v>
      </c>
      <c r="B13" s="45">
        <v>860</v>
      </c>
      <c r="C13" s="61">
        <f t="shared" si="0"/>
        <v>0.1204955421203026</v>
      </c>
      <c r="E13" s="3"/>
      <c r="F13" s="12"/>
    </row>
    <row r="14" spans="1:6">
      <c r="A14" s="58" t="s">
        <v>0</v>
      </c>
      <c r="B14" s="18">
        <v>999.38</v>
      </c>
      <c r="C14" s="61">
        <f t="shared" si="0"/>
        <v>0.14002422660952094</v>
      </c>
      <c r="D14" s="61">
        <f>SUM(C12:C22)</f>
        <v>0.82044628196108738</v>
      </c>
      <c r="E14" s="9"/>
      <c r="F14" s="16"/>
    </row>
    <row r="15" spans="1:6">
      <c r="A15" s="46" t="s">
        <v>125</v>
      </c>
      <c r="B15" s="45">
        <v>1463.19</v>
      </c>
      <c r="C15" s="61">
        <f t="shared" si="0"/>
        <v>0.20500915380814602</v>
      </c>
      <c r="E15" s="3"/>
      <c r="F15" s="3"/>
    </row>
    <row r="16" spans="1:6">
      <c r="A16" s="46" t="s">
        <v>158</v>
      </c>
      <c r="B16" s="45">
        <v>1818.13</v>
      </c>
      <c r="C16" s="61">
        <f t="shared" si="0"/>
        <v>0.2547401860409137</v>
      </c>
      <c r="E16" s="2"/>
      <c r="F16" s="2"/>
    </row>
    <row r="17" spans="1:15" ht="13.5" thickBot="1">
      <c r="A17" s="46"/>
      <c r="B17" s="45"/>
      <c r="C17" s="61"/>
      <c r="E17" s="2"/>
      <c r="F17" s="2"/>
    </row>
    <row r="18" spans="1:15" ht="13.5" thickBot="1">
      <c r="A18" s="136" t="s">
        <v>27</v>
      </c>
      <c r="B18" s="45">
        <f>SUM(B2:B16)</f>
        <v>7137.1935000000003</v>
      </c>
      <c r="C18" s="61">
        <f t="shared" ref="C18:C26" si="1">B18/$B$28</f>
        <v>9.8212018048347578E-3</v>
      </c>
      <c r="E18" s="2"/>
      <c r="F18" s="2"/>
    </row>
    <row r="19" spans="1:15" ht="13.5" thickBot="1">
      <c r="A19" s="137" t="s">
        <v>201</v>
      </c>
      <c r="B19" s="46">
        <v>2413.92</v>
      </c>
      <c r="C19" s="61">
        <f t="shared" si="1"/>
        <v>3.3216971714059196E-3</v>
      </c>
      <c r="E19" s="9"/>
      <c r="F19" s="16"/>
    </row>
    <row r="20" spans="1:15" s="9" customFormat="1">
      <c r="A20" s="135" t="s">
        <v>236</v>
      </c>
      <c r="B20" s="45">
        <v>3000</v>
      </c>
      <c r="C20" s="61">
        <f t="shared" si="1"/>
        <v>4.128178031673692E-3</v>
      </c>
      <c r="D20" s="16"/>
      <c r="E20" s="16"/>
      <c r="F20" s="16"/>
      <c r="G20" s="16"/>
      <c r="H20" s="16"/>
      <c r="I20" s="16"/>
      <c r="J20" s="16"/>
      <c r="K20" s="3"/>
      <c r="L20" s="15"/>
      <c r="N20" s="3"/>
      <c r="O20" s="3"/>
    </row>
    <row r="21" spans="1:15" ht="13.5" thickBot="1">
      <c r="A21" s="135" t="s">
        <v>202</v>
      </c>
      <c r="B21" s="163">
        <v>3546.261</v>
      </c>
      <c r="C21" s="61">
        <f t="shared" si="1"/>
        <v>4.8798655849270596E-3</v>
      </c>
      <c r="E21" s="3"/>
      <c r="F21" s="3"/>
    </row>
    <row r="22" spans="1:15" ht="13.5" thickBot="1">
      <c r="A22" s="136" t="s">
        <v>200</v>
      </c>
      <c r="B22" s="45">
        <v>4000</v>
      </c>
      <c r="C22" s="61">
        <f t="shared" si="1"/>
        <v>5.5042373755649233E-3</v>
      </c>
      <c r="E22" s="9"/>
      <c r="F22" s="16"/>
    </row>
    <row r="23" spans="1:15" ht="13.5" thickBot="1">
      <c r="A23" s="137" t="s">
        <v>237</v>
      </c>
      <c r="B23" s="18">
        <v>15974.17</v>
      </c>
      <c r="C23" s="61">
        <f t="shared" si="1"/>
        <v>2.1981405889406981E-2</v>
      </c>
      <c r="D23" s="106"/>
      <c r="E23" s="16"/>
      <c r="F23" s="15" t="s">
        <v>130</v>
      </c>
      <c r="G23" s="16">
        <v>5714</v>
      </c>
      <c r="H23" s="106">
        <v>8.1192625026909077E-2</v>
      </c>
      <c r="J23" s="16"/>
      <c r="K23" s="16"/>
      <c r="L23" s="16"/>
      <c r="M23" s="16"/>
      <c r="N23" s="3"/>
    </row>
    <row r="24" spans="1:15" ht="13.5" thickBot="1">
      <c r="A24" s="137" t="s">
        <v>199</v>
      </c>
      <c r="B24" s="24">
        <v>30210.55</v>
      </c>
      <c r="C24" s="61">
        <f t="shared" si="1"/>
        <v>4.157150961159322E-2</v>
      </c>
      <c r="D24" s="16"/>
      <c r="E24" s="16"/>
      <c r="F24" s="3"/>
      <c r="G24" s="16"/>
      <c r="H24" s="16"/>
      <c r="I24" s="16"/>
      <c r="J24" s="16"/>
      <c r="K24" s="16"/>
      <c r="L24" s="16"/>
      <c r="M24" s="16"/>
      <c r="N24" s="3"/>
    </row>
    <row r="25" spans="1:15" s="1" customFormat="1" ht="13.5" thickBot="1">
      <c r="A25" s="137" t="s">
        <v>229</v>
      </c>
      <c r="B25" s="45">
        <v>41119.279999999999</v>
      </c>
      <c r="C25" s="61">
        <f t="shared" si="1"/>
        <v>5.6582569458079802E-2</v>
      </c>
      <c r="D25" s="106" t="e">
        <f>#REF!/#REF!</f>
        <v>#REF!</v>
      </c>
      <c r="E25" s="16"/>
      <c r="F25" s="3"/>
      <c r="G25" s="16"/>
      <c r="H25" s="16"/>
      <c r="I25" s="16"/>
      <c r="J25" s="16"/>
      <c r="K25" s="16"/>
      <c r="L25" s="16"/>
      <c r="M25" s="16"/>
      <c r="N25" s="3"/>
    </row>
    <row r="26" spans="1:15" s="1" customFormat="1">
      <c r="A26" s="164" t="s">
        <v>26</v>
      </c>
      <c r="B26" s="165">
        <v>168073.28</v>
      </c>
      <c r="C26" s="166">
        <f t="shared" si="1"/>
        <v>0.23127880740244711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"/>
    </row>
    <row r="27" spans="1:15">
      <c r="A27" s="164" t="s">
        <v>197</v>
      </c>
      <c r="B27" s="167">
        <v>451238.19</v>
      </c>
      <c r="C27" s="166">
        <f>B27/$B$28</f>
        <v>0.62093052767006651</v>
      </c>
      <c r="D27" s="16"/>
      <c r="E27" s="16"/>
      <c r="F27" s="16"/>
      <c r="G27" s="16"/>
      <c r="H27" s="16">
        <v>463233.83</v>
      </c>
      <c r="I27" s="16"/>
      <c r="J27" s="16"/>
      <c r="K27" s="16"/>
      <c r="L27" s="16"/>
      <c r="M27" s="16"/>
      <c r="N27" s="3"/>
    </row>
    <row r="28" spans="1:15">
      <c r="A28" s="147"/>
      <c r="B28" s="148">
        <f>SUM(B18:B27)</f>
        <v>726712.84450000001</v>
      </c>
      <c r="C28" s="10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"/>
    </row>
    <row r="29" spans="1:15">
      <c r="A29" s="147"/>
      <c r="B29" s="14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"/>
    </row>
    <row r="30" spans="1:15">
      <c r="A30" s="147"/>
      <c r="B30" s="14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"/>
    </row>
    <row r="31" spans="1:15">
      <c r="A31" s="147"/>
      <c r="B31" s="148"/>
      <c r="C31" s="3"/>
      <c r="D31" s="16"/>
      <c r="I31" s="3"/>
      <c r="J31" s="3"/>
      <c r="K31" s="3"/>
      <c r="L31" s="3"/>
      <c r="M31" s="3"/>
      <c r="N31" s="3"/>
    </row>
    <row r="32" spans="1:15">
      <c r="A32" s="147"/>
      <c r="B32" s="14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"/>
    </row>
    <row r="33" spans="1:14">
      <c r="A33" s="147"/>
      <c r="B33" s="14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/>
    </row>
    <row r="34" spans="1:14">
      <c r="A34" s="112" t="s">
        <v>124</v>
      </c>
      <c r="B34" s="112" t="s">
        <v>155</v>
      </c>
      <c r="C34" s="16"/>
      <c r="D34" s="16" t="e">
        <f>B34/#REF!</f>
        <v>#VALUE!</v>
      </c>
      <c r="E34" s="16"/>
      <c r="F34" s="16"/>
      <c r="G34" s="16"/>
      <c r="H34" s="16"/>
      <c r="I34" s="16"/>
      <c r="J34" s="16"/>
      <c r="K34" s="16"/>
      <c r="L34" s="16"/>
      <c r="M34" s="16"/>
      <c r="N34" s="3"/>
    </row>
    <row r="35" spans="1:14" ht="13.5" thickBot="1">
      <c r="A35" s="112" t="s">
        <v>93</v>
      </c>
      <c r="B35" s="114">
        <v>6705.7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"/>
    </row>
    <row r="36" spans="1:14" ht="13.5" thickBot="1">
      <c r="A36" s="112" t="s">
        <v>71</v>
      </c>
      <c r="B36" s="114">
        <v>0</v>
      </c>
      <c r="C36" s="3"/>
      <c r="D36" s="3"/>
      <c r="E36" s="3"/>
      <c r="F36" s="155" t="s">
        <v>234</v>
      </c>
      <c r="G36" s="160">
        <v>10000</v>
      </c>
      <c r="H36" s="21">
        <f>G36/$C$40</f>
        <v>0.33101019345890753</v>
      </c>
      <c r="J36" s="3"/>
      <c r="K36" s="3"/>
      <c r="L36" s="3"/>
      <c r="M36" s="3"/>
      <c r="N36" s="3"/>
    </row>
    <row r="37" spans="1:14" ht="13.5" thickBot="1">
      <c r="A37" s="112" t="s">
        <v>72</v>
      </c>
      <c r="B37" s="114">
        <v>0</v>
      </c>
      <c r="C37" s="2"/>
      <c r="D37" s="3"/>
      <c r="E37" s="3"/>
      <c r="F37" s="156" t="s">
        <v>235</v>
      </c>
      <c r="G37" s="160">
        <v>11596.43</v>
      </c>
      <c r="H37" s="21">
        <f>G37/$C$40</f>
        <v>0.38385365377326791</v>
      </c>
      <c r="J37" s="3"/>
      <c r="K37" s="3"/>
      <c r="L37" s="3"/>
      <c r="M37" s="3"/>
      <c r="N37" s="3"/>
    </row>
    <row r="38" spans="1:14" ht="13.5" thickBot="1">
      <c r="A38" s="112" t="s">
        <v>130</v>
      </c>
      <c r="B38" s="114">
        <v>0</v>
      </c>
      <c r="C38" s="3"/>
      <c r="D38" s="3"/>
      <c r="E38" s="3"/>
      <c r="F38" s="155" t="s">
        <v>241</v>
      </c>
      <c r="G38" s="160">
        <v>8214.1200000000008</v>
      </c>
      <c r="H38" s="21">
        <f>G38/$C$40</f>
        <v>0.27189574502946817</v>
      </c>
      <c r="J38" s="3"/>
      <c r="K38" s="3"/>
      <c r="L38" s="3"/>
      <c r="M38" s="3"/>
      <c r="N38" s="3"/>
    </row>
    <row r="39" spans="1:14">
      <c r="A39" s="112" t="s">
        <v>42</v>
      </c>
      <c r="B39" s="114">
        <v>0</v>
      </c>
      <c r="C39" s="3"/>
      <c r="D39" s="3"/>
      <c r="E39" s="3"/>
      <c r="F39" s="157" t="s">
        <v>233</v>
      </c>
      <c r="G39" s="168">
        <v>400</v>
      </c>
      <c r="H39" s="21">
        <f>G39/$C$40</f>
        <v>1.3240407738356301E-2</v>
      </c>
      <c r="J39" s="3"/>
      <c r="K39" s="3"/>
      <c r="L39" s="3"/>
      <c r="M39" s="3"/>
      <c r="N39" s="3"/>
    </row>
    <row r="40" spans="1:14">
      <c r="A40" s="159" t="s">
        <v>46</v>
      </c>
      <c r="B40" s="160">
        <v>10000</v>
      </c>
      <c r="C40" s="3">
        <f>SUM(B40:B42,B50)</f>
        <v>30210.550000000003</v>
      </c>
      <c r="D40" s="3">
        <f>B40/$C$40</f>
        <v>0.33101019345890753</v>
      </c>
      <c r="E40" s="3"/>
      <c r="F40" s="147"/>
      <c r="G40" s="3">
        <f>SUM(G36:G38,G39)</f>
        <v>30210.550000000003</v>
      </c>
      <c r="H40" s="16"/>
      <c r="I40" s="16"/>
      <c r="J40" s="3"/>
      <c r="K40" s="3"/>
      <c r="L40" s="3"/>
      <c r="M40" s="3"/>
      <c r="N40" s="3"/>
    </row>
    <row r="41" spans="1:14">
      <c r="A41" s="159" t="s">
        <v>77</v>
      </c>
      <c r="B41" s="160">
        <v>11596.43</v>
      </c>
      <c r="C41" s="3"/>
      <c r="D41" s="3">
        <f>B41/$C$40</f>
        <v>0.38385365377326791</v>
      </c>
      <c r="E41" s="3"/>
      <c r="F41" s="147"/>
      <c r="G41" s="148"/>
      <c r="H41" s="16"/>
      <c r="I41" s="16"/>
      <c r="J41" s="3"/>
      <c r="K41" s="3"/>
      <c r="L41" s="3"/>
      <c r="M41" s="3"/>
      <c r="N41" s="3"/>
    </row>
    <row r="42" spans="1:14">
      <c r="A42" s="159" t="s">
        <v>81</v>
      </c>
      <c r="B42" s="160">
        <v>8214.1200000000008</v>
      </c>
      <c r="C42" s="3"/>
      <c r="D42" s="3">
        <f>B42/$C$40</f>
        <v>0.27189574502946817</v>
      </c>
      <c r="E42" s="3"/>
      <c r="F42" s="149"/>
      <c r="J42" s="3"/>
      <c r="K42" s="3"/>
      <c r="L42" s="3"/>
      <c r="M42" s="3"/>
      <c r="N42" s="3"/>
    </row>
    <row r="43" spans="1:14">
      <c r="A43" s="112" t="s">
        <v>83</v>
      </c>
      <c r="B43" s="114">
        <v>0</v>
      </c>
      <c r="C43" s="3"/>
      <c r="D43" s="3"/>
      <c r="E43" s="3"/>
      <c r="F43" s="149"/>
      <c r="H43" s="3"/>
      <c r="J43" s="3"/>
      <c r="K43" s="3"/>
      <c r="L43" s="3"/>
      <c r="M43" s="3"/>
      <c r="N43" s="3"/>
    </row>
    <row r="44" spans="1:14">
      <c r="A44" s="112" t="s">
        <v>177</v>
      </c>
      <c r="B44" s="114">
        <v>0</v>
      </c>
      <c r="C44" s="3"/>
      <c r="D44" s="3"/>
      <c r="E44" s="3"/>
      <c r="F44" s="149"/>
      <c r="H44" s="3"/>
      <c r="J44" s="3"/>
      <c r="K44" s="3"/>
      <c r="L44" s="3"/>
      <c r="M44" s="3"/>
      <c r="N44" s="3"/>
    </row>
    <row r="45" spans="1:14">
      <c r="A45" s="112" t="s">
        <v>97</v>
      </c>
      <c r="B45" s="114">
        <v>0</v>
      </c>
      <c r="C45" s="3"/>
      <c r="D45" s="3"/>
      <c r="E45" s="3"/>
      <c r="F45" s="149"/>
      <c r="H45" s="3"/>
      <c r="J45" s="3"/>
      <c r="K45" s="3"/>
      <c r="L45" s="3"/>
      <c r="M45" s="3"/>
      <c r="N45" s="3"/>
    </row>
    <row r="46" spans="1:14">
      <c r="A46" s="112" t="s">
        <v>96</v>
      </c>
      <c r="B46" s="114">
        <v>0</v>
      </c>
      <c r="C46" s="3"/>
      <c r="D46" s="3"/>
      <c r="E46" s="3"/>
      <c r="F46" s="149"/>
      <c r="G46" s="148"/>
      <c r="H46" s="3"/>
      <c r="I46" s="3"/>
      <c r="J46" s="3"/>
      <c r="K46" s="3"/>
      <c r="L46" s="3"/>
      <c r="M46" s="3"/>
      <c r="N46" s="3"/>
    </row>
    <row r="47" spans="1:14">
      <c r="A47" s="112" t="s">
        <v>53</v>
      </c>
      <c r="B47" s="114">
        <v>0</v>
      </c>
      <c r="C47" s="3"/>
      <c r="D47" s="3"/>
      <c r="E47" s="3"/>
      <c r="F47" s="147"/>
      <c r="G47" s="148"/>
      <c r="H47" s="3"/>
      <c r="I47" s="3"/>
      <c r="J47" s="3"/>
      <c r="K47" s="3"/>
      <c r="L47" s="3"/>
      <c r="M47" s="3"/>
      <c r="N47" s="3"/>
    </row>
    <row r="48" spans="1:14">
      <c r="A48" s="112" t="s">
        <v>73</v>
      </c>
      <c r="B48" s="114">
        <v>0</v>
      </c>
      <c r="C48" s="3"/>
      <c r="D48" s="3"/>
      <c r="E48" s="3"/>
      <c r="F48" s="147"/>
      <c r="G48" s="148"/>
      <c r="H48" s="3"/>
      <c r="I48" s="3"/>
      <c r="J48" s="3"/>
      <c r="K48" s="3"/>
      <c r="L48" s="3"/>
      <c r="M48" s="3"/>
      <c r="N48" s="3"/>
    </row>
    <row r="49" spans="1:14">
      <c r="A49" s="112" t="s">
        <v>129</v>
      </c>
      <c r="B49" s="114">
        <v>0</v>
      </c>
      <c r="C49" s="3"/>
      <c r="D49" s="3"/>
      <c r="E49" s="3"/>
      <c r="F49" s="147"/>
      <c r="G49" s="148"/>
      <c r="H49" s="3"/>
      <c r="I49" s="3"/>
      <c r="J49" s="3"/>
      <c r="K49" s="3"/>
      <c r="L49" s="3"/>
      <c r="M49" s="3"/>
      <c r="N49" s="3"/>
    </row>
    <row r="50" spans="1:14">
      <c r="A50" s="159" t="s">
        <v>34</v>
      </c>
      <c r="B50" s="160">
        <v>400</v>
      </c>
      <c r="C50" s="3"/>
      <c r="D50" s="3">
        <f>B50/$C$40</f>
        <v>1.3240407738356301E-2</v>
      </c>
      <c r="E50" s="3"/>
      <c r="F50" s="147"/>
      <c r="G50" s="148"/>
      <c r="H50" s="3"/>
      <c r="I50" s="3"/>
      <c r="J50" s="3"/>
      <c r="K50" s="3"/>
      <c r="L50" s="3"/>
      <c r="M50" s="3"/>
      <c r="N50" s="3"/>
    </row>
    <row r="51" spans="1:14">
      <c r="A51" s="112" t="s">
        <v>54</v>
      </c>
      <c r="B51" s="114">
        <v>0</v>
      </c>
      <c r="C51" s="3"/>
      <c r="D51" s="3"/>
      <c r="E51" s="3"/>
      <c r="F51" s="147"/>
      <c r="G51" s="148"/>
      <c r="H51" s="3"/>
      <c r="I51" s="3"/>
      <c r="J51" s="3"/>
      <c r="K51" s="3"/>
      <c r="L51" s="3"/>
      <c r="M51" s="3"/>
      <c r="N51" s="3"/>
    </row>
    <row r="52" spans="1:14">
      <c r="A52" s="112" t="s">
        <v>35</v>
      </c>
      <c r="B52" s="114">
        <v>4000</v>
      </c>
      <c r="C52" s="3"/>
      <c r="D52" s="3"/>
      <c r="E52" s="3"/>
      <c r="J52" s="3"/>
      <c r="K52" s="3"/>
      <c r="L52" s="3"/>
      <c r="M52" s="3"/>
      <c r="N52" s="3"/>
    </row>
    <row r="53" spans="1:14">
      <c r="A53" s="112" t="s">
        <v>131</v>
      </c>
      <c r="B53" s="114">
        <v>168073.28</v>
      </c>
    </row>
    <row r="54" spans="1:14">
      <c r="A54" s="112" t="s">
        <v>147</v>
      </c>
      <c r="B54" s="114">
        <v>0</v>
      </c>
    </row>
    <row r="55" spans="1:14">
      <c r="A55" s="112" t="s">
        <v>146</v>
      </c>
      <c r="B55" s="114">
        <v>0</v>
      </c>
    </row>
    <row r="56" spans="1:14">
      <c r="A56" s="159" t="s">
        <v>33</v>
      </c>
      <c r="B56" s="160">
        <v>0</v>
      </c>
      <c r="C56">
        <f>SUM(B56:B58)</f>
        <v>451238.19</v>
      </c>
      <c r="D56">
        <f>B56/$C$56</f>
        <v>0</v>
      </c>
      <c r="F56" s="135" t="s">
        <v>238</v>
      </c>
      <c r="G56">
        <v>0</v>
      </c>
      <c r="H56">
        <v>0</v>
      </c>
    </row>
    <row r="57" spans="1:14">
      <c r="A57" s="159" t="s">
        <v>139</v>
      </c>
      <c r="B57" s="160">
        <v>14890.36</v>
      </c>
      <c r="D57">
        <f>B57/$C$56</f>
        <v>3.2998891339405471E-2</v>
      </c>
      <c r="F57" s="135" t="s">
        <v>239</v>
      </c>
      <c r="G57">
        <v>14890.36</v>
      </c>
      <c r="H57">
        <v>3.2998891339405471E-2</v>
      </c>
    </row>
    <row r="58" spans="1:14">
      <c r="A58" s="159" t="s">
        <v>127</v>
      </c>
      <c r="B58" s="160">
        <v>436347.83</v>
      </c>
      <c r="D58">
        <f>B58/$C$56</f>
        <v>0.96700110866059452</v>
      </c>
      <c r="F58" s="135" t="s">
        <v>240</v>
      </c>
      <c r="G58">
        <v>436347.83</v>
      </c>
      <c r="H58">
        <v>0.96700110866059452</v>
      </c>
    </row>
    <row r="59" spans="1:14">
      <c r="A59" s="112" t="s">
        <v>128</v>
      </c>
      <c r="B59" s="114">
        <v>3000</v>
      </c>
      <c r="G59">
        <v>451238.19</v>
      </c>
    </row>
    <row r="60" spans="1:14">
      <c r="A60" s="112" t="s">
        <v>158</v>
      </c>
      <c r="B60" s="114">
        <v>1818.13</v>
      </c>
    </row>
    <row r="61" spans="1:14">
      <c r="A61" s="112" t="s">
        <v>143</v>
      </c>
      <c r="B61" s="114">
        <v>0</v>
      </c>
    </row>
    <row r="62" spans="1:14">
      <c r="A62" s="112" t="s">
        <v>62</v>
      </c>
      <c r="B62" s="114">
        <v>99.68</v>
      </c>
    </row>
    <row r="63" spans="1:14">
      <c r="A63" s="112" t="s">
        <v>108</v>
      </c>
      <c r="B63" s="114">
        <v>342.6</v>
      </c>
      <c r="F63" t="s">
        <v>91</v>
      </c>
      <c r="G63">
        <v>33393.279999999999</v>
      </c>
      <c r="H63" s="61">
        <v>0.81210760499697465</v>
      </c>
    </row>
    <row r="64" spans="1:14">
      <c r="A64" s="112" t="s">
        <v>133</v>
      </c>
      <c r="B64" s="114">
        <v>0</v>
      </c>
      <c r="F64" t="s">
        <v>30</v>
      </c>
      <c r="G64">
        <v>405.44</v>
      </c>
      <c r="H64" s="61">
        <v>9.8600948265631112E-3</v>
      </c>
    </row>
    <row r="65" spans="1:8">
      <c r="A65" s="112" t="s">
        <v>151</v>
      </c>
      <c r="B65" s="114">
        <v>0</v>
      </c>
      <c r="F65" t="s">
        <v>2</v>
      </c>
      <c r="G65">
        <v>7320.56</v>
      </c>
      <c r="H65" s="61">
        <v>0.17803230017646224</v>
      </c>
    </row>
    <row r="66" spans="1:8">
      <c r="A66" s="112" t="s">
        <v>126</v>
      </c>
      <c r="B66" s="114">
        <v>860</v>
      </c>
      <c r="G66">
        <v>41119.279999999999</v>
      </c>
    </row>
    <row r="67" spans="1:8">
      <c r="A67" s="112" t="s">
        <v>78</v>
      </c>
      <c r="B67" s="114">
        <v>0</v>
      </c>
    </row>
    <row r="68" spans="1:8">
      <c r="A68" s="112" t="s">
        <v>74</v>
      </c>
      <c r="B68" s="114">
        <v>0</v>
      </c>
    </row>
    <row r="69" spans="1:8">
      <c r="A69" s="112" t="s">
        <v>37</v>
      </c>
      <c r="B69" s="114">
        <v>350</v>
      </c>
    </row>
    <row r="70" spans="1:8">
      <c r="A70" s="112" t="s">
        <v>176</v>
      </c>
      <c r="B70" s="114">
        <v>0</v>
      </c>
    </row>
    <row r="71" spans="1:8">
      <c r="A71" s="112" t="s">
        <v>148</v>
      </c>
      <c r="B71" s="114">
        <v>0</v>
      </c>
    </row>
    <row r="72" spans="1:8">
      <c r="A72" s="112" t="s">
        <v>51</v>
      </c>
      <c r="B72" s="114">
        <v>0</v>
      </c>
    </row>
    <row r="73" spans="1:8">
      <c r="A73" s="112" t="s">
        <v>86</v>
      </c>
      <c r="B73" s="114">
        <v>75</v>
      </c>
    </row>
    <row r="74" spans="1:8">
      <c r="A74" s="112" t="s">
        <v>70</v>
      </c>
      <c r="B74" s="114">
        <v>0</v>
      </c>
    </row>
    <row r="75" spans="1:8">
      <c r="A75" s="112" t="s">
        <v>125</v>
      </c>
      <c r="B75" s="114">
        <v>1463.19</v>
      </c>
      <c r="C75">
        <f>B75+B81+B85</f>
        <v>1463.19</v>
      </c>
      <c r="D75">
        <f>B75/$C$75</f>
        <v>1</v>
      </c>
      <c r="H75" s="162"/>
    </row>
    <row r="76" spans="1:8">
      <c r="A76" s="112" t="s">
        <v>102</v>
      </c>
      <c r="B76" s="114">
        <v>0</v>
      </c>
      <c r="G76" s="62"/>
      <c r="H76" s="162"/>
    </row>
    <row r="77" spans="1:8">
      <c r="A77" s="112" t="s">
        <v>43</v>
      </c>
      <c r="B77" s="114">
        <v>649.38</v>
      </c>
      <c r="H77" s="162"/>
    </row>
    <row r="78" spans="1:8">
      <c r="A78" s="112" t="s">
        <v>135</v>
      </c>
      <c r="B78" s="114">
        <v>0</v>
      </c>
    </row>
    <row r="79" spans="1:8">
      <c r="A79" s="112" t="s">
        <v>136</v>
      </c>
      <c r="B79" s="114">
        <v>0</v>
      </c>
    </row>
    <row r="80" spans="1:8">
      <c r="A80" s="112" t="s">
        <v>40</v>
      </c>
      <c r="B80" s="114">
        <v>0</v>
      </c>
    </row>
    <row r="81" spans="1:4">
      <c r="A81" s="112" t="s">
        <v>154</v>
      </c>
      <c r="B81" s="114">
        <v>0</v>
      </c>
      <c r="D81">
        <f>B81/$C$75</f>
        <v>0</v>
      </c>
    </row>
    <row r="82" spans="1:4">
      <c r="A82" s="112" t="s">
        <v>153</v>
      </c>
      <c r="B82" s="114">
        <v>0</v>
      </c>
    </row>
    <row r="83" spans="1:4">
      <c r="A83" s="112" t="s">
        <v>145</v>
      </c>
      <c r="B83" s="114">
        <v>200</v>
      </c>
    </row>
    <row r="84" spans="1:4">
      <c r="A84" s="112" t="s">
        <v>132</v>
      </c>
      <c r="B84" s="114">
        <v>0</v>
      </c>
    </row>
    <row r="85" spans="1:4">
      <c r="A85" s="112" t="s">
        <v>100</v>
      </c>
      <c r="B85" s="114">
        <v>0</v>
      </c>
      <c r="D85">
        <f>B85/$C$75</f>
        <v>0</v>
      </c>
    </row>
    <row r="86" spans="1:4">
      <c r="A86" s="112" t="s">
        <v>141</v>
      </c>
      <c r="B86" s="114">
        <v>0</v>
      </c>
    </row>
    <row r="87" spans="1:4">
      <c r="A87" s="112" t="s">
        <v>36</v>
      </c>
      <c r="B87" s="114">
        <v>9268.4699999999993</v>
      </c>
    </row>
    <row r="88" spans="1:4">
      <c r="A88" s="112" t="s">
        <v>88</v>
      </c>
      <c r="B88" s="114">
        <v>0</v>
      </c>
    </row>
    <row r="89" spans="1:4">
      <c r="A89" s="112" t="s">
        <v>89</v>
      </c>
      <c r="B89" s="114">
        <v>0</v>
      </c>
    </row>
    <row r="90" spans="1:4">
      <c r="A90" s="112" t="s">
        <v>44</v>
      </c>
      <c r="B90" s="114">
        <v>0</v>
      </c>
    </row>
    <row r="91" spans="1:4">
      <c r="A91" s="159" t="s">
        <v>91</v>
      </c>
      <c r="B91" s="160">
        <v>33393.279999999999</v>
      </c>
      <c r="C91">
        <f>B91+B97+B101</f>
        <v>41119.279999999999</v>
      </c>
      <c r="D91">
        <f>B91/$C$91</f>
        <v>0.81210760499697465</v>
      </c>
    </row>
    <row r="92" spans="1:4">
      <c r="A92" s="112" t="s">
        <v>95</v>
      </c>
      <c r="B92" s="114">
        <v>0</v>
      </c>
    </row>
    <row r="93" spans="1:4">
      <c r="A93" s="112" t="s">
        <v>144</v>
      </c>
      <c r="B93" s="114">
        <v>0</v>
      </c>
    </row>
    <row r="94" spans="1:4">
      <c r="A94" s="112" t="s">
        <v>140</v>
      </c>
      <c r="B94" s="114">
        <v>48</v>
      </c>
    </row>
    <row r="95" spans="1:4">
      <c r="A95" s="112" t="s">
        <v>39</v>
      </c>
      <c r="B95" s="114">
        <v>0</v>
      </c>
    </row>
    <row r="96" spans="1:4">
      <c r="A96" s="112" t="s">
        <v>69</v>
      </c>
      <c r="B96" s="114">
        <v>406.61</v>
      </c>
    </row>
    <row r="97" spans="1:4">
      <c r="A97" s="159" t="s">
        <v>30</v>
      </c>
      <c r="B97" s="160">
        <v>405.44</v>
      </c>
      <c r="D97">
        <f>B97/$C$91</f>
        <v>9.8600948265631112E-3</v>
      </c>
    </row>
    <row r="98" spans="1:4">
      <c r="A98" s="112" t="s">
        <v>106</v>
      </c>
      <c r="B98" s="114">
        <v>0</v>
      </c>
    </row>
    <row r="99" spans="1:4">
      <c r="A99" s="112" t="s">
        <v>149</v>
      </c>
      <c r="B99" s="114">
        <v>0</v>
      </c>
    </row>
    <row r="100" spans="1:4">
      <c r="A100" s="112" t="s">
        <v>92</v>
      </c>
      <c r="B100" s="114">
        <v>91</v>
      </c>
    </row>
    <row r="101" spans="1:4">
      <c r="A101" s="159" t="s">
        <v>2</v>
      </c>
      <c r="B101" s="160">
        <v>7320.56</v>
      </c>
      <c r="D101">
        <f>B101/$C$91</f>
        <v>0.17803230017646224</v>
      </c>
    </row>
    <row r="102" spans="1:4">
      <c r="A102" s="112" t="s">
        <v>41</v>
      </c>
      <c r="B102" s="114">
        <v>0</v>
      </c>
    </row>
    <row r="103" spans="1:4">
      <c r="A103" s="112" t="s">
        <v>87</v>
      </c>
      <c r="B103" s="114">
        <v>0</v>
      </c>
    </row>
    <row r="104" spans="1:4">
      <c r="A104" s="112" t="s">
        <v>138</v>
      </c>
      <c r="B104" s="114">
        <v>84</v>
      </c>
    </row>
    <row r="105" spans="1:4">
      <c r="A105" s="112" t="s">
        <v>142</v>
      </c>
      <c r="B105" s="114">
        <v>3546.261</v>
      </c>
    </row>
    <row r="106" spans="1:4">
      <c r="A106" s="112" t="s">
        <v>134</v>
      </c>
      <c r="B106" s="114">
        <v>517.60349999999994</v>
      </c>
    </row>
    <row r="107" spans="1:4">
      <c r="A107" s="112" t="s">
        <v>137</v>
      </c>
      <c r="B107" s="114">
        <v>600</v>
      </c>
    </row>
    <row r="108" spans="1:4">
      <c r="A108" s="112" t="s">
        <v>28</v>
      </c>
      <c r="B108" s="114">
        <v>0</v>
      </c>
    </row>
    <row r="109" spans="1:4">
      <c r="A109" s="112" t="s">
        <v>29</v>
      </c>
      <c r="B109" s="114">
        <v>0</v>
      </c>
    </row>
    <row r="110" spans="1:4">
      <c r="A110" s="112" t="s">
        <v>32</v>
      </c>
      <c r="B110" s="114">
        <v>0</v>
      </c>
    </row>
    <row r="111" spans="1:4">
      <c r="A111" s="112" t="s">
        <v>31</v>
      </c>
      <c r="B111" s="114">
        <v>0</v>
      </c>
    </row>
    <row r="112" spans="1:4">
      <c r="A112" s="112" t="s">
        <v>226</v>
      </c>
      <c r="B112" s="114">
        <v>0</v>
      </c>
    </row>
    <row r="113" spans="1:2">
      <c r="A113" s="112" t="s">
        <v>76</v>
      </c>
      <c r="B113" s="114">
        <v>0</v>
      </c>
    </row>
    <row r="114" spans="1:2">
      <c r="A114" s="112" t="s">
        <v>80</v>
      </c>
      <c r="B114" s="114">
        <v>0</v>
      </c>
    </row>
    <row r="115" spans="1:2">
      <c r="A115" s="112" t="s">
        <v>79</v>
      </c>
      <c r="B115" s="114">
        <v>0</v>
      </c>
    </row>
    <row r="116" spans="1:2">
      <c r="A116" s="112" t="s">
        <v>82</v>
      </c>
      <c r="B116" s="114">
        <v>1890.41</v>
      </c>
    </row>
    <row r="117" spans="1:2">
      <c r="A117" s="112" t="s">
        <v>85</v>
      </c>
      <c r="B117" s="114">
        <v>2160.0500000000002</v>
      </c>
    </row>
    <row r="118" spans="1:2">
      <c r="A118" s="112" t="s">
        <v>84</v>
      </c>
      <c r="B118" s="114">
        <v>0</v>
      </c>
    </row>
    <row r="119" spans="1:2">
      <c r="A119" s="112" t="s">
        <v>180</v>
      </c>
      <c r="B119" s="114">
        <v>0</v>
      </c>
    </row>
    <row r="120" spans="1:2">
      <c r="A120" s="112" t="s">
        <v>178</v>
      </c>
      <c r="B120" s="114">
        <v>0</v>
      </c>
    </row>
    <row r="121" spans="1:2">
      <c r="A121" s="112" t="s">
        <v>103</v>
      </c>
      <c r="B121" s="114">
        <v>0</v>
      </c>
    </row>
    <row r="122" spans="1:2">
      <c r="A122" s="112" t="s">
        <v>65</v>
      </c>
      <c r="B122" s="114">
        <v>0</v>
      </c>
    </row>
    <row r="123" spans="1:2">
      <c r="A123" s="112" t="s">
        <v>98</v>
      </c>
      <c r="B123" s="114">
        <v>0</v>
      </c>
    </row>
    <row r="124" spans="1:2">
      <c r="A124" s="112" t="s">
        <v>101</v>
      </c>
      <c r="B124" s="114">
        <v>0</v>
      </c>
    </row>
    <row r="125" spans="1:2">
      <c r="A125" s="112" t="s">
        <v>99</v>
      </c>
      <c r="B125" s="114">
        <v>0</v>
      </c>
    </row>
    <row r="126" spans="1:2">
      <c r="A126" s="112" t="s">
        <v>104</v>
      </c>
      <c r="B126" s="114">
        <v>0</v>
      </c>
    </row>
    <row r="127" spans="1:2">
      <c r="A127" s="112" t="s">
        <v>105</v>
      </c>
      <c r="B127" s="114">
        <v>0</v>
      </c>
    </row>
    <row r="128" spans="1:2">
      <c r="A128" s="112" t="s">
        <v>56</v>
      </c>
      <c r="B128" s="114">
        <v>0</v>
      </c>
    </row>
    <row r="129" spans="1:2">
      <c r="A129" s="112" t="s">
        <v>55</v>
      </c>
      <c r="B129" s="114">
        <v>0</v>
      </c>
    </row>
    <row r="130" spans="1:2">
      <c r="A130" s="112" t="s">
        <v>47</v>
      </c>
      <c r="B130" s="114">
        <v>0</v>
      </c>
    </row>
    <row r="131" spans="1:2">
      <c r="A131" s="112" t="s">
        <v>94</v>
      </c>
      <c r="B131" s="114">
        <v>0</v>
      </c>
    </row>
    <row r="132" spans="1:2">
      <c r="A132" s="112" t="s">
        <v>152</v>
      </c>
      <c r="B132" s="114">
        <v>0</v>
      </c>
    </row>
    <row r="133" spans="1:2">
      <c r="A133" s="112" t="s">
        <v>90</v>
      </c>
      <c r="B133" s="114">
        <v>0</v>
      </c>
    </row>
    <row r="134" spans="1:2">
      <c r="A134" s="112" t="s">
        <v>75</v>
      </c>
      <c r="B134" s="114">
        <v>0</v>
      </c>
    </row>
    <row r="135" spans="1:2">
      <c r="A135" s="112" t="s">
        <v>179</v>
      </c>
      <c r="B135" s="114">
        <v>66</v>
      </c>
    </row>
    <row r="136" spans="1:2">
      <c r="A136" s="112" t="s">
        <v>38</v>
      </c>
      <c r="B136" s="114">
        <v>66</v>
      </c>
    </row>
    <row r="137" spans="1:2">
      <c r="A137" s="3"/>
    </row>
    <row r="138" spans="1:2">
      <c r="A138" s="3"/>
    </row>
    <row r="139" spans="1:2">
      <c r="A139" s="3"/>
    </row>
    <row r="140" spans="1:2">
      <c r="A140" s="3"/>
    </row>
    <row r="141" spans="1:2">
      <c r="A141" s="3"/>
    </row>
    <row r="142" spans="1:2">
      <c r="A142" s="3"/>
    </row>
    <row r="143" spans="1:2">
      <c r="A143" s="3"/>
    </row>
    <row r="144" spans="1:2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</sheetData>
  <autoFilter ref="A1:B27"/>
  <phoneticPr fontId="2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1"/>
  <sheetViews>
    <sheetView topLeftCell="E37" zoomScale="150" workbookViewId="0">
      <selection activeCell="K47" sqref="K47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10.28515625" customWidth="1"/>
    <col min="6" max="6" width="28" customWidth="1"/>
  </cols>
  <sheetData>
    <row r="1" spans="1:6" ht="13.5" thickBot="1">
      <c r="A1" s="6" t="s">
        <v>124</v>
      </c>
      <c r="B1" s="23" t="s">
        <v>156</v>
      </c>
      <c r="C1" s="22"/>
      <c r="E1" s="7" t="s">
        <v>1</v>
      </c>
      <c r="F1" s="22"/>
    </row>
    <row r="2" spans="1:6">
      <c r="A2" s="14" t="s">
        <v>136</v>
      </c>
      <c r="B2" s="170">
        <v>55</v>
      </c>
      <c r="C2" s="61">
        <f>B2/$B$20</f>
        <v>1.0726809612781676E-2</v>
      </c>
      <c r="E2" s="2" t="s">
        <v>4</v>
      </c>
      <c r="F2" s="16"/>
    </row>
    <row r="3" spans="1:6">
      <c r="A3" s="14" t="s">
        <v>92</v>
      </c>
      <c r="B3" s="151">
        <v>91</v>
      </c>
      <c r="C3" s="61">
        <f t="shared" ref="C3:C13" si="0">B3/$B$20</f>
        <v>1.7747994086602409E-2</v>
      </c>
      <c r="E3" s="2" t="s">
        <v>9</v>
      </c>
      <c r="F3" s="16"/>
    </row>
    <row r="4" spans="1:6">
      <c r="A4" s="46" t="s">
        <v>151</v>
      </c>
      <c r="B4" s="45">
        <v>91.57</v>
      </c>
      <c r="C4" s="61">
        <f t="shared" si="0"/>
        <v>1.7859162840771235E-2</v>
      </c>
      <c r="E4" s="3" t="s">
        <v>6</v>
      </c>
      <c r="F4" s="3"/>
    </row>
    <row r="5" spans="1:6">
      <c r="A5" s="46" t="s">
        <v>145</v>
      </c>
      <c r="B5" s="45">
        <v>151.62</v>
      </c>
      <c r="C5" s="61">
        <f t="shared" si="0"/>
        <v>2.9570888608908323E-2</v>
      </c>
      <c r="E5" s="3" t="s">
        <v>7</v>
      </c>
      <c r="F5" s="3"/>
    </row>
    <row r="6" spans="1:6">
      <c r="A6" s="134" t="s">
        <v>49</v>
      </c>
      <c r="B6" s="18">
        <v>250</v>
      </c>
      <c r="C6" s="61">
        <f t="shared" si="0"/>
        <v>4.8758225512643985E-2</v>
      </c>
      <c r="E6" s="3" t="s">
        <v>8</v>
      </c>
      <c r="F6" s="16"/>
    </row>
    <row r="7" spans="1:6">
      <c r="A7" s="9" t="s">
        <v>0</v>
      </c>
      <c r="B7" s="18">
        <v>350</v>
      </c>
      <c r="C7" s="61">
        <f t="shared" si="0"/>
        <v>6.8261515717701574E-2</v>
      </c>
      <c r="E7" s="3"/>
      <c r="F7" s="3"/>
    </row>
    <row r="8" spans="1:6">
      <c r="A8" s="58" t="s">
        <v>69</v>
      </c>
      <c r="B8" s="18">
        <v>389.61</v>
      </c>
      <c r="C8" s="61">
        <f t="shared" si="0"/>
        <v>7.5986768967924889E-2</v>
      </c>
      <c r="E8" s="3"/>
      <c r="F8" s="3"/>
    </row>
    <row r="9" spans="1:6">
      <c r="A9" s="46" t="s">
        <v>74</v>
      </c>
      <c r="B9" s="45">
        <v>498.4</v>
      </c>
      <c r="C9" s="61">
        <f t="shared" si="0"/>
        <v>9.7204398382007035E-2</v>
      </c>
      <c r="E9" s="3"/>
      <c r="F9" s="3"/>
    </row>
    <row r="10" spans="1:6">
      <c r="A10" s="9" t="s">
        <v>5</v>
      </c>
      <c r="B10" s="18">
        <v>555</v>
      </c>
      <c r="C10" s="61">
        <f t="shared" si="0"/>
        <v>0.10824326063806963</v>
      </c>
    </row>
    <row r="11" spans="1:6">
      <c r="A11" s="58" t="s">
        <v>146</v>
      </c>
      <c r="B11" s="18">
        <v>568.14</v>
      </c>
      <c r="C11" s="61">
        <f t="shared" si="0"/>
        <v>0.11080599297101421</v>
      </c>
      <c r="D11" s="61">
        <f>SUM(C10:C17)</f>
        <v>0.64474625041205613</v>
      </c>
      <c r="E11" s="9"/>
      <c r="F11" s="16"/>
    </row>
    <row r="12" spans="1:6">
      <c r="A12" s="46" t="s">
        <v>126</v>
      </c>
      <c r="B12" s="45">
        <v>860</v>
      </c>
      <c r="C12" s="61">
        <f t="shared" si="0"/>
        <v>0.16772829576349529</v>
      </c>
      <c r="E12" s="2"/>
      <c r="F12" s="2"/>
    </row>
    <row r="13" spans="1:6">
      <c r="A13" s="46" t="s">
        <v>125</v>
      </c>
      <c r="B13" s="45">
        <v>1267</v>
      </c>
      <c r="C13" s="61">
        <f t="shared" si="0"/>
        <v>0.24710668689807969</v>
      </c>
      <c r="E13" s="9"/>
      <c r="F13" s="16"/>
    </row>
    <row r="14" spans="1:6">
      <c r="A14" s="47"/>
      <c r="B14" s="45"/>
      <c r="C14" s="61"/>
      <c r="E14" s="9"/>
      <c r="F14" s="16"/>
    </row>
    <row r="15" spans="1:6">
      <c r="A15" s="175" t="s">
        <v>202</v>
      </c>
      <c r="B15" s="172">
        <v>1357.3219999999999</v>
      </c>
      <c r="C15" s="61">
        <f t="shared" ref="C15:C24" si="1">B15/$B$25</f>
        <v>2.637729383270543E-3</v>
      </c>
      <c r="E15" s="9"/>
      <c r="F15" s="16"/>
    </row>
    <row r="16" spans="1:6">
      <c r="A16" s="175" t="s">
        <v>205</v>
      </c>
      <c r="B16" s="171">
        <v>1818.13</v>
      </c>
      <c r="C16" s="61">
        <f t="shared" si="1"/>
        <v>3.5332330306336104E-3</v>
      </c>
      <c r="E16" s="3"/>
      <c r="F16" s="3"/>
    </row>
    <row r="17" spans="1:14">
      <c r="A17" s="175" t="s">
        <v>201</v>
      </c>
      <c r="B17" s="173">
        <v>2413.92</v>
      </c>
      <c r="C17" s="61">
        <f t="shared" si="1"/>
        <v>4.6910517274931299E-3</v>
      </c>
      <c r="E17" s="9"/>
      <c r="F17" s="16"/>
    </row>
    <row r="18" spans="1:14" s="1" customFormat="1">
      <c r="A18" s="175" t="s">
        <v>236</v>
      </c>
      <c r="B18" s="171">
        <v>2500</v>
      </c>
      <c r="C18" s="61">
        <f t="shared" si="1"/>
        <v>4.8583338796367838E-3</v>
      </c>
      <c r="D18" s="106" t="e">
        <f>#REF!/#REF!</f>
        <v>#REF!</v>
      </c>
      <c r="E18" s="16"/>
      <c r="F18" s="3"/>
      <c r="G18" s="16"/>
      <c r="H18" s="16"/>
      <c r="I18" s="16"/>
      <c r="J18" s="16"/>
      <c r="K18" s="16"/>
      <c r="L18" s="16"/>
      <c r="M18" s="16"/>
      <c r="N18" s="3"/>
    </row>
    <row r="19" spans="1:14">
      <c r="A19" s="175" t="s">
        <v>200</v>
      </c>
      <c r="B19" s="171">
        <v>3500</v>
      </c>
      <c r="C19" s="61">
        <f t="shared" si="1"/>
        <v>6.801667431491497E-3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"/>
    </row>
    <row r="20" spans="1:14">
      <c r="A20" s="175" t="s">
        <v>27</v>
      </c>
      <c r="B20" s="171">
        <f>SUM(B2:B13)</f>
        <v>5127.34</v>
      </c>
      <c r="C20" s="61">
        <f t="shared" si="1"/>
        <v>9.9641318537667476E-3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"/>
    </row>
    <row r="21" spans="1:14">
      <c r="A21" s="175" t="s">
        <v>199</v>
      </c>
      <c r="B21" s="174">
        <v>6946.3</v>
      </c>
      <c r="C21" s="61">
        <f t="shared" si="1"/>
        <v>1.3498977851248397E-2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"/>
    </row>
    <row r="22" spans="1:14">
      <c r="A22" s="175" t="s">
        <v>227</v>
      </c>
      <c r="B22" s="171">
        <v>29201.64</v>
      </c>
      <c r="C22" s="61">
        <f t="shared" si="1"/>
        <v>5.6748526781182675E-2</v>
      </c>
      <c r="D22" s="16"/>
      <c r="I22" s="3"/>
      <c r="J22" s="3"/>
      <c r="K22" s="3"/>
      <c r="L22" s="3"/>
      <c r="M22" s="3"/>
      <c r="N22" s="3"/>
    </row>
    <row r="23" spans="1:14">
      <c r="A23" s="175" t="s">
        <v>26</v>
      </c>
      <c r="B23" s="171">
        <v>34579.879999999997</v>
      </c>
      <c r="C23" s="61">
        <f t="shared" si="1"/>
        <v>6.7200241023109772E-2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"/>
    </row>
    <row r="24" spans="1:14">
      <c r="A24" s="175" t="s">
        <v>197</v>
      </c>
      <c r="B24" s="172">
        <v>427135.17</v>
      </c>
      <c r="C24" s="61">
        <f t="shared" si="1"/>
        <v>0.83006610703816686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"/>
    </row>
    <row r="25" spans="1:14">
      <c r="A25" s="149"/>
      <c r="B25" s="108">
        <f>SUM(B15:B24)</f>
        <v>514579.70199999999</v>
      </c>
      <c r="C25" s="3"/>
      <c r="D25" s="3"/>
      <c r="E25" s="3"/>
      <c r="F25" s="149"/>
      <c r="G25" s="148"/>
      <c r="H25" s="3"/>
      <c r="I25" s="3"/>
      <c r="J25" s="3"/>
      <c r="K25" s="3"/>
      <c r="L25" s="3"/>
      <c r="M25" s="3"/>
      <c r="N25" s="3"/>
    </row>
    <row r="26" spans="1:14">
      <c r="A26" s="149"/>
      <c r="B26" s="108"/>
      <c r="C26" s="3"/>
      <c r="D26" s="3"/>
      <c r="E26" s="3"/>
      <c r="F26" s="147" t="s">
        <v>269</v>
      </c>
      <c r="G26" s="148">
        <v>2714.32</v>
      </c>
      <c r="H26" s="3">
        <f>G26/$G$31</f>
        <v>0.39075766955069613</v>
      </c>
      <c r="I26" s="3">
        <v>19.851319343085088</v>
      </c>
      <c r="J26" s="3"/>
      <c r="K26" s="3"/>
      <c r="L26" s="3"/>
      <c r="M26" s="3"/>
      <c r="N26" s="3"/>
    </row>
    <row r="27" spans="1:14">
      <c r="A27" s="149"/>
      <c r="B27" s="108"/>
      <c r="C27" s="3"/>
      <c r="D27" s="3"/>
      <c r="E27" s="3"/>
      <c r="F27" s="147" t="s">
        <v>271</v>
      </c>
      <c r="G27" s="148">
        <v>1376.31</v>
      </c>
      <c r="H27" s="3">
        <f>G27/$G$31</f>
        <v>0.19813569814145662</v>
      </c>
      <c r="I27" s="3">
        <v>42.418415906807589</v>
      </c>
      <c r="J27" s="3"/>
      <c r="K27" s="3"/>
      <c r="L27" s="3"/>
      <c r="M27" s="3"/>
      <c r="N27" s="3"/>
    </row>
    <row r="28" spans="1:14">
      <c r="A28" s="149"/>
      <c r="B28" s="108"/>
      <c r="C28" s="3"/>
      <c r="D28" s="3"/>
      <c r="E28" s="3"/>
      <c r="F28" s="147" t="s">
        <v>270</v>
      </c>
      <c r="G28" s="148">
        <v>2119.27</v>
      </c>
      <c r="H28" s="3">
        <f>G28/$G$31</f>
        <v>0.30509335905446067</v>
      </c>
      <c r="I28" s="3">
        <v>7.3724859325557599</v>
      </c>
      <c r="J28" s="3"/>
      <c r="K28" s="3"/>
      <c r="L28" s="3"/>
      <c r="M28" s="3"/>
      <c r="N28" s="3"/>
    </row>
    <row r="29" spans="1:14">
      <c r="A29" s="112" t="s">
        <v>124</v>
      </c>
      <c r="B29" s="112" t="s">
        <v>156</v>
      </c>
      <c r="C29" s="3"/>
      <c r="D29" s="3" t="e">
        <f>B29/#REF!</f>
        <v>#VALUE!</v>
      </c>
      <c r="E29" s="3"/>
      <c r="F29" s="147" t="s">
        <v>257</v>
      </c>
      <c r="G29" s="148">
        <v>386.4</v>
      </c>
      <c r="H29" s="3">
        <f>G29/$G$31</f>
        <v>5.5626736535997583E-2</v>
      </c>
      <c r="J29" s="3"/>
      <c r="K29" s="3"/>
      <c r="L29" s="3"/>
      <c r="M29" s="3"/>
      <c r="N29" s="3"/>
    </row>
    <row r="30" spans="1:14">
      <c r="A30" s="112" t="s">
        <v>93</v>
      </c>
      <c r="B30" s="114">
        <v>0</v>
      </c>
      <c r="C30" s="3"/>
      <c r="D30" s="3"/>
      <c r="E30" s="3"/>
      <c r="F30" s="147" t="s">
        <v>233</v>
      </c>
      <c r="G30" s="148">
        <v>350</v>
      </c>
      <c r="H30" s="3">
        <f>G30/$G$31</f>
        <v>5.0386536717389116E-2</v>
      </c>
      <c r="I30" s="3">
        <v>30.357778817551573</v>
      </c>
      <c r="J30" s="3"/>
      <c r="K30" s="3"/>
      <c r="L30" s="3"/>
      <c r="M30" s="3"/>
      <c r="N30" s="3"/>
    </row>
    <row r="31" spans="1:14">
      <c r="A31" s="112" t="s">
        <v>71</v>
      </c>
      <c r="B31" s="114">
        <v>0</v>
      </c>
      <c r="C31" s="3"/>
      <c r="D31" s="3"/>
      <c r="E31" s="3"/>
      <c r="G31">
        <f>SUM(G26:G30)</f>
        <v>6946.2999999999993</v>
      </c>
      <c r="J31" s="3"/>
      <c r="K31" s="3"/>
      <c r="L31" s="3"/>
      <c r="M31" s="3"/>
      <c r="N31" s="3"/>
    </row>
    <row r="32" spans="1:14">
      <c r="A32" s="112" t="s">
        <v>72</v>
      </c>
      <c r="B32" s="114">
        <v>0</v>
      </c>
    </row>
    <row r="33" spans="1:8">
      <c r="A33" s="112" t="s">
        <v>130</v>
      </c>
      <c r="B33" s="114">
        <v>0</v>
      </c>
    </row>
    <row r="34" spans="1:8" ht="13.5" thickBot="1">
      <c r="A34" s="112" t="s">
        <v>42</v>
      </c>
      <c r="B34" s="114">
        <v>0</v>
      </c>
    </row>
    <row r="35" spans="1:8">
      <c r="A35" s="112" t="s">
        <v>46</v>
      </c>
      <c r="B35" s="114">
        <v>2714.32</v>
      </c>
      <c r="C35">
        <f>SUM(B35:B37)</f>
        <v>6209.9</v>
      </c>
      <c r="D35">
        <f>B35/$C$35</f>
        <v>0.43709560540427389</v>
      </c>
      <c r="F35" s="178" t="s">
        <v>238</v>
      </c>
      <c r="G35" s="179">
        <v>0</v>
      </c>
      <c r="H35" s="180">
        <v>0</v>
      </c>
    </row>
    <row r="36" spans="1:8">
      <c r="A36" s="112" t="s">
        <v>77</v>
      </c>
      <c r="B36" s="114">
        <v>1376.31</v>
      </c>
      <c r="D36">
        <f>B36/$C$35</f>
        <v>0.22163158827034252</v>
      </c>
      <c r="F36" s="181" t="s">
        <v>239</v>
      </c>
      <c r="G36" s="2">
        <v>8920.2900000000009</v>
      </c>
      <c r="H36" s="182">
        <v>2.0884E-2</v>
      </c>
    </row>
    <row r="37" spans="1:8">
      <c r="A37" s="112" t="s">
        <v>81</v>
      </c>
      <c r="B37" s="114">
        <v>2119.27</v>
      </c>
      <c r="D37">
        <f>B37/$C$35</f>
        <v>0.3412728063253837</v>
      </c>
      <c r="F37" s="181" t="s">
        <v>240</v>
      </c>
      <c r="G37" s="2">
        <v>418214.88</v>
      </c>
      <c r="H37" s="182">
        <v>0.97911599999999999</v>
      </c>
    </row>
    <row r="38" spans="1:8" ht="13.5" thickBot="1">
      <c r="A38" s="112" t="s">
        <v>83</v>
      </c>
      <c r="B38" s="114">
        <v>386.4</v>
      </c>
      <c r="F38" s="183"/>
      <c r="G38" s="184">
        <v>427135.17</v>
      </c>
      <c r="H38" s="185"/>
    </row>
    <row r="39" spans="1:8">
      <c r="A39" s="112" t="s">
        <v>177</v>
      </c>
      <c r="B39" s="114">
        <v>0</v>
      </c>
    </row>
    <row r="40" spans="1:8">
      <c r="A40" s="112" t="s">
        <v>97</v>
      </c>
      <c r="B40" s="114">
        <v>0</v>
      </c>
    </row>
    <row r="41" spans="1:8">
      <c r="A41" s="112" t="s">
        <v>96</v>
      </c>
      <c r="B41" s="114">
        <v>0</v>
      </c>
    </row>
    <row r="42" spans="1:8">
      <c r="A42" s="112" t="s">
        <v>53</v>
      </c>
      <c r="B42" s="114">
        <v>0</v>
      </c>
    </row>
    <row r="43" spans="1:8">
      <c r="A43" s="112" t="s">
        <v>73</v>
      </c>
      <c r="B43" s="114">
        <v>0</v>
      </c>
    </row>
    <row r="44" spans="1:8">
      <c r="A44" s="112" t="s">
        <v>129</v>
      </c>
      <c r="B44" s="114">
        <v>0</v>
      </c>
    </row>
    <row r="45" spans="1:8">
      <c r="A45" s="112" t="s">
        <v>34</v>
      </c>
      <c r="B45" s="114">
        <v>350</v>
      </c>
    </row>
    <row r="46" spans="1:8">
      <c r="A46" s="112" t="s">
        <v>54</v>
      </c>
      <c r="B46" s="114">
        <v>0</v>
      </c>
    </row>
    <row r="47" spans="1:8">
      <c r="A47" s="112" t="s">
        <v>35</v>
      </c>
      <c r="B47" s="114">
        <v>3500</v>
      </c>
    </row>
    <row r="48" spans="1:8">
      <c r="A48" s="112" t="s">
        <v>131</v>
      </c>
      <c r="B48" s="114">
        <v>34579.879999999997</v>
      </c>
    </row>
    <row r="49" spans="1:8">
      <c r="A49" s="112" t="s">
        <v>147</v>
      </c>
      <c r="B49" s="114">
        <v>0</v>
      </c>
    </row>
    <row r="50" spans="1:8">
      <c r="A50" s="112" t="s">
        <v>146</v>
      </c>
      <c r="B50" s="114">
        <v>568.14</v>
      </c>
    </row>
    <row r="51" spans="1:8">
      <c r="A51" s="176" t="s">
        <v>33</v>
      </c>
      <c r="B51" s="177">
        <v>0</v>
      </c>
      <c r="C51" s="139">
        <f>SUM(B51:B53)</f>
        <v>427135.17</v>
      </c>
      <c r="D51" s="139">
        <f>B51/$C$51</f>
        <v>0</v>
      </c>
    </row>
    <row r="52" spans="1:8">
      <c r="A52" s="176" t="s">
        <v>139</v>
      </c>
      <c r="B52" s="177">
        <v>8920.2900000000009</v>
      </c>
      <c r="C52" s="139"/>
      <c r="D52" s="139">
        <f>B52/$C$51</f>
        <v>2.0883997915694934E-2</v>
      </c>
    </row>
    <row r="53" spans="1:8">
      <c r="A53" s="176" t="s">
        <v>127</v>
      </c>
      <c r="B53" s="177">
        <v>418214.88</v>
      </c>
      <c r="C53" s="139"/>
      <c r="D53" s="139">
        <f>B53/$C$51</f>
        <v>0.97911600208430516</v>
      </c>
    </row>
    <row r="54" spans="1:8">
      <c r="A54" s="112" t="s">
        <v>128</v>
      </c>
      <c r="B54" s="114">
        <v>2500</v>
      </c>
      <c r="C54">
        <f>B54+B60+B64</f>
        <v>2941.57</v>
      </c>
      <c r="D54">
        <f>B54/$C$54</f>
        <v>0.84988628521503817</v>
      </c>
      <c r="F54" t="s">
        <v>91</v>
      </c>
      <c r="G54">
        <v>20781.72</v>
      </c>
      <c r="H54" s="61">
        <v>0.71166276962526753</v>
      </c>
    </row>
    <row r="55" spans="1:8">
      <c r="A55" s="112" t="s">
        <v>158</v>
      </c>
      <c r="B55" s="114">
        <v>1818.13</v>
      </c>
      <c r="F55" t="s">
        <v>30</v>
      </c>
      <c r="G55">
        <v>1099.3599999999999</v>
      </c>
      <c r="H55" s="61">
        <v>3.7647200636676564E-2</v>
      </c>
    </row>
    <row r="56" spans="1:8">
      <c r="A56" s="112" t="s">
        <v>143</v>
      </c>
      <c r="B56" s="114">
        <v>0</v>
      </c>
      <c r="F56" t="s">
        <v>2</v>
      </c>
      <c r="G56">
        <v>7320.56</v>
      </c>
      <c r="H56" s="61">
        <v>0.25069002973805582</v>
      </c>
    </row>
    <row r="57" spans="1:8">
      <c r="A57" s="112" t="s">
        <v>62</v>
      </c>
      <c r="B57" s="114">
        <v>0</v>
      </c>
      <c r="G57">
        <v>29201.64</v>
      </c>
    </row>
    <row r="58" spans="1:8">
      <c r="A58" s="112" t="s">
        <v>108</v>
      </c>
      <c r="B58" s="114">
        <v>0</v>
      </c>
    </row>
    <row r="59" spans="1:8">
      <c r="A59" s="112" t="s">
        <v>133</v>
      </c>
      <c r="B59" s="114">
        <v>0</v>
      </c>
    </row>
    <row r="60" spans="1:8">
      <c r="A60" s="112" t="s">
        <v>151</v>
      </c>
      <c r="B60" s="114">
        <v>91.57</v>
      </c>
      <c r="D60">
        <f>B60/$C$54</f>
        <v>3.1129634854856415E-2</v>
      </c>
    </row>
    <row r="61" spans="1:8">
      <c r="A61" s="112" t="s">
        <v>126</v>
      </c>
      <c r="B61" s="114">
        <v>860</v>
      </c>
    </row>
    <row r="62" spans="1:8">
      <c r="A62" s="112" t="s">
        <v>78</v>
      </c>
      <c r="B62" s="114">
        <v>250</v>
      </c>
    </row>
    <row r="63" spans="1:8">
      <c r="A63" s="112" t="s">
        <v>74</v>
      </c>
      <c r="B63" s="114">
        <v>498.4</v>
      </c>
    </row>
    <row r="64" spans="1:8">
      <c r="A64" s="112" t="s">
        <v>37</v>
      </c>
      <c r="B64" s="114">
        <v>350</v>
      </c>
      <c r="D64">
        <f>B64/$C$54</f>
        <v>0.11898407993010535</v>
      </c>
    </row>
    <row r="65" spans="1:8">
      <c r="A65" s="112" t="s">
        <v>176</v>
      </c>
      <c r="B65" s="114">
        <v>0</v>
      </c>
    </row>
    <row r="66" spans="1:8">
      <c r="A66" s="112" t="s">
        <v>148</v>
      </c>
      <c r="B66" s="114">
        <v>0</v>
      </c>
    </row>
    <row r="67" spans="1:8">
      <c r="A67" s="112" t="s">
        <v>51</v>
      </c>
      <c r="B67" s="114">
        <v>0</v>
      </c>
    </row>
    <row r="68" spans="1:8">
      <c r="A68" s="112" t="s">
        <v>86</v>
      </c>
      <c r="B68" s="114">
        <v>0</v>
      </c>
    </row>
    <row r="69" spans="1:8">
      <c r="A69" s="112" t="s">
        <v>70</v>
      </c>
      <c r="B69" s="114">
        <v>555</v>
      </c>
    </row>
    <row r="70" spans="1:8">
      <c r="A70" s="112" t="s">
        <v>125</v>
      </c>
      <c r="B70" s="114">
        <v>1267</v>
      </c>
      <c r="C70">
        <f>B70+B76+B80</f>
        <v>1267</v>
      </c>
      <c r="D70">
        <f>B70/$C$70</f>
        <v>1</v>
      </c>
    </row>
    <row r="71" spans="1:8">
      <c r="A71" s="112" t="s">
        <v>102</v>
      </c>
      <c r="B71" s="114">
        <v>0</v>
      </c>
      <c r="H71" s="61"/>
    </row>
    <row r="72" spans="1:8">
      <c r="A72" s="112" t="s">
        <v>43</v>
      </c>
      <c r="B72" s="114">
        <v>0</v>
      </c>
      <c r="H72" s="61"/>
    </row>
    <row r="73" spans="1:8">
      <c r="A73" s="112" t="s">
        <v>135</v>
      </c>
      <c r="B73" s="114">
        <v>0</v>
      </c>
    </row>
    <row r="74" spans="1:8">
      <c r="A74" s="112" t="s">
        <v>136</v>
      </c>
      <c r="B74" s="114">
        <v>0</v>
      </c>
    </row>
    <row r="75" spans="1:8">
      <c r="A75" s="112" t="s">
        <v>40</v>
      </c>
      <c r="B75" s="114">
        <v>0</v>
      </c>
    </row>
    <row r="76" spans="1:8">
      <c r="A76" s="112" t="s">
        <v>154</v>
      </c>
      <c r="B76" s="114">
        <v>0</v>
      </c>
      <c r="D76">
        <f>B76/$C$70</f>
        <v>0</v>
      </c>
    </row>
    <row r="77" spans="1:8">
      <c r="A77" s="112" t="s">
        <v>153</v>
      </c>
      <c r="B77" s="114">
        <v>0</v>
      </c>
    </row>
    <row r="78" spans="1:8">
      <c r="A78" s="112" t="s">
        <v>145</v>
      </c>
      <c r="B78" s="114">
        <v>151.62</v>
      </c>
    </row>
    <row r="79" spans="1:8">
      <c r="A79" s="112" t="s">
        <v>132</v>
      </c>
      <c r="B79" s="114">
        <v>109.85</v>
      </c>
    </row>
    <row r="80" spans="1:8">
      <c r="A80" s="112" t="s">
        <v>100</v>
      </c>
      <c r="B80" s="114">
        <v>0</v>
      </c>
      <c r="D80">
        <f>B80/$C$70</f>
        <v>0</v>
      </c>
    </row>
    <row r="81" spans="1:4">
      <c r="A81" s="112" t="s">
        <v>141</v>
      </c>
      <c r="B81" s="114">
        <v>0</v>
      </c>
    </row>
    <row r="82" spans="1:4">
      <c r="A82" s="112" t="s">
        <v>36</v>
      </c>
      <c r="B82" s="114">
        <v>0</v>
      </c>
    </row>
    <row r="83" spans="1:4">
      <c r="A83" s="112" t="s">
        <v>88</v>
      </c>
      <c r="B83" s="114">
        <v>0</v>
      </c>
    </row>
    <row r="84" spans="1:4">
      <c r="A84" s="112" t="s">
        <v>89</v>
      </c>
      <c r="B84" s="114">
        <v>0</v>
      </c>
    </row>
    <row r="85" spans="1:4">
      <c r="A85" s="112" t="s">
        <v>44</v>
      </c>
      <c r="B85" s="114">
        <v>0</v>
      </c>
    </row>
    <row r="86" spans="1:4">
      <c r="A86" s="176" t="s">
        <v>91</v>
      </c>
      <c r="B86" s="177">
        <v>20781.72</v>
      </c>
      <c r="C86">
        <f>B86+B92+B96</f>
        <v>29201.640000000003</v>
      </c>
      <c r="D86">
        <f>B86/$C$86</f>
        <v>0.71166276962526753</v>
      </c>
    </row>
    <row r="87" spans="1:4">
      <c r="A87" s="112" t="s">
        <v>95</v>
      </c>
      <c r="B87" s="114">
        <v>0</v>
      </c>
    </row>
    <row r="88" spans="1:4">
      <c r="A88" s="112" t="s">
        <v>144</v>
      </c>
      <c r="B88" s="114">
        <v>0</v>
      </c>
    </row>
    <row r="89" spans="1:4">
      <c r="A89" s="112" t="s">
        <v>140</v>
      </c>
      <c r="B89" s="114">
        <v>55</v>
      </c>
    </row>
    <row r="90" spans="1:4">
      <c r="A90" s="112" t="s">
        <v>39</v>
      </c>
      <c r="B90" s="114">
        <v>0</v>
      </c>
    </row>
    <row r="91" spans="1:4">
      <c r="A91" s="112" t="s">
        <v>69</v>
      </c>
      <c r="B91" s="114">
        <v>389.61</v>
      </c>
    </row>
    <row r="92" spans="1:4">
      <c r="A92" s="176" t="s">
        <v>30</v>
      </c>
      <c r="B92" s="177">
        <v>1099.3599999999999</v>
      </c>
      <c r="D92">
        <f>B92/$C$86</f>
        <v>3.7647200636676564E-2</v>
      </c>
    </row>
    <row r="93" spans="1:4">
      <c r="A93" s="112" t="s">
        <v>106</v>
      </c>
      <c r="B93" s="114">
        <v>0</v>
      </c>
    </row>
    <row r="94" spans="1:4">
      <c r="A94" s="112" t="s">
        <v>149</v>
      </c>
      <c r="B94" s="114">
        <v>0</v>
      </c>
    </row>
    <row r="95" spans="1:4">
      <c r="A95" s="112" t="s">
        <v>92</v>
      </c>
      <c r="B95" s="114">
        <v>91</v>
      </c>
    </row>
    <row r="96" spans="1:4">
      <c r="A96" s="176" t="s">
        <v>2</v>
      </c>
      <c r="B96" s="177">
        <v>7320.56</v>
      </c>
      <c r="D96">
        <f>B96/$C$86</f>
        <v>0.25069002973805582</v>
      </c>
    </row>
    <row r="97" spans="1:2">
      <c r="A97" s="112" t="s">
        <v>41</v>
      </c>
      <c r="B97" s="114">
        <v>0</v>
      </c>
    </row>
    <row r="98" spans="1:2">
      <c r="A98" s="112" t="s">
        <v>87</v>
      </c>
      <c r="B98" s="114">
        <v>0</v>
      </c>
    </row>
    <row r="99" spans="1:2">
      <c r="A99" s="112" t="s">
        <v>138</v>
      </c>
      <c r="B99" s="114">
        <v>0</v>
      </c>
    </row>
    <row r="100" spans="1:2">
      <c r="A100" s="112" t="s">
        <v>142</v>
      </c>
      <c r="B100" s="114">
        <v>1247.472</v>
      </c>
    </row>
    <row r="101" spans="1:2">
      <c r="A101" s="112" t="s">
        <v>134</v>
      </c>
      <c r="B101" s="114">
        <v>0</v>
      </c>
    </row>
    <row r="102" spans="1:2">
      <c r="A102" s="112" t="s">
        <v>137</v>
      </c>
      <c r="B102" s="114">
        <v>600</v>
      </c>
    </row>
    <row r="103" spans="1:2">
      <c r="A103" s="112" t="s">
        <v>28</v>
      </c>
      <c r="B103" s="114">
        <v>0</v>
      </c>
    </row>
    <row r="104" spans="1:2">
      <c r="A104" s="112" t="s">
        <v>29</v>
      </c>
      <c r="B104" s="114">
        <v>0</v>
      </c>
    </row>
    <row r="105" spans="1:2">
      <c r="A105" s="112" t="s">
        <v>32</v>
      </c>
      <c r="B105" s="114">
        <v>0</v>
      </c>
    </row>
    <row r="106" spans="1:2">
      <c r="A106" s="112" t="s">
        <v>31</v>
      </c>
      <c r="B106" s="114">
        <v>0</v>
      </c>
    </row>
    <row r="107" spans="1:2">
      <c r="A107" s="112" t="s">
        <v>226</v>
      </c>
      <c r="B107" s="114">
        <v>0</v>
      </c>
    </row>
    <row r="108" spans="1:2">
      <c r="A108" s="112" t="s">
        <v>76</v>
      </c>
      <c r="B108" s="114">
        <v>0</v>
      </c>
    </row>
    <row r="109" spans="1:2">
      <c r="A109" s="112" t="s">
        <v>80</v>
      </c>
      <c r="B109" s="114">
        <v>0</v>
      </c>
    </row>
    <row r="110" spans="1:2">
      <c r="A110" s="112" t="s">
        <v>79</v>
      </c>
      <c r="B110" s="114">
        <v>0</v>
      </c>
    </row>
    <row r="111" spans="1:2">
      <c r="A111" s="112" t="s">
        <v>82</v>
      </c>
      <c r="B111" s="114">
        <v>0</v>
      </c>
    </row>
    <row r="112" spans="1:2">
      <c r="A112" s="112" t="s">
        <v>85</v>
      </c>
      <c r="B112" s="114">
        <v>0</v>
      </c>
    </row>
    <row r="113" spans="1:2">
      <c r="A113" s="112" t="s">
        <v>84</v>
      </c>
      <c r="B113" s="114">
        <v>4434.4399999999996</v>
      </c>
    </row>
    <row r="114" spans="1:2">
      <c r="A114" s="112" t="s">
        <v>180</v>
      </c>
      <c r="B114" s="114">
        <v>0</v>
      </c>
    </row>
    <row r="115" spans="1:2">
      <c r="A115" s="112" t="s">
        <v>178</v>
      </c>
      <c r="B115" s="114">
        <v>0</v>
      </c>
    </row>
    <row r="116" spans="1:2">
      <c r="A116" s="112" t="s">
        <v>103</v>
      </c>
      <c r="B116" s="114">
        <v>0</v>
      </c>
    </row>
    <row r="117" spans="1:2">
      <c r="A117" s="112" t="s">
        <v>65</v>
      </c>
      <c r="B117" s="114">
        <v>0</v>
      </c>
    </row>
    <row r="118" spans="1:2">
      <c r="A118" s="112" t="s">
        <v>98</v>
      </c>
      <c r="B118" s="114">
        <v>0</v>
      </c>
    </row>
    <row r="119" spans="1:2">
      <c r="A119" s="112" t="s">
        <v>101</v>
      </c>
      <c r="B119" s="114">
        <v>0</v>
      </c>
    </row>
    <row r="120" spans="1:2">
      <c r="A120" s="112" t="s">
        <v>99</v>
      </c>
      <c r="B120" s="114">
        <v>0</v>
      </c>
    </row>
    <row r="121" spans="1:2">
      <c r="A121" s="112" t="s">
        <v>104</v>
      </c>
      <c r="B121" s="114">
        <v>0</v>
      </c>
    </row>
    <row r="122" spans="1:2">
      <c r="A122" s="112" t="s">
        <v>105</v>
      </c>
      <c r="B122" s="114">
        <v>0</v>
      </c>
    </row>
    <row r="123" spans="1:2">
      <c r="A123" s="112" t="s">
        <v>56</v>
      </c>
      <c r="B123" s="114">
        <v>0</v>
      </c>
    </row>
    <row r="124" spans="1:2">
      <c r="A124" s="112" t="s">
        <v>55</v>
      </c>
      <c r="B124" s="114">
        <v>0</v>
      </c>
    </row>
    <row r="125" spans="1:2">
      <c r="A125" s="112" t="s">
        <v>47</v>
      </c>
      <c r="B125" s="114">
        <v>0</v>
      </c>
    </row>
    <row r="126" spans="1:2">
      <c r="A126" s="112" t="s">
        <v>94</v>
      </c>
      <c r="B126" s="114">
        <v>0</v>
      </c>
    </row>
    <row r="127" spans="1:2">
      <c r="A127" s="112" t="s">
        <v>152</v>
      </c>
      <c r="B127" s="114">
        <v>0</v>
      </c>
    </row>
    <row r="128" spans="1:2">
      <c r="A128" s="112" t="s">
        <v>90</v>
      </c>
      <c r="B128" s="114">
        <v>0</v>
      </c>
    </row>
    <row r="129" spans="1:2">
      <c r="A129" s="112" t="s">
        <v>75</v>
      </c>
      <c r="B129" s="114">
        <v>0</v>
      </c>
    </row>
    <row r="130" spans="1:2">
      <c r="A130" s="112" t="s">
        <v>179</v>
      </c>
      <c r="B130" s="114">
        <v>0</v>
      </c>
    </row>
    <row r="131" spans="1:2">
      <c r="A131" s="112" t="s">
        <v>38</v>
      </c>
      <c r="B131" s="114">
        <v>0</v>
      </c>
    </row>
  </sheetData>
  <autoFilter ref="A1:B24"/>
  <phoneticPr fontId="2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9"/>
  <sheetViews>
    <sheetView topLeftCell="D31" zoomScale="75" workbookViewId="0">
      <selection activeCell="I40" sqref="I40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10.28515625" customWidth="1"/>
    <col min="6" max="6" width="28" customWidth="1"/>
  </cols>
  <sheetData>
    <row r="1" spans="1:14" ht="13.5" thickBot="1">
      <c r="A1" s="6" t="s">
        <v>124</v>
      </c>
      <c r="B1" s="23" t="s">
        <v>157</v>
      </c>
      <c r="C1" s="22"/>
      <c r="E1" s="7" t="s">
        <v>1</v>
      </c>
      <c r="F1" s="22"/>
    </row>
    <row r="2" spans="1:14">
      <c r="A2" s="14" t="s">
        <v>136</v>
      </c>
      <c r="B2" s="48">
        <v>62.82</v>
      </c>
      <c r="C2" s="61">
        <f>B2/$B$17</f>
        <v>1.4080611388125934E-2</v>
      </c>
      <c r="E2" s="2" t="s">
        <v>4</v>
      </c>
      <c r="F2" s="16"/>
    </row>
    <row r="3" spans="1:14">
      <c r="A3" s="14" t="s">
        <v>50</v>
      </c>
      <c r="B3" s="151">
        <v>70</v>
      </c>
      <c r="C3" s="61">
        <f t="shared" ref="C3:C12" si="0">B3/$B$17</f>
        <v>1.5689952199439916E-2</v>
      </c>
      <c r="E3" s="2" t="s">
        <v>9</v>
      </c>
      <c r="F3" s="16"/>
    </row>
    <row r="4" spans="1:14">
      <c r="A4" s="101" t="s">
        <v>92</v>
      </c>
      <c r="B4" s="101">
        <v>91</v>
      </c>
      <c r="C4" s="61">
        <f t="shared" si="0"/>
        <v>2.039693785927189E-2</v>
      </c>
      <c r="E4" s="3" t="s">
        <v>6</v>
      </c>
      <c r="F4" s="3"/>
    </row>
    <row r="5" spans="1:14">
      <c r="A5" s="46" t="s">
        <v>38</v>
      </c>
      <c r="B5" s="46">
        <v>147.16999999999999</v>
      </c>
      <c r="C5" s="61">
        <f t="shared" si="0"/>
        <v>3.2987003788451028E-2</v>
      </c>
      <c r="E5" s="3" t="s">
        <v>7</v>
      </c>
      <c r="F5" s="3"/>
    </row>
    <row r="6" spans="1:14">
      <c r="A6" s="3" t="s">
        <v>108</v>
      </c>
      <c r="B6" s="46">
        <v>163.4</v>
      </c>
      <c r="C6" s="61">
        <f t="shared" si="0"/>
        <v>3.6624831276978319E-2</v>
      </c>
      <c r="E6" s="3" t="s">
        <v>8</v>
      </c>
      <c r="F6" s="16"/>
    </row>
    <row r="7" spans="1:14">
      <c r="A7" s="3" t="s">
        <v>134</v>
      </c>
      <c r="B7" s="46">
        <v>216.614</v>
      </c>
      <c r="C7" s="61">
        <f t="shared" si="0"/>
        <v>4.855233293899254E-2</v>
      </c>
      <c r="E7" s="3"/>
      <c r="F7" s="3"/>
    </row>
    <row r="8" spans="1:14">
      <c r="A8" s="3" t="s">
        <v>145</v>
      </c>
      <c r="B8" s="46">
        <v>242.47</v>
      </c>
      <c r="C8" s="61">
        <f t="shared" si="0"/>
        <v>5.4347752997117089E-2</v>
      </c>
      <c r="E8" s="3"/>
      <c r="F8" s="3"/>
    </row>
    <row r="9" spans="1:14">
      <c r="A9" s="58" t="s">
        <v>3</v>
      </c>
      <c r="B9" s="18">
        <v>666.66</v>
      </c>
      <c r="C9" s="61">
        <f t="shared" si="0"/>
        <v>0.14942662190398018</v>
      </c>
    </row>
    <row r="10" spans="1:14">
      <c r="A10" s="3" t="s">
        <v>126</v>
      </c>
      <c r="B10" s="46">
        <v>860</v>
      </c>
      <c r="C10" s="61">
        <f t="shared" si="0"/>
        <v>0.19276226987883324</v>
      </c>
      <c r="E10" s="2"/>
      <c r="F10" s="2"/>
    </row>
    <row r="11" spans="1:14">
      <c r="A11" s="58" t="s">
        <v>0</v>
      </c>
      <c r="B11" s="18">
        <v>965.14</v>
      </c>
      <c r="C11" s="61">
        <f t="shared" si="0"/>
        <v>0.21632857808239198</v>
      </c>
      <c r="E11" s="9"/>
      <c r="F11" s="16"/>
    </row>
    <row r="12" spans="1:14">
      <c r="A12" s="46" t="s">
        <v>125</v>
      </c>
      <c r="B12" s="46">
        <v>976.18</v>
      </c>
      <c r="C12" s="61">
        <f t="shared" si="0"/>
        <v>0.21880310768641792</v>
      </c>
      <c r="E12" s="3"/>
      <c r="F12" s="3"/>
    </row>
    <row r="13" spans="1:14">
      <c r="A13" s="47"/>
      <c r="B13" s="46"/>
      <c r="C13" s="61"/>
      <c r="E13" s="3"/>
      <c r="F13" s="3"/>
    </row>
    <row r="14" spans="1:14">
      <c r="A14" s="169" t="s">
        <v>202</v>
      </c>
      <c r="B14" s="172">
        <v>1180.4760000000001</v>
      </c>
      <c r="C14" s="61">
        <f t="shared" ref="C14:C23" si="1">B14/$B$24</f>
        <v>2.5898147021756754E-3</v>
      </c>
      <c r="E14" s="3"/>
      <c r="F14" s="3"/>
    </row>
    <row r="15" spans="1:14">
      <c r="A15" s="169" t="s">
        <v>205</v>
      </c>
      <c r="B15" s="173">
        <v>1818.13</v>
      </c>
      <c r="C15" s="61">
        <f t="shared" si="1"/>
        <v>3.9887467466231084E-3</v>
      </c>
      <c r="E15" s="9"/>
      <c r="F15" s="16"/>
    </row>
    <row r="16" spans="1:14" s="1" customFormat="1">
      <c r="A16" s="169" t="s">
        <v>201</v>
      </c>
      <c r="B16" s="173">
        <v>2413.92</v>
      </c>
      <c r="C16" s="61">
        <f t="shared" si="1"/>
        <v>5.2958344819173846E-3</v>
      </c>
      <c r="D16" s="106"/>
      <c r="E16" s="16"/>
      <c r="F16" s="3"/>
      <c r="G16" s="16"/>
      <c r="H16" s="16"/>
      <c r="I16" s="16"/>
      <c r="J16" s="16"/>
      <c r="K16" s="16"/>
      <c r="L16" s="16"/>
      <c r="M16" s="16"/>
      <c r="N16" s="3"/>
    </row>
    <row r="17" spans="1:14">
      <c r="A17" s="169" t="s">
        <v>27</v>
      </c>
      <c r="B17" s="173">
        <f>SUM(B2:B12)</f>
        <v>4461.4539999999997</v>
      </c>
      <c r="C17" s="61">
        <f t="shared" si="1"/>
        <v>9.7878645243787039E-3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"/>
    </row>
    <row r="18" spans="1:14">
      <c r="A18" s="169" t="s">
        <v>200</v>
      </c>
      <c r="B18" s="173">
        <v>11278.51</v>
      </c>
      <c r="C18" s="61">
        <f t="shared" si="1"/>
        <v>2.4743621231296E-2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</row>
    <row r="19" spans="1:14">
      <c r="A19" s="169" t="s">
        <v>242</v>
      </c>
      <c r="B19" s="173">
        <v>15229.38</v>
      </c>
      <c r="C19" s="61">
        <f t="shared" si="1"/>
        <v>3.3411329183329591E-2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"/>
    </row>
    <row r="20" spans="1:14">
      <c r="A20" s="169" t="s">
        <v>26</v>
      </c>
      <c r="B20" s="173">
        <v>15488.72</v>
      </c>
      <c r="C20" s="61">
        <f t="shared" si="1"/>
        <v>3.3980288268361594E-2</v>
      </c>
      <c r="D20" s="3"/>
      <c r="E20" s="3"/>
      <c r="F20" s="149"/>
      <c r="G20" s="148"/>
      <c r="H20" s="3"/>
      <c r="I20" s="3"/>
      <c r="J20" s="3"/>
      <c r="K20" s="3"/>
      <c r="L20" s="3"/>
      <c r="M20" s="3"/>
      <c r="N20" s="3"/>
    </row>
    <row r="21" spans="1:14">
      <c r="A21" s="169" t="s">
        <v>199</v>
      </c>
      <c r="B21" s="172">
        <v>30081.03</v>
      </c>
      <c r="C21" s="61">
        <f t="shared" si="1"/>
        <v>6.5993966629213599E-2</v>
      </c>
      <c r="D21" s="3"/>
      <c r="E21" s="3"/>
      <c r="F21" s="147"/>
      <c r="G21" s="148"/>
      <c r="H21" s="3"/>
      <c r="I21" s="3"/>
      <c r="J21" s="3"/>
      <c r="K21" s="3"/>
      <c r="L21" s="3"/>
      <c r="M21" s="3"/>
      <c r="N21" s="3"/>
    </row>
    <row r="22" spans="1:14">
      <c r="A22" s="169" t="s">
        <v>227</v>
      </c>
      <c r="B22" s="173">
        <v>35813.660000000003</v>
      </c>
      <c r="C22" s="61">
        <f t="shared" si="1"/>
        <v>7.8570630158275895E-2</v>
      </c>
      <c r="D22" s="3"/>
      <c r="E22" s="3"/>
      <c r="F22" s="147"/>
      <c r="G22" s="148"/>
      <c r="H22" s="3"/>
      <c r="I22" s="3"/>
      <c r="J22" s="3"/>
      <c r="K22" s="3"/>
      <c r="L22" s="3"/>
      <c r="M22" s="3"/>
      <c r="N22" s="3"/>
    </row>
    <row r="23" spans="1:14">
      <c r="A23" s="169" t="s">
        <v>197</v>
      </c>
      <c r="B23" s="172">
        <v>338049.57</v>
      </c>
      <c r="C23" s="61">
        <f t="shared" si="1"/>
        <v>0.74163790407442853</v>
      </c>
      <c r="D23" s="3"/>
      <c r="E23" s="3"/>
      <c r="F23" s="147"/>
      <c r="G23" s="148"/>
      <c r="H23" s="3"/>
      <c r="I23" s="3"/>
      <c r="J23" s="3"/>
      <c r="K23" s="3"/>
      <c r="L23" s="3"/>
      <c r="M23" s="3"/>
      <c r="N23" s="3"/>
    </row>
    <row r="24" spans="1:14" ht="13.5" thickBot="1">
      <c r="A24" s="149"/>
      <c r="B24" s="108">
        <f>SUM(B14:B23)</f>
        <v>455814.85</v>
      </c>
    </row>
    <row r="25" spans="1:14">
      <c r="A25" s="149"/>
      <c r="B25" s="108"/>
      <c r="F25" s="186" t="s">
        <v>238</v>
      </c>
      <c r="G25" s="179">
        <v>0</v>
      </c>
      <c r="H25" s="180">
        <v>0</v>
      </c>
    </row>
    <row r="26" spans="1:14">
      <c r="A26" s="149"/>
      <c r="B26" s="108"/>
      <c r="F26" s="187" t="s">
        <v>239</v>
      </c>
      <c r="G26" s="2">
        <v>9202.1</v>
      </c>
      <c r="H26" s="182">
        <v>2.7221155761268982E-2</v>
      </c>
    </row>
    <row r="27" spans="1:14">
      <c r="A27" s="149"/>
      <c r="B27" s="108"/>
      <c r="F27" s="187" t="s">
        <v>240</v>
      </c>
      <c r="G27" s="2">
        <v>328847.46999999997</v>
      </c>
      <c r="H27" s="182">
        <v>0.97277884423873107</v>
      </c>
    </row>
    <row r="28" spans="1:14" ht="13.5" thickBot="1">
      <c r="A28" s="112" t="s">
        <v>124</v>
      </c>
      <c r="B28" s="112" t="s">
        <v>157</v>
      </c>
      <c r="F28" s="183"/>
      <c r="G28" s="184">
        <v>338049.57</v>
      </c>
      <c r="H28" s="185"/>
    </row>
    <row r="29" spans="1:14">
      <c r="A29" s="112" t="s">
        <v>93</v>
      </c>
      <c r="B29" s="114">
        <v>666.66</v>
      </c>
      <c r="C29" s="139">
        <f>SUM(B29:B31)</f>
        <v>666.66</v>
      </c>
      <c r="D29" s="139">
        <f>B29/$C$29</f>
        <v>1</v>
      </c>
    </row>
    <row r="30" spans="1:14">
      <c r="A30" s="112" t="s">
        <v>71</v>
      </c>
      <c r="B30" s="114">
        <v>0</v>
      </c>
      <c r="C30" s="139"/>
      <c r="D30" s="139">
        <f>B30/$C$29</f>
        <v>0</v>
      </c>
    </row>
    <row r="31" spans="1:14" ht="13.5" thickBot="1">
      <c r="A31" s="112" t="s">
        <v>72</v>
      </c>
      <c r="B31" s="114">
        <v>0</v>
      </c>
      <c r="C31" s="139"/>
      <c r="D31" s="139">
        <f>B31/$C$29</f>
        <v>0</v>
      </c>
    </row>
    <row r="32" spans="1:14">
      <c r="A32" s="112" t="s">
        <v>130</v>
      </c>
      <c r="B32" s="114">
        <v>0</v>
      </c>
      <c r="C32">
        <f>B32+B38+B42</f>
        <v>20869.95</v>
      </c>
      <c r="D32">
        <f>B32/$C$32</f>
        <v>0</v>
      </c>
      <c r="F32" s="186" t="s">
        <v>91</v>
      </c>
      <c r="G32" s="179">
        <v>30747.73</v>
      </c>
      <c r="H32" s="180">
        <v>0.85854754861692495</v>
      </c>
    </row>
    <row r="33" spans="1:8">
      <c r="A33" s="112" t="s">
        <v>42</v>
      </c>
      <c r="B33" s="114">
        <v>0</v>
      </c>
      <c r="F33" s="187" t="s">
        <v>30</v>
      </c>
      <c r="G33" s="2">
        <v>715.37</v>
      </c>
      <c r="H33" s="182">
        <v>1.9974780572552486E-2</v>
      </c>
    </row>
    <row r="34" spans="1:8" ht="13.5" thickBot="1">
      <c r="A34" s="112" t="s">
        <v>46</v>
      </c>
      <c r="B34" s="114">
        <v>0</v>
      </c>
      <c r="F34" s="183" t="s">
        <v>2</v>
      </c>
      <c r="G34" s="184">
        <v>4350.5600000000004</v>
      </c>
      <c r="H34" s="188">
        <v>0.12147767081052316</v>
      </c>
    </row>
    <row r="35" spans="1:8">
      <c r="A35" s="176" t="s">
        <v>77</v>
      </c>
      <c r="B35" s="177">
        <v>1116.6500000000001</v>
      </c>
      <c r="G35">
        <v>35813.660000000003</v>
      </c>
    </row>
    <row r="36" spans="1:8">
      <c r="A36" s="176" t="s">
        <v>81</v>
      </c>
      <c r="B36" s="177">
        <v>7744.43</v>
      </c>
    </row>
    <row r="37" spans="1:8">
      <c r="A37" s="176" t="s">
        <v>83</v>
      </c>
      <c r="B37" s="177">
        <v>250</v>
      </c>
    </row>
    <row r="38" spans="1:8">
      <c r="A38" s="176" t="s">
        <v>177</v>
      </c>
      <c r="B38" s="177">
        <v>20869.95</v>
      </c>
      <c r="D38">
        <f>B38/$C$32</f>
        <v>1</v>
      </c>
    </row>
    <row r="39" spans="1:8">
      <c r="A39" s="112" t="s">
        <v>97</v>
      </c>
      <c r="B39" s="114">
        <v>0</v>
      </c>
    </row>
    <row r="40" spans="1:8">
      <c r="A40" s="112" t="s">
        <v>96</v>
      </c>
      <c r="B40" s="114">
        <v>0</v>
      </c>
    </row>
    <row r="41" spans="1:8">
      <c r="A41" s="112" t="s">
        <v>53</v>
      </c>
      <c r="B41" s="114">
        <v>0</v>
      </c>
    </row>
    <row r="42" spans="1:8" ht="13.5" thickBot="1">
      <c r="A42" s="112" t="s">
        <v>73</v>
      </c>
      <c r="B42" s="114">
        <v>0</v>
      </c>
      <c r="D42">
        <f>B42/$C$32</f>
        <v>0</v>
      </c>
    </row>
    <row r="43" spans="1:8">
      <c r="A43" s="112" t="s">
        <v>129</v>
      </c>
      <c r="B43" s="114">
        <v>0</v>
      </c>
      <c r="F43" s="186" t="s">
        <v>235</v>
      </c>
      <c r="G43" s="189">
        <v>1116.6500000000001</v>
      </c>
      <c r="H43" s="180">
        <f>G43/$G$48</f>
        <v>3.7121401760511527E-2</v>
      </c>
    </row>
    <row r="44" spans="1:8">
      <c r="A44" s="176" t="s">
        <v>34</v>
      </c>
      <c r="B44" s="177">
        <v>100</v>
      </c>
      <c r="F44" s="187" t="s">
        <v>241</v>
      </c>
      <c r="G44" s="177">
        <v>7744.43</v>
      </c>
      <c r="H44" s="182">
        <f>G44/$G$48</f>
        <v>0.25745228803667963</v>
      </c>
    </row>
    <row r="45" spans="1:8">
      <c r="A45" s="112" t="s">
        <v>54</v>
      </c>
      <c r="B45" s="114">
        <v>0</v>
      </c>
      <c r="F45" s="187" t="s">
        <v>243</v>
      </c>
      <c r="G45" s="177">
        <v>250</v>
      </c>
      <c r="H45" s="182">
        <f>G45/$G$48</f>
        <v>8.3108856312433445E-3</v>
      </c>
    </row>
    <row r="46" spans="1:8">
      <c r="A46" s="112" t="s">
        <v>35</v>
      </c>
      <c r="B46" s="114">
        <v>11278.51</v>
      </c>
      <c r="F46" s="187" t="s">
        <v>244</v>
      </c>
      <c r="G46" s="177">
        <v>20869.95</v>
      </c>
      <c r="H46" s="182">
        <f>G46/$G$48</f>
        <v>0.69379107031906828</v>
      </c>
    </row>
    <row r="47" spans="1:8" ht="13.5" thickBot="1">
      <c r="A47" s="112" t="s">
        <v>131</v>
      </c>
      <c r="B47" s="114">
        <v>15488.72</v>
      </c>
      <c r="F47" s="183" t="s">
        <v>233</v>
      </c>
      <c r="G47" s="190">
        <v>100</v>
      </c>
      <c r="H47" s="188">
        <f>G47/$G$48</f>
        <v>3.324354252497338E-3</v>
      </c>
    </row>
    <row r="48" spans="1:8">
      <c r="A48" s="112" t="s">
        <v>147</v>
      </c>
      <c r="B48" s="114">
        <v>0</v>
      </c>
      <c r="C48">
        <f>B48+B54+B58</f>
        <v>1818.13</v>
      </c>
      <c r="D48">
        <f>B48/$C$48</f>
        <v>0</v>
      </c>
      <c r="G48">
        <f>SUM(G43:G47)</f>
        <v>30081.03</v>
      </c>
    </row>
    <row r="49" spans="1:8">
      <c r="A49" s="112" t="s">
        <v>146</v>
      </c>
      <c r="B49" s="114">
        <v>0</v>
      </c>
      <c r="H49" s="61"/>
    </row>
    <row r="50" spans="1:8">
      <c r="A50" s="176" t="s">
        <v>33</v>
      </c>
      <c r="B50" s="177">
        <v>0</v>
      </c>
      <c r="C50">
        <f>SUM(B50:B52)</f>
        <v>338049.56999999995</v>
      </c>
      <c r="D50">
        <f>B50/$C$50</f>
        <v>0</v>
      </c>
    </row>
    <row r="51" spans="1:8">
      <c r="A51" s="176" t="s">
        <v>139</v>
      </c>
      <c r="B51" s="177">
        <v>9202.1</v>
      </c>
      <c r="D51">
        <f>B51/$C$50</f>
        <v>2.7221155761268982E-2</v>
      </c>
    </row>
    <row r="52" spans="1:8">
      <c r="A52" s="176" t="s">
        <v>127</v>
      </c>
      <c r="B52" s="177">
        <v>328847.46999999997</v>
      </c>
      <c r="D52">
        <f>B52/$C$50</f>
        <v>0.97277884423873107</v>
      </c>
    </row>
    <row r="53" spans="1:8">
      <c r="A53" s="112" t="s">
        <v>128</v>
      </c>
      <c r="B53" s="114">
        <v>0</v>
      </c>
    </row>
    <row r="54" spans="1:8">
      <c r="A54" s="112" t="s">
        <v>158</v>
      </c>
      <c r="B54" s="114">
        <v>1818.13</v>
      </c>
      <c r="D54">
        <f>B54/$C$48</f>
        <v>1</v>
      </c>
    </row>
    <row r="55" spans="1:8">
      <c r="A55" s="112" t="s">
        <v>143</v>
      </c>
      <c r="B55" s="114">
        <v>0</v>
      </c>
    </row>
    <row r="56" spans="1:8">
      <c r="A56" s="112" t="s">
        <v>62</v>
      </c>
      <c r="B56" s="114">
        <v>0</v>
      </c>
    </row>
    <row r="57" spans="1:8">
      <c r="A57" s="112" t="s">
        <v>108</v>
      </c>
      <c r="B57" s="114">
        <v>163.4</v>
      </c>
    </row>
    <row r="58" spans="1:8">
      <c r="A58" s="112" t="s">
        <v>133</v>
      </c>
      <c r="B58" s="114">
        <v>0</v>
      </c>
      <c r="D58">
        <f>B58/$C$48</f>
        <v>0</v>
      </c>
    </row>
    <row r="59" spans="1:8">
      <c r="A59" s="112" t="s">
        <v>151</v>
      </c>
      <c r="B59" s="114">
        <v>0</v>
      </c>
    </row>
    <row r="60" spans="1:8">
      <c r="A60" s="112" t="s">
        <v>126</v>
      </c>
      <c r="B60" s="114">
        <v>860</v>
      </c>
    </row>
    <row r="61" spans="1:8">
      <c r="A61" s="112" t="s">
        <v>78</v>
      </c>
      <c r="B61" s="114">
        <v>0</v>
      </c>
    </row>
    <row r="62" spans="1:8">
      <c r="A62" s="112" t="s">
        <v>74</v>
      </c>
      <c r="B62" s="114">
        <v>0</v>
      </c>
    </row>
    <row r="63" spans="1:8">
      <c r="A63" s="112" t="s">
        <v>37</v>
      </c>
      <c r="B63" s="114">
        <v>350</v>
      </c>
    </row>
    <row r="64" spans="1:8">
      <c r="A64" s="112" t="s">
        <v>176</v>
      </c>
      <c r="B64" s="114">
        <v>0</v>
      </c>
      <c r="C64">
        <f>B64+B70+B74</f>
        <v>0</v>
      </c>
      <c r="D64" t="e">
        <f>B64/$C$64</f>
        <v>#DIV/0!</v>
      </c>
    </row>
    <row r="65" spans="1:4">
      <c r="A65" s="112" t="s">
        <v>148</v>
      </c>
      <c r="B65" s="114">
        <v>0</v>
      </c>
    </row>
    <row r="66" spans="1:4">
      <c r="A66" s="112" t="s">
        <v>51</v>
      </c>
      <c r="B66" s="114">
        <v>70</v>
      </c>
    </row>
    <row r="67" spans="1:4">
      <c r="A67" s="112" t="s">
        <v>86</v>
      </c>
      <c r="B67" s="114">
        <v>0</v>
      </c>
    </row>
    <row r="68" spans="1:4">
      <c r="A68" s="112" t="s">
        <v>70</v>
      </c>
      <c r="B68" s="114">
        <v>0</v>
      </c>
    </row>
    <row r="69" spans="1:4">
      <c r="A69" s="112" t="s">
        <v>125</v>
      </c>
      <c r="B69" s="114">
        <v>976.18</v>
      </c>
    </row>
    <row r="70" spans="1:4">
      <c r="A70" s="112" t="s">
        <v>102</v>
      </c>
      <c r="B70" s="114">
        <v>0</v>
      </c>
      <c r="D70" t="e">
        <f>B70/$C$64</f>
        <v>#DIV/0!</v>
      </c>
    </row>
    <row r="71" spans="1:4">
      <c r="A71" s="112" t="s">
        <v>43</v>
      </c>
      <c r="B71" s="114">
        <v>615.14</v>
      </c>
    </row>
    <row r="72" spans="1:4">
      <c r="A72" s="112" t="s">
        <v>135</v>
      </c>
      <c r="B72" s="114">
        <v>0</v>
      </c>
    </row>
    <row r="73" spans="1:4">
      <c r="A73" s="112" t="s">
        <v>136</v>
      </c>
      <c r="B73" s="114">
        <v>0</v>
      </c>
    </row>
    <row r="74" spans="1:4">
      <c r="A74" s="112" t="s">
        <v>40</v>
      </c>
      <c r="B74" s="114">
        <v>0</v>
      </c>
      <c r="D74" t="e">
        <f>B74/$C$64</f>
        <v>#DIV/0!</v>
      </c>
    </row>
    <row r="75" spans="1:4">
      <c r="A75" s="112" t="s">
        <v>154</v>
      </c>
      <c r="B75" s="114">
        <v>0</v>
      </c>
    </row>
    <row r="76" spans="1:4">
      <c r="A76" s="112" t="s">
        <v>153</v>
      </c>
      <c r="B76" s="114">
        <v>0</v>
      </c>
    </row>
    <row r="77" spans="1:4">
      <c r="A77" s="112" t="s">
        <v>145</v>
      </c>
      <c r="B77" s="114">
        <v>242.47</v>
      </c>
    </row>
    <row r="78" spans="1:4">
      <c r="A78" s="112" t="s">
        <v>132</v>
      </c>
      <c r="B78" s="114">
        <v>0</v>
      </c>
    </row>
    <row r="79" spans="1:4">
      <c r="A79" s="112" t="s">
        <v>100</v>
      </c>
      <c r="B79" s="114">
        <v>0</v>
      </c>
    </row>
    <row r="80" spans="1:4">
      <c r="A80" s="112" t="s">
        <v>141</v>
      </c>
      <c r="B80" s="114">
        <v>0</v>
      </c>
    </row>
    <row r="81" spans="1:4">
      <c r="A81" s="112" t="s">
        <v>36</v>
      </c>
      <c r="B81" s="114">
        <v>0</v>
      </c>
    </row>
    <row r="82" spans="1:4">
      <c r="A82" s="112" t="s">
        <v>88</v>
      </c>
      <c r="B82" s="114">
        <v>0</v>
      </c>
    </row>
    <row r="83" spans="1:4">
      <c r="A83" s="112" t="s">
        <v>89</v>
      </c>
      <c r="B83" s="114">
        <v>0</v>
      </c>
    </row>
    <row r="84" spans="1:4">
      <c r="A84" s="112" t="s">
        <v>44</v>
      </c>
      <c r="B84" s="114">
        <v>0</v>
      </c>
    </row>
    <row r="85" spans="1:4">
      <c r="A85" s="176" t="s">
        <v>91</v>
      </c>
      <c r="B85" s="177">
        <v>30747.73</v>
      </c>
      <c r="C85">
        <f>B85+B91+B95</f>
        <v>35813.659999999996</v>
      </c>
      <c r="D85">
        <f>B85/$C$85</f>
        <v>0.85854754861692451</v>
      </c>
    </row>
    <row r="86" spans="1:4">
      <c r="A86" s="112" t="s">
        <v>95</v>
      </c>
      <c r="B86" s="114">
        <v>0</v>
      </c>
    </row>
    <row r="87" spans="1:4">
      <c r="A87" s="112" t="s">
        <v>144</v>
      </c>
      <c r="B87" s="114">
        <v>0</v>
      </c>
    </row>
    <row r="88" spans="1:4">
      <c r="A88" s="112" t="s">
        <v>140</v>
      </c>
      <c r="B88" s="114">
        <v>62.82</v>
      </c>
    </row>
    <row r="89" spans="1:4">
      <c r="A89" s="112" t="s">
        <v>39</v>
      </c>
      <c r="B89" s="114">
        <v>0</v>
      </c>
    </row>
    <row r="90" spans="1:4">
      <c r="A90" s="112" t="s">
        <v>69</v>
      </c>
      <c r="B90" s="114">
        <v>0</v>
      </c>
    </row>
    <row r="91" spans="1:4">
      <c r="A91" s="176" t="s">
        <v>30</v>
      </c>
      <c r="B91" s="177">
        <v>715.37</v>
      </c>
      <c r="D91">
        <f>B91/$C$85</f>
        <v>1.9974780572552486E-2</v>
      </c>
    </row>
    <row r="92" spans="1:4">
      <c r="A92" s="112" t="s">
        <v>106</v>
      </c>
      <c r="B92" s="114">
        <v>0</v>
      </c>
    </row>
    <row r="93" spans="1:4">
      <c r="A93" s="112" t="s">
        <v>149</v>
      </c>
      <c r="B93" s="114">
        <v>0</v>
      </c>
    </row>
    <row r="94" spans="1:4">
      <c r="A94" s="112" t="s">
        <v>92</v>
      </c>
      <c r="B94" s="114">
        <v>91</v>
      </c>
    </row>
    <row r="95" spans="1:4">
      <c r="A95" s="176" t="s">
        <v>2</v>
      </c>
      <c r="B95" s="177">
        <v>4350.5600000000004</v>
      </c>
      <c r="D95">
        <f>B95/$C$85</f>
        <v>0.12147767081052316</v>
      </c>
    </row>
    <row r="96" spans="1:4">
      <c r="A96" s="112" t="s">
        <v>41</v>
      </c>
      <c r="B96" s="114">
        <v>0</v>
      </c>
    </row>
    <row r="97" spans="1:2">
      <c r="A97" s="112" t="s">
        <v>87</v>
      </c>
      <c r="B97" s="114">
        <v>0</v>
      </c>
    </row>
    <row r="98" spans="1:2">
      <c r="A98" s="112" t="s">
        <v>138</v>
      </c>
      <c r="B98" s="114">
        <v>0</v>
      </c>
    </row>
    <row r="99" spans="1:2">
      <c r="A99" s="112" t="s">
        <v>142</v>
      </c>
      <c r="B99" s="114">
        <v>1180.4760000000001</v>
      </c>
    </row>
    <row r="100" spans="1:2">
      <c r="A100" s="112" t="s">
        <v>134</v>
      </c>
      <c r="B100" s="114">
        <v>216.614</v>
      </c>
    </row>
    <row r="101" spans="1:2">
      <c r="A101" s="112" t="s">
        <v>137</v>
      </c>
      <c r="B101" s="114">
        <v>600</v>
      </c>
    </row>
    <row r="102" spans="1:2">
      <c r="A102" s="112" t="s">
        <v>28</v>
      </c>
      <c r="B102" s="114">
        <v>0</v>
      </c>
    </row>
    <row r="103" spans="1:2">
      <c r="A103" s="112" t="s">
        <v>29</v>
      </c>
      <c r="B103" s="114">
        <v>0</v>
      </c>
    </row>
    <row r="104" spans="1:2">
      <c r="A104" s="112" t="s">
        <v>32</v>
      </c>
      <c r="B104" s="114">
        <v>0</v>
      </c>
    </row>
    <row r="105" spans="1:2">
      <c r="A105" s="112" t="s">
        <v>31</v>
      </c>
      <c r="B105" s="114">
        <v>0</v>
      </c>
    </row>
    <row r="106" spans="1:2">
      <c r="A106" s="112" t="s">
        <v>226</v>
      </c>
      <c r="B106" s="114">
        <v>0</v>
      </c>
    </row>
    <row r="107" spans="1:2">
      <c r="A107" s="112" t="s">
        <v>76</v>
      </c>
      <c r="B107" s="114">
        <v>0</v>
      </c>
    </row>
    <row r="108" spans="1:2">
      <c r="A108" s="112" t="s">
        <v>80</v>
      </c>
      <c r="B108" s="114">
        <v>0</v>
      </c>
    </row>
    <row r="109" spans="1:2">
      <c r="A109" s="112" t="s">
        <v>79</v>
      </c>
      <c r="B109" s="114">
        <v>0</v>
      </c>
    </row>
    <row r="110" spans="1:2">
      <c r="A110" s="112" t="s">
        <v>82</v>
      </c>
      <c r="B110" s="114">
        <v>0</v>
      </c>
    </row>
    <row r="111" spans="1:2">
      <c r="A111" s="112" t="s">
        <v>85</v>
      </c>
      <c r="B111" s="114">
        <v>0</v>
      </c>
    </row>
    <row r="112" spans="1:2">
      <c r="A112" s="112" t="s">
        <v>84</v>
      </c>
      <c r="B112" s="114">
        <v>0</v>
      </c>
    </row>
    <row r="113" spans="1:2">
      <c r="A113" s="112" t="s">
        <v>180</v>
      </c>
      <c r="B113" s="114">
        <v>2017.46</v>
      </c>
    </row>
    <row r="114" spans="1:2">
      <c r="A114" s="112" t="s">
        <v>178</v>
      </c>
      <c r="B114" s="114">
        <v>1804.96</v>
      </c>
    </row>
    <row r="115" spans="1:2">
      <c r="A115" s="112" t="s">
        <v>103</v>
      </c>
      <c r="B115" s="114">
        <v>0</v>
      </c>
    </row>
    <row r="116" spans="1:2">
      <c r="A116" s="112" t="s">
        <v>65</v>
      </c>
      <c r="B116" s="114">
        <v>0</v>
      </c>
    </row>
    <row r="117" spans="1:2">
      <c r="A117" s="112" t="s">
        <v>98</v>
      </c>
      <c r="B117" s="114">
        <v>0</v>
      </c>
    </row>
    <row r="118" spans="1:2">
      <c r="A118" s="112" t="s">
        <v>101</v>
      </c>
      <c r="B118" s="114">
        <v>0</v>
      </c>
    </row>
    <row r="119" spans="1:2">
      <c r="A119" s="112" t="s">
        <v>99</v>
      </c>
      <c r="B119" s="114">
        <v>0</v>
      </c>
    </row>
    <row r="120" spans="1:2">
      <c r="A120" s="112" t="s">
        <v>104</v>
      </c>
      <c r="B120" s="114">
        <v>0</v>
      </c>
    </row>
    <row r="121" spans="1:2">
      <c r="A121" s="112" t="s">
        <v>105</v>
      </c>
      <c r="B121" s="114">
        <v>0</v>
      </c>
    </row>
    <row r="122" spans="1:2">
      <c r="A122" s="112" t="s">
        <v>56</v>
      </c>
      <c r="B122" s="114">
        <v>0</v>
      </c>
    </row>
    <row r="123" spans="1:2">
      <c r="A123" s="112" t="s">
        <v>55</v>
      </c>
      <c r="B123" s="114">
        <v>0</v>
      </c>
    </row>
    <row r="124" spans="1:2">
      <c r="A124" s="112" t="s">
        <v>47</v>
      </c>
      <c r="B124" s="114">
        <v>0</v>
      </c>
    </row>
    <row r="125" spans="1:2">
      <c r="A125" s="112" t="s">
        <v>94</v>
      </c>
      <c r="B125" s="114">
        <v>0</v>
      </c>
    </row>
    <row r="126" spans="1:2">
      <c r="A126" s="112" t="s">
        <v>152</v>
      </c>
      <c r="B126" s="114">
        <v>0</v>
      </c>
    </row>
    <row r="127" spans="1:2">
      <c r="A127" s="112" t="s">
        <v>90</v>
      </c>
      <c r="B127" s="114">
        <v>0</v>
      </c>
    </row>
    <row r="128" spans="1:2">
      <c r="A128" s="112" t="s">
        <v>75</v>
      </c>
      <c r="B128" s="114">
        <v>0</v>
      </c>
    </row>
    <row r="129" spans="1:2">
      <c r="A129" s="112" t="s">
        <v>179</v>
      </c>
      <c r="B129" s="114">
        <v>15229.38</v>
      </c>
    </row>
    <row r="130" spans="1:2">
      <c r="A130" s="112" t="s">
        <v>38</v>
      </c>
      <c r="B130" s="114">
        <v>147.16999999999999</v>
      </c>
    </row>
    <row r="131" spans="1:2">
      <c r="A131" s="113"/>
    </row>
    <row r="132" spans="1:2">
      <c r="A132" s="113"/>
    </row>
    <row r="133" spans="1:2">
      <c r="A133" s="113"/>
    </row>
    <row r="134" spans="1:2">
      <c r="A134" s="113"/>
    </row>
    <row r="135" spans="1:2">
      <c r="A135" s="113"/>
    </row>
    <row r="136" spans="1:2">
      <c r="A136" s="113"/>
    </row>
    <row r="137" spans="1:2">
      <c r="A137" s="113"/>
    </row>
    <row r="138" spans="1:2">
      <c r="A138" s="113"/>
    </row>
    <row r="139" spans="1:2">
      <c r="A139" s="113"/>
    </row>
    <row r="140" spans="1:2">
      <c r="A140" s="113"/>
    </row>
    <row r="141" spans="1:2">
      <c r="A141" s="113"/>
    </row>
    <row r="142" spans="1:2">
      <c r="A142" s="113"/>
    </row>
    <row r="143" spans="1:2">
      <c r="A143" s="113"/>
    </row>
    <row r="144" spans="1:2">
      <c r="A144" s="113"/>
    </row>
    <row r="145" spans="1:1">
      <c r="A145" s="113"/>
    </row>
    <row r="146" spans="1:1">
      <c r="A146" s="113"/>
    </row>
    <row r="147" spans="1:1">
      <c r="A147" s="113"/>
    </row>
    <row r="148" spans="1:1">
      <c r="A148" s="113"/>
    </row>
    <row r="149" spans="1:1">
      <c r="A149" s="113"/>
    </row>
    <row r="150" spans="1:1">
      <c r="A150" s="113"/>
    </row>
    <row r="151" spans="1:1">
      <c r="A151" s="113"/>
    </row>
    <row r="152" spans="1:1">
      <c r="A152" s="113"/>
    </row>
    <row r="153" spans="1:1">
      <c r="A153" s="113"/>
    </row>
    <row r="154" spans="1:1">
      <c r="A154" s="113"/>
    </row>
    <row r="155" spans="1:1">
      <c r="A155" s="113"/>
    </row>
    <row r="156" spans="1:1">
      <c r="A156" s="113"/>
    </row>
    <row r="157" spans="1:1">
      <c r="A157" s="113"/>
    </row>
    <row r="158" spans="1:1">
      <c r="A158" s="113"/>
    </row>
    <row r="159" spans="1:1">
      <c r="A159" s="113"/>
    </row>
    <row r="160" spans="1:1">
      <c r="A160" s="113"/>
    </row>
    <row r="161" spans="1:1">
      <c r="A161" s="113"/>
    </row>
    <row r="162" spans="1:1">
      <c r="A162" s="113"/>
    </row>
    <row r="163" spans="1:1">
      <c r="A163" s="113"/>
    </row>
    <row r="164" spans="1:1">
      <c r="A164" s="113"/>
    </row>
    <row r="165" spans="1:1">
      <c r="A165" s="113"/>
    </row>
    <row r="166" spans="1:1">
      <c r="A166" s="113"/>
    </row>
    <row r="167" spans="1:1">
      <c r="A167" s="113"/>
    </row>
    <row r="168" spans="1:1">
      <c r="A168" s="113"/>
    </row>
    <row r="169" spans="1:1">
      <c r="A169" s="113"/>
    </row>
    <row r="170" spans="1:1">
      <c r="A170" s="113"/>
    </row>
    <row r="171" spans="1:1">
      <c r="A171" s="113"/>
    </row>
    <row r="172" spans="1:1">
      <c r="A172" s="113"/>
    </row>
    <row r="173" spans="1:1">
      <c r="A173" s="113"/>
    </row>
    <row r="174" spans="1:1">
      <c r="A174" s="113"/>
    </row>
    <row r="175" spans="1:1">
      <c r="A175" s="113"/>
    </row>
    <row r="176" spans="1:1">
      <c r="A176" s="113"/>
    </row>
    <row r="177" spans="1:1">
      <c r="A177" s="113"/>
    </row>
    <row r="178" spans="1:1">
      <c r="A178" s="113"/>
    </row>
    <row r="179" spans="1:1">
      <c r="A179" s="113"/>
    </row>
    <row r="180" spans="1:1">
      <c r="A180" s="113"/>
    </row>
    <row r="181" spans="1:1">
      <c r="A181" s="113"/>
    </row>
    <row r="182" spans="1:1">
      <c r="A182" s="113"/>
    </row>
    <row r="183" spans="1:1">
      <c r="A183" s="113"/>
    </row>
    <row r="184" spans="1:1">
      <c r="A184" s="113"/>
    </row>
    <row r="185" spans="1:1">
      <c r="A185" s="113"/>
    </row>
    <row r="186" spans="1:1">
      <c r="A186" s="113"/>
    </row>
    <row r="187" spans="1:1">
      <c r="A187" s="113"/>
    </row>
    <row r="188" spans="1:1">
      <c r="A188" s="113"/>
    </row>
    <row r="189" spans="1:1">
      <c r="A189" s="113"/>
    </row>
    <row r="190" spans="1:1">
      <c r="A190" s="113"/>
    </row>
    <row r="191" spans="1:1">
      <c r="A191" s="113"/>
    </row>
    <row r="192" spans="1:1">
      <c r="A192" s="113"/>
    </row>
    <row r="193" spans="1:1">
      <c r="A193" s="113"/>
    </row>
    <row r="194" spans="1:1">
      <c r="A194" s="113"/>
    </row>
    <row r="195" spans="1:1">
      <c r="A195" s="113"/>
    </row>
    <row r="196" spans="1:1">
      <c r="A196" s="113"/>
    </row>
    <row r="197" spans="1:1">
      <c r="A197" s="113"/>
    </row>
    <row r="198" spans="1:1">
      <c r="A198" s="113"/>
    </row>
    <row r="199" spans="1:1">
      <c r="A199" s="113"/>
    </row>
    <row r="200" spans="1:1">
      <c r="A200" s="113"/>
    </row>
    <row r="201" spans="1:1">
      <c r="A201" s="113"/>
    </row>
    <row r="202" spans="1:1">
      <c r="A202" s="113"/>
    </row>
    <row r="203" spans="1:1">
      <c r="A203" s="113"/>
    </row>
    <row r="204" spans="1:1">
      <c r="A204" s="113"/>
    </row>
    <row r="205" spans="1:1">
      <c r="A205" s="113"/>
    </row>
    <row r="206" spans="1:1">
      <c r="A206" s="113"/>
    </row>
    <row r="207" spans="1:1">
      <c r="A207" s="113"/>
    </row>
    <row r="208" spans="1:1">
      <c r="A208" s="113"/>
    </row>
    <row r="209" spans="1:1">
      <c r="A209" s="113"/>
    </row>
    <row r="210" spans="1:1">
      <c r="A210" s="113"/>
    </row>
    <row r="211" spans="1:1">
      <c r="A211" s="113"/>
    </row>
    <row r="212" spans="1:1">
      <c r="A212" s="113"/>
    </row>
    <row r="213" spans="1:1">
      <c r="A213" s="113"/>
    </row>
    <row r="214" spans="1:1">
      <c r="A214" s="113"/>
    </row>
    <row r="215" spans="1:1">
      <c r="A215" s="113"/>
    </row>
    <row r="216" spans="1:1">
      <c r="A216" s="113"/>
    </row>
    <row r="217" spans="1:1">
      <c r="A217" s="113"/>
    </row>
    <row r="218" spans="1:1">
      <c r="A218" s="113"/>
    </row>
    <row r="219" spans="1:1">
      <c r="A219" s="113"/>
    </row>
    <row r="220" spans="1:1">
      <c r="A220" s="113"/>
    </row>
    <row r="221" spans="1:1">
      <c r="A221" s="113"/>
    </row>
    <row r="222" spans="1:1">
      <c r="A222" s="113"/>
    </row>
    <row r="223" spans="1:1">
      <c r="A223" s="113"/>
    </row>
    <row r="224" spans="1:1">
      <c r="A224" s="113"/>
    </row>
    <row r="225" spans="1:1">
      <c r="A225" s="113"/>
    </row>
    <row r="226" spans="1:1">
      <c r="A226" s="113"/>
    </row>
    <row r="227" spans="1:1">
      <c r="A227" s="113"/>
    </row>
    <row r="228" spans="1:1">
      <c r="A228" s="113"/>
    </row>
    <row r="229" spans="1:1">
      <c r="A229" s="113"/>
    </row>
  </sheetData>
  <autoFilter ref="A1:B23"/>
  <phoneticPr fontId="2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0"/>
  <sheetViews>
    <sheetView zoomScale="130" workbookViewId="0">
      <selection activeCell="C13" sqref="C13"/>
    </sheetView>
  </sheetViews>
  <sheetFormatPr baseColWidth="10" defaultRowHeight="12.75"/>
  <cols>
    <col min="1" max="1" width="59.7109375" style="3" customWidth="1"/>
    <col min="2" max="2" width="13.42578125" style="3" customWidth="1"/>
    <col min="3" max="3" width="12.7109375" bestFit="1" customWidth="1"/>
    <col min="4" max="4" width="10.28515625" customWidth="1"/>
    <col min="6" max="6" width="30" customWidth="1"/>
  </cols>
  <sheetData>
    <row r="1" spans="1:6" ht="13.5" thickBot="1">
      <c r="A1" s="6" t="s">
        <v>124</v>
      </c>
      <c r="B1" s="23" t="s">
        <v>63</v>
      </c>
      <c r="C1" s="22"/>
      <c r="E1" s="7" t="s">
        <v>1</v>
      </c>
      <c r="F1" s="22"/>
    </row>
    <row r="2" spans="1:6">
      <c r="A2" s="135" t="s">
        <v>201</v>
      </c>
      <c r="B2" s="60">
        <v>2413.92</v>
      </c>
      <c r="C2" s="61">
        <f>B2/$B$26</f>
        <v>3.6645150721376493E-3</v>
      </c>
      <c r="E2" s="2" t="s">
        <v>4</v>
      </c>
      <c r="F2" s="16"/>
    </row>
    <row r="3" spans="1:6" ht="13.5" thickBot="1">
      <c r="A3" s="135" t="s">
        <v>202</v>
      </c>
      <c r="B3" s="20">
        <v>4668.9840000000004</v>
      </c>
      <c r="C3" s="61">
        <f>B3/$B$26</f>
        <v>7.0878745938430148E-3</v>
      </c>
      <c r="E3" s="2" t="s">
        <v>9</v>
      </c>
      <c r="F3" s="16"/>
    </row>
    <row r="4" spans="1:6" ht="13.5" thickBot="1">
      <c r="A4" s="136" t="s">
        <v>203</v>
      </c>
      <c r="B4" s="18">
        <v>9385.2999999999993</v>
      </c>
      <c r="C4" s="61">
        <f>B4/$B$26</f>
        <v>1.4247602781589064E-2</v>
      </c>
      <c r="E4" s="3" t="s">
        <v>6</v>
      </c>
      <c r="F4" s="3"/>
    </row>
    <row r="5" spans="1:6" ht="13.5" thickBot="1">
      <c r="A5" s="137" t="s">
        <v>27</v>
      </c>
      <c r="B5" s="46">
        <f>SUM(B13:B25)</f>
        <v>10119.495000000001</v>
      </c>
      <c r="C5" s="61">
        <f>SUM(C13:C25)</f>
        <v>1.5362166911049904E-2</v>
      </c>
      <c r="E5" s="3" t="s">
        <v>7</v>
      </c>
      <c r="F5" s="3"/>
    </row>
    <row r="6" spans="1:6">
      <c r="A6" s="135" t="s">
        <v>200</v>
      </c>
      <c r="B6" s="45">
        <v>14875.5</v>
      </c>
      <c r="C6" s="61">
        <f t="shared" ref="C6:C11" si="0">B6/$B$26</f>
        <v>2.2582146034493107E-2</v>
      </c>
      <c r="E6" s="3" t="s">
        <v>8</v>
      </c>
      <c r="F6" s="16"/>
    </row>
    <row r="7" spans="1:6">
      <c r="A7" s="135" t="s">
        <v>199</v>
      </c>
      <c r="B7" s="24">
        <v>15590.74</v>
      </c>
      <c r="C7" s="61">
        <f t="shared" si="0"/>
        <v>2.3667935025095833E-2</v>
      </c>
      <c r="E7" s="3"/>
      <c r="F7" s="3"/>
    </row>
    <row r="8" spans="1:6">
      <c r="A8" s="135" t="s">
        <v>251</v>
      </c>
      <c r="B8" s="98">
        <v>15712.12</v>
      </c>
      <c r="C8" s="61">
        <f t="shared" si="0"/>
        <v>2.3852199142985437E-2</v>
      </c>
      <c r="E8" s="3"/>
      <c r="F8" s="3"/>
    </row>
    <row r="9" spans="1:6" ht="13.5" thickBot="1">
      <c r="A9" s="135" t="s">
        <v>206</v>
      </c>
      <c r="B9" s="46">
        <v>16440.98</v>
      </c>
      <c r="C9" s="61">
        <f t="shared" si="0"/>
        <v>2.4958664334656346E-2</v>
      </c>
    </row>
    <row r="10" spans="1:6" ht="13.5" thickBot="1">
      <c r="A10" s="136" t="s">
        <v>229</v>
      </c>
      <c r="B10" s="45">
        <v>38969.32</v>
      </c>
      <c r="C10" s="61">
        <f t="shared" si="0"/>
        <v>5.9158406447171047E-2</v>
      </c>
      <c r="E10" s="2"/>
      <c r="F10" s="2"/>
    </row>
    <row r="11" spans="1:6" ht="13.5" thickBot="1">
      <c r="A11" s="137" t="s">
        <v>197</v>
      </c>
      <c r="B11" s="18">
        <v>530552</v>
      </c>
      <c r="C11" s="61">
        <f t="shared" si="0"/>
        <v>0.80541848965697871</v>
      </c>
      <c r="E11" s="2"/>
      <c r="F11" s="2"/>
    </row>
    <row r="12" spans="1:6">
      <c r="A12" s="46"/>
      <c r="B12" s="46"/>
      <c r="C12" s="61"/>
      <c r="E12" s="2"/>
      <c r="F12" s="2"/>
    </row>
    <row r="13" spans="1:6">
      <c r="A13" s="46" t="s">
        <v>131</v>
      </c>
      <c r="B13" s="45">
        <v>1972.46</v>
      </c>
      <c r="C13" s="61">
        <f t="shared" ref="C13:C25" si="1">B13/$B$26</f>
        <v>2.9943450483813166E-3</v>
      </c>
      <c r="E13" s="9"/>
      <c r="F13" s="16"/>
    </row>
    <row r="14" spans="1:6">
      <c r="A14" s="3" t="s">
        <v>158</v>
      </c>
      <c r="B14" s="45">
        <v>1818.13</v>
      </c>
      <c r="C14" s="61">
        <f t="shared" si="1"/>
        <v>2.7600603119016472E-3</v>
      </c>
      <c r="E14" s="3"/>
      <c r="F14" s="3"/>
    </row>
    <row r="15" spans="1:6">
      <c r="A15" s="3" t="s">
        <v>128</v>
      </c>
      <c r="B15" s="45">
        <v>1500</v>
      </c>
      <c r="C15" s="61">
        <f t="shared" si="1"/>
        <v>2.2771146550865286E-3</v>
      </c>
      <c r="E15" s="3"/>
      <c r="F15" s="3"/>
    </row>
    <row r="16" spans="1:6">
      <c r="A16" s="46" t="s">
        <v>125</v>
      </c>
      <c r="B16" s="45">
        <v>1499.06</v>
      </c>
      <c r="C16" s="61">
        <f t="shared" si="1"/>
        <v>2.275687663236008E-3</v>
      </c>
      <c r="E16" s="3"/>
      <c r="F16" s="3"/>
    </row>
    <row r="17" spans="1:14">
      <c r="A17" s="46" t="s">
        <v>134</v>
      </c>
      <c r="B17" s="46">
        <v>1108.0250000000001</v>
      </c>
      <c r="C17" s="61">
        <f t="shared" si="1"/>
        <v>1.6820666438015009E-3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"/>
    </row>
    <row r="18" spans="1:14">
      <c r="A18" s="46" t="s">
        <v>126</v>
      </c>
      <c r="B18" s="45">
        <v>860</v>
      </c>
      <c r="C18" s="61">
        <f t="shared" si="1"/>
        <v>1.3055457355829433E-3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</row>
    <row r="19" spans="1:14">
      <c r="A19" s="3" t="s">
        <v>108</v>
      </c>
      <c r="B19" s="45">
        <v>469</v>
      </c>
      <c r="C19" s="61">
        <f t="shared" si="1"/>
        <v>7.119778488237213E-4</v>
      </c>
      <c r="D19" s="3"/>
      <c r="E19" s="3"/>
      <c r="F19" s="149"/>
      <c r="G19" s="148"/>
      <c r="H19" s="3"/>
      <c r="I19" s="3"/>
      <c r="J19" s="3"/>
      <c r="K19" s="3"/>
      <c r="L19" s="3"/>
      <c r="M19" s="3"/>
      <c r="N19" s="3"/>
    </row>
    <row r="20" spans="1:14">
      <c r="A20" s="9" t="s">
        <v>0</v>
      </c>
      <c r="B20" s="18">
        <v>350</v>
      </c>
      <c r="C20" s="61">
        <f t="shared" si="1"/>
        <v>5.3132675285352338E-4</v>
      </c>
    </row>
    <row r="21" spans="1:14">
      <c r="A21" s="58" t="s">
        <v>39</v>
      </c>
      <c r="B21" s="18">
        <v>179.2</v>
      </c>
      <c r="C21" s="61">
        <f t="shared" si="1"/>
        <v>2.7203929746100398E-4</v>
      </c>
      <c r="F21" s="2" t="s">
        <v>238</v>
      </c>
      <c r="G21" s="2">
        <v>0</v>
      </c>
      <c r="H21" s="191">
        <f>G21/$G$24</f>
        <v>0</v>
      </c>
    </row>
    <row r="22" spans="1:14">
      <c r="A22" s="46" t="s">
        <v>145</v>
      </c>
      <c r="B22" s="45">
        <v>151.62</v>
      </c>
      <c r="C22" s="61">
        <f t="shared" si="1"/>
        <v>2.3017074933614633E-4</v>
      </c>
      <c r="F22" s="2" t="s">
        <v>239</v>
      </c>
      <c r="G22" s="148">
        <v>7445.18</v>
      </c>
      <c r="H22" s="191">
        <f>G22/$G$24</f>
        <v>1.403289404243128E-2</v>
      </c>
    </row>
    <row r="23" spans="1:14">
      <c r="A23" s="101" t="s">
        <v>92</v>
      </c>
      <c r="B23" s="101">
        <v>91</v>
      </c>
      <c r="C23" s="61">
        <f t="shared" si="1"/>
        <v>1.3814495574191609E-4</v>
      </c>
      <c r="D23" s="139">
        <f>B23/$C$23</f>
        <v>658728.35899999994</v>
      </c>
      <c r="F23" s="2" t="s">
        <v>240</v>
      </c>
      <c r="G23" s="148">
        <v>523106.82</v>
      </c>
      <c r="H23" s="191">
        <f>G23/$G$24</f>
        <v>0.98596710595756876</v>
      </c>
    </row>
    <row r="24" spans="1:14" ht="13.5" thickBot="1">
      <c r="A24" s="101" t="s">
        <v>50</v>
      </c>
      <c r="B24" s="101">
        <v>72</v>
      </c>
      <c r="C24" s="61">
        <f t="shared" si="1"/>
        <v>1.0930150344415338E-4</v>
      </c>
      <c r="D24" s="139">
        <f>B24/$C$23</f>
        <v>521191.66865934059</v>
      </c>
      <c r="F24" s="183"/>
      <c r="G24" s="184">
        <f>SUM(G21:G23)</f>
        <v>530552</v>
      </c>
      <c r="H24" s="185"/>
    </row>
    <row r="25" spans="1:14">
      <c r="A25" s="14" t="s">
        <v>136</v>
      </c>
      <c r="B25" s="48">
        <v>49</v>
      </c>
      <c r="C25" s="61">
        <f t="shared" si="1"/>
        <v>7.4385745399493269E-5</v>
      </c>
    </row>
    <row r="26" spans="1:14">
      <c r="A26" s="9"/>
      <c r="B26" s="16">
        <f>SUM(B2:B11)</f>
        <v>658728.35899999994</v>
      </c>
    </row>
    <row r="27" spans="1:14">
      <c r="A27" s="149"/>
      <c r="B27" s="108"/>
      <c r="F27" s="311" t="s">
        <v>252</v>
      </c>
      <c r="G27" s="311"/>
      <c r="H27" s="311"/>
    </row>
    <row r="28" spans="1:14">
      <c r="A28" s="149"/>
      <c r="B28" s="108"/>
      <c r="F28" s="194" t="s">
        <v>254</v>
      </c>
      <c r="G28" s="195" t="s">
        <v>253</v>
      </c>
      <c r="H28" s="195" t="s">
        <v>196</v>
      </c>
    </row>
    <row r="29" spans="1:14">
      <c r="A29" s="112" t="s">
        <v>124</v>
      </c>
      <c r="B29" s="112" t="s">
        <v>63</v>
      </c>
      <c r="F29" s="175" t="s">
        <v>91</v>
      </c>
      <c r="G29" s="153">
        <v>32284.240000000002</v>
      </c>
      <c r="H29" s="192">
        <f>G29/$G$32</f>
        <v>0.82845274179790673</v>
      </c>
    </row>
    <row r="30" spans="1:14">
      <c r="A30" s="112" t="s">
        <v>81</v>
      </c>
      <c r="B30" s="114">
        <v>67.64</v>
      </c>
      <c r="F30" s="45" t="s">
        <v>30</v>
      </c>
      <c r="G30" s="153">
        <v>720.16</v>
      </c>
      <c r="H30" s="192">
        <f>G30/$G$32</f>
        <v>1.8480178766270491E-2</v>
      </c>
    </row>
    <row r="31" spans="1:14">
      <c r="A31" s="112" t="s">
        <v>83</v>
      </c>
      <c r="B31" s="114">
        <v>4535.5200000000004</v>
      </c>
      <c r="C31" t="e">
        <f>SUM(#REF!)</f>
        <v>#REF!</v>
      </c>
      <c r="D31" t="e">
        <f>#REF!/$C$31</f>
        <v>#REF!</v>
      </c>
      <c r="F31" s="45" t="s">
        <v>2</v>
      </c>
      <c r="G31" s="153">
        <v>5964.92</v>
      </c>
      <c r="H31" s="192">
        <f>G31/$G$32</f>
        <v>0.15306707943582284</v>
      </c>
    </row>
    <row r="32" spans="1:14">
      <c r="A32" s="112" t="s">
        <v>177</v>
      </c>
      <c r="B32" s="114">
        <v>7792.52</v>
      </c>
      <c r="D32" t="e">
        <f>#REF!/$C$31</f>
        <v>#REF!</v>
      </c>
      <c r="G32">
        <f>SUM(G29:G31)</f>
        <v>38969.32</v>
      </c>
    </row>
    <row r="33" spans="1:9">
      <c r="A33" s="112" t="s">
        <v>97</v>
      </c>
      <c r="B33" s="114">
        <v>218</v>
      </c>
      <c r="D33" t="e">
        <f>#REF!/$C$31</f>
        <v>#REF!</v>
      </c>
    </row>
    <row r="34" spans="1:9" ht="13.5" thickBot="1">
      <c r="A34" s="112" t="s">
        <v>34</v>
      </c>
      <c r="B34" s="114">
        <v>2977.06</v>
      </c>
    </row>
    <row r="35" spans="1:9" ht="13.5" thickBot="1">
      <c r="A35" s="112" t="s">
        <v>54</v>
      </c>
      <c r="B35" s="114">
        <v>0</v>
      </c>
      <c r="D35" t="e">
        <f>#REF!/$C$29</f>
        <v>#REF!</v>
      </c>
      <c r="F35" s="155" t="s">
        <v>255</v>
      </c>
      <c r="G35" s="197">
        <v>67.64</v>
      </c>
      <c r="H35">
        <f>G35/$G$40</f>
        <v>4.3384727088002237E-3</v>
      </c>
      <c r="I35">
        <f>H35*100</f>
        <v>0.4338472708800224</v>
      </c>
    </row>
    <row r="36" spans="1:9" ht="13.5" thickBot="1">
      <c r="A36" s="112" t="s">
        <v>35</v>
      </c>
      <c r="B36" s="114">
        <v>14875.5</v>
      </c>
      <c r="F36" s="156" t="s">
        <v>257</v>
      </c>
      <c r="G36" s="197">
        <v>4535.5200000000004</v>
      </c>
      <c r="H36">
        <f>G36/$G$40</f>
        <v>0.29091114340948543</v>
      </c>
      <c r="I36">
        <f>H36*100</f>
        <v>29.091114340948543</v>
      </c>
    </row>
    <row r="37" spans="1:9" ht="13.5" thickBot="1">
      <c r="A37" s="112" t="s">
        <v>131</v>
      </c>
      <c r="B37" s="114">
        <v>1972.46</v>
      </c>
      <c r="F37" s="156" t="s">
        <v>256</v>
      </c>
      <c r="G37" s="197">
        <v>7792.52</v>
      </c>
      <c r="H37">
        <f>G37/$G$40</f>
        <v>0.499817199183618</v>
      </c>
      <c r="I37">
        <f>H37*100</f>
        <v>49.981719918361797</v>
      </c>
    </row>
    <row r="38" spans="1:9" ht="13.5" thickBot="1">
      <c r="A38" s="112" t="s">
        <v>139</v>
      </c>
      <c r="B38" s="114">
        <v>7445.18</v>
      </c>
      <c r="F38" s="156" t="s">
        <v>258</v>
      </c>
      <c r="G38" s="197">
        <v>218</v>
      </c>
      <c r="H38">
        <f>G38/$G$40</f>
        <v>1.3982658937292265E-2</v>
      </c>
      <c r="I38">
        <f>H38*100</f>
        <v>1.3982658937292265</v>
      </c>
    </row>
    <row r="39" spans="1:9" ht="13.5" thickBot="1">
      <c r="A39" s="112" t="s">
        <v>127</v>
      </c>
      <c r="B39" s="114">
        <v>523106.82</v>
      </c>
      <c r="D39" t="e">
        <f>B32/$C$29</f>
        <v>#DIV/0!</v>
      </c>
      <c r="F39" s="156" t="s">
        <v>233</v>
      </c>
      <c r="G39" s="197">
        <v>2977.06</v>
      </c>
      <c r="H39">
        <f>G39/$G$40</f>
        <v>0.19095052576080418</v>
      </c>
      <c r="I39">
        <f>H39*100</f>
        <v>19.09505257608042</v>
      </c>
    </row>
    <row r="40" spans="1:9">
      <c r="A40" s="112" t="s">
        <v>128</v>
      </c>
      <c r="B40" s="114">
        <v>1500</v>
      </c>
      <c r="G40">
        <f>SUM(G35:G39)</f>
        <v>15590.74</v>
      </c>
    </row>
    <row r="41" spans="1:9">
      <c r="A41" s="112" t="s">
        <v>158</v>
      </c>
      <c r="B41" s="114">
        <v>1818.13</v>
      </c>
    </row>
    <row r="42" spans="1:9">
      <c r="A42" s="112" t="s">
        <v>108</v>
      </c>
      <c r="B42" s="114">
        <v>469</v>
      </c>
    </row>
    <row r="43" spans="1:9">
      <c r="A43" s="112" t="s">
        <v>133</v>
      </c>
      <c r="B43" s="114">
        <v>0</v>
      </c>
    </row>
    <row r="44" spans="1:9">
      <c r="A44" s="112" t="s">
        <v>151</v>
      </c>
      <c r="B44" s="114">
        <v>0</v>
      </c>
    </row>
    <row r="45" spans="1:9">
      <c r="A45" s="112" t="s">
        <v>126</v>
      </c>
      <c r="B45" s="114">
        <v>860</v>
      </c>
      <c r="C45" t="e">
        <f>B34+#REF!+B41</f>
        <v>#REF!</v>
      </c>
      <c r="D45" t="e">
        <f>B34/$C$45</f>
        <v>#REF!</v>
      </c>
    </row>
    <row r="46" spans="1:9">
      <c r="A46" s="112" t="s">
        <v>78</v>
      </c>
      <c r="B46" s="114">
        <v>0</v>
      </c>
    </row>
    <row r="47" spans="1:9">
      <c r="A47" s="112" t="s">
        <v>74</v>
      </c>
      <c r="B47" s="114">
        <v>0</v>
      </c>
    </row>
    <row r="48" spans="1:9">
      <c r="A48" s="112" t="s">
        <v>37</v>
      </c>
      <c r="B48" s="114">
        <v>350</v>
      </c>
    </row>
    <row r="49" spans="1:4">
      <c r="A49" s="112" t="s">
        <v>176</v>
      </c>
      <c r="B49" s="114">
        <v>0</v>
      </c>
    </row>
    <row r="50" spans="1:4">
      <c r="A50" s="112" t="s">
        <v>148</v>
      </c>
      <c r="B50" s="114">
        <v>0</v>
      </c>
    </row>
    <row r="51" spans="1:4">
      <c r="A51" s="112" t="s">
        <v>51</v>
      </c>
      <c r="B51" s="114">
        <v>72</v>
      </c>
      <c r="D51" t="e">
        <f>#REF!/$C$45</f>
        <v>#REF!</v>
      </c>
    </row>
    <row r="52" spans="1:4">
      <c r="A52" s="112" t="s">
        <v>86</v>
      </c>
      <c r="B52" s="114">
        <v>0</v>
      </c>
    </row>
    <row r="53" spans="1:4">
      <c r="A53" s="112" t="s">
        <v>70</v>
      </c>
      <c r="B53" s="114">
        <v>0</v>
      </c>
    </row>
    <row r="54" spans="1:4">
      <c r="A54" s="112" t="s">
        <v>125</v>
      </c>
      <c r="B54" s="114">
        <v>1499.06</v>
      </c>
    </row>
    <row r="55" spans="1:4">
      <c r="A55" s="112" t="s">
        <v>102</v>
      </c>
      <c r="B55" s="114">
        <v>0</v>
      </c>
      <c r="D55" t="e">
        <f>B41/$C$45</f>
        <v>#REF!</v>
      </c>
    </row>
    <row r="56" spans="1:4">
      <c r="A56" s="112" t="s">
        <v>43</v>
      </c>
      <c r="B56" s="114">
        <v>0</v>
      </c>
    </row>
    <row r="57" spans="1:4">
      <c r="A57" s="112" t="s">
        <v>135</v>
      </c>
      <c r="B57" s="114">
        <v>0</v>
      </c>
    </row>
    <row r="58" spans="1:4">
      <c r="A58" s="112" t="s">
        <v>136</v>
      </c>
      <c r="B58" s="114">
        <v>0</v>
      </c>
    </row>
    <row r="59" spans="1:4">
      <c r="A59" s="112" t="s">
        <v>40</v>
      </c>
      <c r="B59" s="114">
        <v>0</v>
      </c>
    </row>
    <row r="60" spans="1:4">
      <c r="A60" s="112" t="s">
        <v>154</v>
      </c>
      <c r="B60" s="114">
        <v>0</v>
      </c>
    </row>
    <row r="61" spans="1:4">
      <c r="A61" s="112" t="s">
        <v>153</v>
      </c>
      <c r="B61" s="114">
        <v>0</v>
      </c>
    </row>
    <row r="62" spans="1:4">
      <c r="A62" s="112" t="s">
        <v>145</v>
      </c>
      <c r="B62" s="114">
        <v>151.62</v>
      </c>
    </row>
    <row r="63" spans="1:4">
      <c r="A63" s="112" t="s">
        <v>132</v>
      </c>
      <c r="B63" s="114">
        <v>0</v>
      </c>
    </row>
    <row r="64" spans="1:4">
      <c r="A64" s="112" t="s">
        <v>100</v>
      </c>
      <c r="B64" s="114">
        <v>0</v>
      </c>
    </row>
    <row r="65" spans="1:4">
      <c r="A65" s="112" t="s">
        <v>141</v>
      </c>
      <c r="B65" s="114">
        <v>0</v>
      </c>
    </row>
    <row r="66" spans="1:4">
      <c r="A66" s="112" t="s">
        <v>36</v>
      </c>
      <c r="B66" s="114">
        <v>9385.2999999999993</v>
      </c>
      <c r="C66">
        <f>B50+B56+B60</f>
        <v>0</v>
      </c>
      <c r="D66" t="e">
        <f>B50/$C$66</f>
        <v>#DIV/0!</v>
      </c>
    </row>
    <row r="67" spans="1:4">
      <c r="A67" s="112" t="s">
        <v>88</v>
      </c>
      <c r="B67" s="114">
        <v>0</v>
      </c>
    </row>
    <row r="68" spans="1:4">
      <c r="A68" s="112" t="s">
        <v>89</v>
      </c>
      <c r="B68" s="114">
        <v>0</v>
      </c>
    </row>
    <row r="69" spans="1:4">
      <c r="A69" s="112" t="s">
        <v>44</v>
      </c>
      <c r="B69" s="114">
        <v>0</v>
      </c>
    </row>
    <row r="70" spans="1:4">
      <c r="A70" s="140" t="s">
        <v>91</v>
      </c>
      <c r="B70" s="141">
        <v>32284.240000000002</v>
      </c>
    </row>
    <row r="71" spans="1:4">
      <c r="A71" s="112" t="s">
        <v>95</v>
      </c>
      <c r="B71" s="114">
        <v>0</v>
      </c>
    </row>
    <row r="72" spans="1:4">
      <c r="A72" s="112" t="s">
        <v>144</v>
      </c>
      <c r="B72" s="114">
        <v>0</v>
      </c>
      <c r="D72" t="e">
        <f>B56/$C$66</f>
        <v>#DIV/0!</v>
      </c>
    </row>
    <row r="73" spans="1:4">
      <c r="A73" s="112" t="s">
        <v>140</v>
      </c>
      <c r="B73" s="114">
        <v>49</v>
      </c>
    </row>
    <row r="74" spans="1:4">
      <c r="A74" s="112" t="s">
        <v>39</v>
      </c>
      <c r="B74" s="114">
        <v>179.2</v>
      </c>
    </row>
    <row r="75" spans="1:4">
      <c r="A75" s="112" t="s">
        <v>69</v>
      </c>
      <c r="B75" s="114">
        <v>0</v>
      </c>
    </row>
    <row r="76" spans="1:4">
      <c r="A76" s="140" t="s">
        <v>30</v>
      </c>
      <c r="B76" s="141">
        <v>720.16</v>
      </c>
      <c r="D76" t="e">
        <f>B60/$C$66</f>
        <v>#DIV/0!</v>
      </c>
    </row>
    <row r="77" spans="1:4">
      <c r="A77" s="112" t="s">
        <v>106</v>
      </c>
      <c r="B77" s="114">
        <v>15712.12</v>
      </c>
    </row>
    <row r="78" spans="1:4">
      <c r="A78" s="112" t="s">
        <v>149</v>
      </c>
      <c r="B78" s="114">
        <v>0</v>
      </c>
    </row>
    <row r="79" spans="1:4">
      <c r="A79" s="112" t="s">
        <v>92</v>
      </c>
      <c r="B79" s="114">
        <v>91</v>
      </c>
    </row>
    <row r="80" spans="1:4">
      <c r="A80" s="140" t="s">
        <v>2</v>
      </c>
      <c r="B80" s="141">
        <v>5964.92</v>
      </c>
    </row>
    <row r="81" spans="1:2">
      <c r="A81" s="112" t="s">
        <v>41</v>
      </c>
      <c r="B81" s="114">
        <v>0</v>
      </c>
    </row>
    <row r="82" spans="1:2">
      <c r="A82" s="112" t="s">
        <v>87</v>
      </c>
      <c r="B82" s="114">
        <v>0</v>
      </c>
    </row>
    <row r="83" spans="1:2">
      <c r="A83" s="112" t="s">
        <v>138</v>
      </c>
      <c r="B83" s="114">
        <v>16440.98</v>
      </c>
    </row>
    <row r="84" spans="1:2">
      <c r="A84" s="112" t="s">
        <v>142</v>
      </c>
      <c r="B84" s="114">
        <v>4668.9840000000004</v>
      </c>
    </row>
    <row r="85" spans="1:2">
      <c r="A85" s="112" t="s">
        <v>134</v>
      </c>
      <c r="B85" s="114">
        <v>1108.0250000000001</v>
      </c>
    </row>
    <row r="86" spans="1:2">
      <c r="A86" s="112" t="s">
        <v>137</v>
      </c>
      <c r="B86" s="114">
        <v>600</v>
      </c>
    </row>
    <row r="87" spans="1:2">
      <c r="A87" s="112" t="s">
        <v>28</v>
      </c>
      <c r="B87" s="114">
        <v>0</v>
      </c>
    </row>
    <row r="88" spans="1:2">
      <c r="A88" s="112" t="s">
        <v>29</v>
      </c>
      <c r="B88" s="114">
        <v>0</v>
      </c>
    </row>
    <row r="89" spans="1:2">
      <c r="A89" s="112" t="s">
        <v>32</v>
      </c>
      <c r="B89" s="114">
        <v>0</v>
      </c>
    </row>
    <row r="90" spans="1:2">
      <c r="A90" s="112" t="s">
        <v>31</v>
      </c>
      <c r="B90" s="114">
        <v>0</v>
      </c>
    </row>
    <row r="91" spans="1:2">
      <c r="A91" s="112" t="s">
        <v>226</v>
      </c>
      <c r="B91" s="114">
        <v>0</v>
      </c>
    </row>
    <row r="92" spans="1:2">
      <c r="A92" s="112" t="s">
        <v>76</v>
      </c>
      <c r="B92" s="114">
        <v>0</v>
      </c>
    </row>
    <row r="93" spans="1:2">
      <c r="A93" s="112" t="s">
        <v>80</v>
      </c>
      <c r="B93" s="114">
        <v>0</v>
      </c>
    </row>
    <row r="94" spans="1:2">
      <c r="A94" s="112" t="s">
        <v>79</v>
      </c>
      <c r="B94" s="114">
        <v>0</v>
      </c>
    </row>
    <row r="95" spans="1:2">
      <c r="A95" s="112" t="s">
        <v>82</v>
      </c>
      <c r="B95" s="114">
        <v>0</v>
      </c>
    </row>
    <row r="96" spans="1:2">
      <c r="A96" s="112" t="s">
        <v>85</v>
      </c>
      <c r="B96" s="114">
        <v>0</v>
      </c>
    </row>
    <row r="97" spans="1:2">
      <c r="A97" s="112" t="s">
        <v>84</v>
      </c>
      <c r="B97" s="114">
        <v>0</v>
      </c>
    </row>
    <row r="98" spans="1:2">
      <c r="A98" s="112" t="s">
        <v>180</v>
      </c>
      <c r="B98" s="114">
        <v>0</v>
      </c>
    </row>
    <row r="99" spans="1:2">
      <c r="A99" s="112" t="s">
        <v>178</v>
      </c>
      <c r="B99" s="114">
        <v>0</v>
      </c>
    </row>
    <row r="100" spans="1:2">
      <c r="A100" s="112" t="s">
        <v>103</v>
      </c>
      <c r="B100" s="114">
        <v>2160.02</v>
      </c>
    </row>
    <row r="101" spans="1:2">
      <c r="A101" s="112" t="s">
        <v>65</v>
      </c>
      <c r="B101" s="114">
        <v>1924.89</v>
      </c>
    </row>
    <row r="102" spans="1:2">
      <c r="A102" s="112" t="s">
        <v>98</v>
      </c>
      <c r="B102" s="114">
        <v>0</v>
      </c>
    </row>
    <row r="103" spans="1:2">
      <c r="A103" s="112" t="s">
        <v>101</v>
      </c>
      <c r="B103" s="114">
        <v>0</v>
      </c>
    </row>
    <row r="104" spans="1:2">
      <c r="A104" s="112" t="s">
        <v>99</v>
      </c>
      <c r="B104" s="114">
        <v>0</v>
      </c>
    </row>
    <row r="105" spans="1:2">
      <c r="A105" s="112" t="s">
        <v>104</v>
      </c>
      <c r="B105" s="114">
        <v>0</v>
      </c>
    </row>
    <row r="106" spans="1:2">
      <c r="A106" s="112" t="s">
        <v>105</v>
      </c>
      <c r="B106" s="114">
        <v>0</v>
      </c>
    </row>
    <row r="107" spans="1:2">
      <c r="A107" s="112" t="s">
        <v>56</v>
      </c>
      <c r="B107" s="114">
        <v>0</v>
      </c>
    </row>
    <row r="108" spans="1:2">
      <c r="A108" s="112" t="s">
        <v>55</v>
      </c>
      <c r="B108" s="114">
        <v>0</v>
      </c>
    </row>
    <row r="109" spans="1:2">
      <c r="A109" s="112" t="s">
        <v>47</v>
      </c>
      <c r="B109" s="114">
        <v>0</v>
      </c>
    </row>
    <row r="110" spans="1:2">
      <c r="A110" s="112" t="s">
        <v>94</v>
      </c>
      <c r="B110" s="114">
        <v>0</v>
      </c>
    </row>
    <row r="111" spans="1:2">
      <c r="A111" s="112" t="s">
        <v>152</v>
      </c>
      <c r="B111" s="114">
        <v>0</v>
      </c>
    </row>
    <row r="112" spans="1:2">
      <c r="A112" s="112" t="s">
        <v>90</v>
      </c>
      <c r="B112" s="114">
        <v>0</v>
      </c>
    </row>
    <row r="113" spans="1:2">
      <c r="A113" s="112" t="s">
        <v>75</v>
      </c>
      <c r="B113" s="114">
        <v>0</v>
      </c>
    </row>
    <row r="114" spans="1:2">
      <c r="A114" s="112" t="s">
        <v>179</v>
      </c>
      <c r="B114" s="114">
        <v>0</v>
      </c>
    </row>
    <row r="115" spans="1:2">
      <c r="A115" s="112" t="s">
        <v>38</v>
      </c>
      <c r="B115" s="114">
        <v>0</v>
      </c>
    </row>
    <row r="132" spans="1:1">
      <c r="A132" s="149"/>
    </row>
    <row r="133" spans="1:1">
      <c r="A133" s="149"/>
    </row>
    <row r="134" spans="1:1">
      <c r="A134" s="149"/>
    </row>
    <row r="135" spans="1:1">
      <c r="A135" s="149"/>
    </row>
    <row r="136" spans="1:1">
      <c r="A136" s="149"/>
    </row>
    <row r="137" spans="1:1">
      <c r="A137" s="149"/>
    </row>
    <row r="138" spans="1:1">
      <c r="A138" s="149"/>
    </row>
    <row r="139" spans="1:1">
      <c r="A139" s="149"/>
    </row>
    <row r="140" spans="1:1">
      <c r="A140" s="149"/>
    </row>
    <row r="141" spans="1:1">
      <c r="A141" s="149"/>
    </row>
    <row r="142" spans="1:1">
      <c r="A142" s="149"/>
    </row>
    <row r="143" spans="1:1">
      <c r="A143" s="149"/>
    </row>
    <row r="144" spans="1:1">
      <c r="A144" s="149"/>
    </row>
    <row r="145" spans="1:1">
      <c r="A145" s="149"/>
    </row>
    <row r="146" spans="1:1">
      <c r="A146" s="149"/>
    </row>
    <row r="147" spans="1:1">
      <c r="A147" s="149"/>
    </row>
    <row r="148" spans="1:1">
      <c r="A148" s="149"/>
    </row>
    <row r="149" spans="1:1">
      <c r="A149" s="149"/>
    </row>
    <row r="150" spans="1:1">
      <c r="A150" s="149"/>
    </row>
    <row r="151" spans="1:1">
      <c r="A151" s="149"/>
    </row>
    <row r="152" spans="1:1">
      <c r="A152" s="149"/>
    </row>
    <row r="153" spans="1:1">
      <c r="A153" s="149"/>
    </row>
    <row r="154" spans="1:1">
      <c r="A154" s="149"/>
    </row>
    <row r="155" spans="1:1">
      <c r="A155" s="149"/>
    </row>
    <row r="156" spans="1:1">
      <c r="A156" s="149"/>
    </row>
    <row r="157" spans="1:1">
      <c r="A157" s="149"/>
    </row>
    <row r="158" spans="1:1">
      <c r="A158" s="149"/>
    </row>
    <row r="159" spans="1:1">
      <c r="A159" s="149"/>
    </row>
    <row r="160" spans="1:1">
      <c r="A160" s="149"/>
    </row>
    <row r="161" spans="1:1">
      <c r="A161" s="149"/>
    </row>
    <row r="162" spans="1:1">
      <c r="A162" s="149"/>
    </row>
    <row r="163" spans="1:1">
      <c r="A163" s="149"/>
    </row>
    <row r="164" spans="1:1">
      <c r="A164" s="149"/>
    </row>
    <row r="165" spans="1:1">
      <c r="A165" s="149"/>
    </row>
    <row r="166" spans="1:1">
      <c r="A166" s="149"/>
    </row>
    <row r="167" spans="1:1">
      <c r="A167" s="149"/>
    </row>
    <row r="168" spans="1:1">
      <c r="A168" s="149"/>
    </row>
    <row r="169" spans="1:1">
      <c r="A169" s="149"/>
    </row>
    <row r="170" spans="1:1">
      <c r="A170" s="149"/>
    </row>
    <row r="171" spans="1:1">
      <c r="A171" s="149"/>
    </row>
    <row r="172" spans="1:1">
      <c r="A172" s="149"/>
    </row>
    <row r="173" spans="1:1">
      <c r="A173" s="149"/>
    </row>
    <row r="174" spans="1:1">
      <c r="A174" s="149"/>
    </row>
    <row r="175" spans="1:1">
      <c r="A175" s="149"/>
    </row>
    <row r="176" spans="1:1">
      <c r="A176" s="149"/>
    </row>
    <row r="177" spans="1:1">
      <c r="A177" s="149"/>
    </row>
    <row r="178" spans="1:1">
      <c r="A178" s="149"/>
    </row>
    <row r="179" spans="1:1">
      <c r="A179" s="149"/>
    </row>
    <row r="180" spans="1:1">
      <c r="A180" s="149"/>
    </row>
    <row r="181" spans="1:1">
      <c r="A181" s="149"/>
    </row>
    <row r="182" spans="1:1">
      <c r="A182" s="149"/>
    </row>
    <row r="183" spans="1:1">
      <c r="A183" s="149"/>
    </row>
    <row r="184" spans="1:1">
      <c r="A184" s="149"/>
    </row>
    <row r="185" spans="1:1">
      <c r="A185" s="149"/>
    </row>
    <row r="186" spans="1:1">
      <c r="A186" s="149"/>
    </row>
    <row r="187" spans="1:1">
      <c r="A187" s="149"/>
    </row>
    <row r="188" spans="1:1">
      <c r="A188" s="149"/>
    </row>
    <row r="189" spans="1:1">
      <c r="A189" s="149"/>
    </row>
    <row r="190" spans="1:1">
      <c r="A190" s="149"/>
    </row>
    <row r="191" spans="1:1">
      <c r="A191" s="149"/>
    </row>
    <row r="192" spans="1:1">
      <c r="A192" s="149"/>
    </row>
    <row r="193" spans="1:1">
      <c r="A193" s="149"/>
    </row>
    <row r="194" spans="1:1">
      <c r="A194" s="149"/>
    </row>
    <row r="195" spans="1:1">
      <c r="A195" s="149"/>
    </row>
    <row r="196" spans="1:1">
      <c r="A196" s="149"/>
    </row>
    <row r="197" spans="1:1">
      <c r="A197" s="149"/>
    </row>
    <row r="198" spans="1:1">
      <c r="A198" s="149"/>
    </row>
    <row r="199" spans="1:1">
      <c r="A199" s="149"/>
    </row>
    <row r="200" spans="1:1">
      <c r="A200" s="149"/>
    </row>
    <row r="201" spans="1:1">
      <c r="A201" s="149"/>
    </row>
    <row r="202" spans="1:1">
      <c r="A202" s="149"/>
    </row>
    <row r="203" spans="1:1">
      <c r="A203" s="149"/>
    </row>
    <row r="204" spans="1:1">
      <c r="A204" s="149"/>
    </row>
    <row r="205" spans="1:1">
      <c r="A205" s="149"/>
    </row>
    <row r="206" spans="1:1">
      <c r="A206" s="149"/>
    </row>
    <row r="207" spans="1:1">
      <c r="A207" s="149"/>
    </row>
    <row r="208" spans="1:1">
      <c r="A208" s="149"/>
    </row>
    <row r="209" spans="1:1">
      <c r="A209" s="149"/>
    </row>
    <row r="210" spans="1:1">
      <c r="A210" s="149"/>
    </row>
  </sheetData>
  <autoFilter ref="A1:B115"/>
  <mergeCells count="1">
    <mergeCell ref="F27:H27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2006</vt:lpstr>
      <vt:lpstr>AF ENE</vt:lpstr>
      <vt:lpstr>AF FEB</vt:lpstr>
      <vt:lpstr>AF MAR</vt:lpstr>
      <vt:lpstr>AF ABR</vt:lpstr>
      <vt:lpstr>AF MAY</vt:lpstr>
      <vt:lpstr>AF JUN</vt:lpstr>
      <vt:lpstr>AF JUL</vt:lpstr>
      <vt:lpstr>AF AGO</vt:lpstr>
      <vt:lpstr>AF SEP</vt:lpstr>
      <vt:lpstr>AF OCT</vt:lpstr>
      <vt:lpstr>AF NOV</vt:lpstr>
      <vt:lpstr>AF DIC</vt:lpstr>
      <vt:lpstr>mens diario</vt:lpstr>
      <vt:lpstr>MED DIARIAS</vt:lpstr>
      <vt:lpstr>tablas mensuales</vt:lpstr>
      <vt:lpstr>prueba</vt:lpstr>
      <vt:lpstr>tabla 16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silgivar</cp:lastModifiedBy>
  <cp:lastPrinted>2007-06-21T20:47:48Z</cp:lastPrinted>
  <dcterms:created xsi:type="dcterms:W3CDTF">2007-04-03T19:32:56Z</dcterms:created>
  <dcterms:modified xsi:type="dcterms:W3CDTF">2010-06-25T15:54:18Z</dcterms:modified>
</cp:coreProperties>
</file>