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2120" windowHeight="8895"/>
  </bookViews>
  <sheets>
    <sheet name="Experimentos D value" sheetId="1" r:id="rId1"/>
    <sheet name="Experimentos Z value" sheetId="2" r:id="rId2"/>
    <sheet name="Validacion" sheetId="3" r:id="rId3"/>
  </sheets>
  <calcPr calcId="124519"/>
</workbook>
</file>

<file path=xl/calcChain.xml><?xml version="1.0" encoding="utf-8"?>
<calcChain xmlns="http://schemas.openxmlformats.org/spreadsheetml/2006/main">
  <c r="C5" i="2"/>
  <c r="C4"/>
  <c r="C3"/>
  <c r="D69" i="1"/>
  <c r="E69"/>
  <c r="C69"/>
  <c r="G91"/>
  <c r="D93"/>
  <c r="E93"/>
  <c r="F93"/>
  <c r="G93"/>
  <c r="I93"/>
  <c r="G92"/>
  <c r="E99"/>
  <c r="F99"/>
  <c r="E101"/>
  <c r="E98"/>
  <c r="E100"/>
  <c r="D100"/>
  <c r="F100"/>
  <c r="C20" i="2" s="1"/>
  <c r="C36" s="1"/>
  <c r="G99" i="1"/>
  <c r="F98"/>
  <c r="G98"/>
  <c r="D101"/>
  <c r="L63"/>
  <c r="H63"/>
  <c r="D63"/>
  <c r="L62"/>
  <c r="H62"/>
  <c r="D62"/>
  <c r="L61"/>
  <c r="H61"/>
  <c r="D61"/>
  <c r="J34"/>
  <c r="J35"/>
  <c r="J33"/>
  <c r="L8"/>
  <c r="L7"/>
  <c r="L6"/>
  <c r="H8"/>
  <c r="H7"/>
  <c r="H6"/>
  <c r="D7"/>
  <c r="D8"/>
  <c r="D6"/>
  <c r="C10"/>
  <c r="G10"/>
  <c r="K10"/>
  <c r="C65"/>
  <c r="G65"/>
  <c r="K65"/>
  <c r="L3" i="2"/>
  <c r="L8"/>
  <c r="L4"/>
  <c r="L9"/>
  <c r="L5"/>
  <c r="L10"/>
  <c r="C68"/>
  <c r="C60"/>
  <c r="D47"/>
  <c r="D48"/>
  <c r="D49"/>
  <c r="E47"/>
  <c r="E48"/>
  <c r="E49"/>
  <c r="F47"/>
  <c r="F48"/>
  <c r="F49"/>
  <c r="G49"/>
  <c r="I49"/>
  <c r="E57"/>
  <c r="G47"/>
  <c r="G48"/>
  <c r="E55"/>
  <c r="E54"/>
  <c r="E56"/>
  <c r="D56"/>
  <c r="F56"/>
  <c r="C62"/>
  <c r="C71"/>
  <c r="C69"/>
  <c r="C70"/>
  <c r="C61"/>
  <c r="C63"/>
  <c r="F55"/>
  <c r="G55"/>
  <c r="F54"/>
  <c r="G54"/>
  <c r="D57"/>
  <c r="C34"/>
  <c r="C38"/>
  <c r="C35"/>
  <c r="C26"/>
  <c r="C27"/>
  <c r="K9"/>
  <c r="K10"/>
  <c r="K8"/>
  <c r="C22"/>
  <c r="C18"/>
  <c r="C19"/>
  <c r="C10"/>
  <c r="C11"/>
  <c r="H4"/>
  <c r="G4"/>
  <c r="F4"/>
  <c r="E34" i="3"/>
  <c r="E33"/>
  <c r="E32"/>
  <c r="E31"/>
  <c r="E30"/>
  <c r="E29"/>
  <c r="E28"/>
  <c r="E27"/>
  <c r="E26"/>
  <c r="E25"/>
  <c r="D34"/>
  <c r="D33"/>
  <c r="D32"/>
  <c r="D31"/>
  <c r="D30"/>
  <c r="D29"/>
  <c r="D28"/>
  <c r="D27"/>
  <c r="D26"/>
  <c r="D25"/>
  <c r="D20" a="1"/>
  <c r="D20" l="1"/>
  <c r="E20"/>
  <c r="F20"/>
  <c r="G20"/>
  <c r="H20"/>
  <c r="D21"/>
  <c r="E21"/>
  <c r="F21"/>
  <c r="G21"/>
  <c r="H21"/>
  <c r="D22"/>
  <c r="E22"/>
  <c r="F22"/>
  <c r="G22"/>
  <c r="H22"/>
  <c r="C12" i="2"/>
  <c r="C28" l="1"/>
  <c r="C21"/>
  <c r="C13"/>
  <c r="C37" l="1"/>
  <c r="C29"/>
</calcChain>
</file>

<file path=xl/sharedStrings.xml><?xml version="1.0" encoding="utf-8"?>
<sst xmlns="http://schemas.openxmlformats.org/spreadsheetml/2006/main" count="181" uniqueCount="99">
  <si>
    <t>1.2 ppm</t>
  </si>
  <si>
    <t>CFU</t>
  </si>
  <si>
    <t>Log (CFU)</t>
  </si>
  <si>
    <t>Time (sec)</t>
  </si>
  <si>
    <t>0.52 ppm</t>
  </si>
  <si>
    <t>0.2 ppm</t>
  </si>
  <si>
    <t>D =</t>
  </si>
  <si>
    <t>sec</t>
  </si>
  <si>
    <t>Ozone (ppm)</t>
  </si>
  <si>
    <t>D value (sec)</t>
  </si>
  <si>
    <t>log D</t>
  </si>
  <si>
    <t>Second Try</t>
  </si>
  <si>
    <t>Intento</t>
  </si>
  <si>
    <t>ozone concentration</t>
  </si>
  <si>
    <t>Fuente</t>
  </si>
  <si>
    <t>Oz conc.</t>
  </si>
  <si>
    <t>Error</t>
  </si>
  <si>
    <t>GL</t>
  </si>
  <si>
    <t>SS</t>
  </si>
  <si>
    <t>MS</t>
  </si>
  <si>
    <t>F</t>
  </si>
  <si>
    <t>Total</t>
  </si>
  <si>
    <t>El analisis ANOVA para disenos de bloques fue utilizado para determinar si existe diferencia significativa entre el primer y segundo experimento</t>
  </si>
  <si>
    <t>F critico 5%</t>
  </si>
  <si>
    <t>Como el valor F de OZ conc. Es mayor que el F critico, el efecto de OZ concentration  es significativo al 5%</t>
  </si>
  <si>
    <t>Como el valor F de los intentos es menor al F critico entonces no hay diferencia significativa entre los dos experimentos realizados!!!!!!!! (good news!!!!)</t>
  </si>
  <si>
    <t>Oz conc</t>
  </si>
  <si>
    <t>Valor D</t>
  </si>
  <si>
    <t>Log D</t>
  </si>
  <si>
    <t>ANOVA RCBD</t>
  </si>
  <si>
    <t>1st step contrast procedure: ANOVA TABLE for RAMDOMIZED COMPLETE BLOCK DESIGN (RCBD):</t>
  </si>
  <si>
    <t>2nd experiment</t>
  </si>
  <si>
    <t>1st experiment</t>
  </si>
  <si>
    <t>Valores promedio</t>
  </si>
  <si>
    <t>Ozono (ppm)</t>
  </si>
  <si>
    <t>D (sec)</t>
  </si>
  <si>
    <t>Se utilizo el procedimiento polinomial para determinar la relacion entre conc. De Oz y el valor D</t>
  </si>
  <si>
    <t>Modelo lineal:</t>
  </si>
  <si>
    <t>D3-D1=</t>
  </si>
  <si>
    <t>MS lineal=</t>
  </si>
  <si>
    <t>MS error=</t>
  </si>
  <si>
    <t xml:space="preserve">F = </t>
  </si>
  <si>
    <t>F critical (0.05, 1, 2)</t>
  </si>
  <si>
    <t>El efecto lineal es significativo</t>
  </si>
  <si>
    <t>Modelo cuadra:</t>
  </si>
  <si>
    <t>D1-2D2+D3=</t>
  </si>
  <si>
    <t>MS cuadrat. =</t>
  </si>
  <si>
    <t>F =</t>
  </si>
  <si>
    <t xml:space="preserve">F critical = </t>
  </si>
  <si>
    <t>El efecto cuadratico es significativo</t>
  </si>
  <si>
    <t>log oz</t>
  </si>
  <si>
    <t>Modelo lineal log:</t>
  </si>
  <si>
    <t>logD3-logD1=</t>
  </si>
  <si>
    <t>Modelo lineal semi log:</t>
  </si>
  <si>
    <t>Modelo cuadra semi log:</t>
  </si>
  <si>
    <t>El efecto lineal semi log es insignificativo</t>
  </si>
  <si>
    <t>El efecto cuadratico semi log es insignificativo</t>
  </si>
  <si>
    <t>ANALISIS DE MODELOS LOG-LOG</t>
  </si>
  <si>
    <t>Modelo cuadra log:</t>
  </si>
  <si>
    <t>logD1-2logD2+logD3=</t>
  </si>
  <si>
    <t>El efecto lineal semi log es significativo</t>
  </si>
  <si>
    <t>El efecto cuadratico semi log es significativo</t>
  </si>
  <si>
    <t>Los medelos lineales, cuadratico, lineal LOG y cuadratico LOG son significativos, pero los modelos LOG predominan, y entre estos se escoge el de mayor exponente (osea el cuadratico LOG)</t>
  </si>
  <si>
    <t>El valor coeficiente de C (concentracion de OZ) es especifico para cada mo y lo queremos bautizar como valor OZ</t>
  </si>
  <si>
    <t>Entonces mezclando los resultados de los experimentos de los valores D con los de Oz tenemos:</t>
  </si>
  <si>
    <t>Ec 2</t>
  </si>
  <si>
    <t>F= tiempo de tratamiento</t>
  </si>
  <si>
    <t>es decir:</t>
  </si>
  <si>
    <t>Se realizo validacion a 0.7 ppm realizando una log reduction de 4 o superior</t>
  </si>
  <si>
    <t>Tests to Compare Multiple Means</t>
  </si>
  <si>
    <t>ANOVA Table</t>
  </si>
  <si>
    <t>Source of</t>
  </si>
  <si>
    <t>Sum of</t>
  </si>
  <si>
    <t>Degrees of</t>
  </si>
  <si>
    <t>Mean</t>
  </si>
  <si>
    <t>Variation</t>
  </si>
  <si>
    <t>Squares</t>
  </si>
  <si>
    <t>Freedom</t>
  </si>
  <si>
    <t>Square</t>
  </si>
  <si>
    <t>F statistic</t>
  </si>
  <si>
    <t>p-value</t>
  </si>
  <si>
    <t>Treatments</t>
  </si>
  <si>
    <t>Summary Statistics</t>
  </si>
  <si>
    <t>STD Dev</t>
  </si>
  <si>
    <t>Min</t>
  </si>
  <si>
    <t>Median</t>
  </si>
  <si>
    <t>Max</t>
  </si>
  <si>
    <t>Skewness</t>
  </si>
  <si>
    <t>Kurtosis</t>
  </si>
  <si>
    <t>SS Dev</t>
  </si>
  <si>
    <t>Observations</t>
  </si>
  <si>
    <t>(no hay diferencia significativa)</t>
  </si>
  <si>
    <t>F Reales</t>
  </si>
  <si>
    <t>F Ecuacion</t>
  </si>
  <si>
    <t>MS lineal. =</t>
  </si>
  <si>
    <t>MS ERROR DE LA TABLA ANOVA</t>
  </si>
  <si>
    <t>MS lineal/MS error</t>
  </si>
  <si>
    <t>2*[(D3-D1)^2]/COEF</t>
  </si>
  <si>
    <t>(Ecuacion final !!!!!)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</si>
</sst>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sz val="26"/>
      <color indexed="10"/>
      <name val="Arial"/>
      <family val="2"/>
    </font>
    <font>
      <sz val="24"/>
      <color indexed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1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0" fillId="0" borderId="8" xfId="0" applyBorder="1"/>
    <xf numFmtId="0" fontId="4" fillId="0" borderId="0" xfId="0" applyFont="1" applyBorder="1"/>
    <xf numFmtId="0" fontId="0" fillId="0" borderId="0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1.2 ppm</a:t>
            </a:r>
          </a:p>
        </c:rich>
      </c:tx>
      <c:layout>
        <c:manualLayout>
          <c:xMode val="edge"/>
          <c:yMode val="edge"/>
          <c:x val="0.43356742052607017"/>
          <c:y val="3.84616041261543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286743532250539"/>
          <c:y val="0.21328707742685585"/>
          <c:w val="0.81352166539569082"/>
          <c:h val="0.55244849563021681"/>
        </c:manualLayout>
      </c:layout>
      <c:scatterChart>
        <c:scatterStyle val="smooth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Eq val="1"/>
            <c:trendlineLbl>
              <c:layout>
                <c:manualLayout>
                  <c:xMode val="edge"/>
                  <c:yMode val="edge"/>
                  <c:x val="0.55244881002515389"/>
                  <c:y val="0.32867188980531886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trendlineLbl>
          </c:trendline>
          <c:xVal>
            <c:numRef>
              <c:f>'Experimentos D value'!$B$6:$B$8</c:f>
              <c:numCache>
                <c:formatCode>General</c:formatCode>
                <c:ptCount val="3"/>
                <c:pt idx="0">
                  <c:v>0</c:v>
                </c:pt>
                <c:pt idx="1">
                  <c:v>12</c:v>
                </c:pt>
                <c:pt idx="2">
                  <c:v>22</c:v>
                </c:pt>
              </c:numCache>
            </c:numRef>
          </c:xVal>
          <c:yVal>
            <c:numRef>
              <c:f>'Experimentos D value'!$D$6:$D$8</c:f>
              <c:numCache>
                <c:formatCode>General</c:formatCode>
                <c:ptCount val="3"/>
                <c:pt idx="0">
                  <c:v>7.6232492903978999</c:v>
                </c:pt>
                <c:pt idx="1">
                  <c:v>2.9542425094393248</c:v>
                </c:pt>
                <c:pt idx="2">
                  <c:v>0.47712125471966244</c:v>
                </c:pt>
              </c:numCache>
            </c:numRef>
          </c:yVal>
          <c:smooth val="1"/>
        </c:ser>
        <c:axId val="61875712"/>
        <c:axId val="61877632"/>
      </c:scatterChart>
      <c:valAx>
        <c:axId val="61875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Time (sec)</a:t>
                </a:r>
              </a:p>
            </c:rich>
          </c:tx>
          <c:layout>
            <c:manualLayout>
              <c:xMode val="edge"/>
              <c:yMode val="edge"/>
              <c:x val="0.46387051981015037"/>
              <c:y val="0.87063085703749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1877632"/>
        <c:crosses val="autoZero"/>
        <c:crossBetween val="midCat"/>
      </c:valAx>
      <c:valAx>
        <c:axId val="618776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Log (CFU)</a:t>
                </a:r>
              </a:p>
            </c:rich>
          </c:tx>
          <c:layout>
            <c:manualLayout>
              <c:xMode val="edge"/>
              <c:yMode val="edge"/>
              <c:x val="3.7296122195790982E-2"/>
              <c:y val="0.388112550727557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18757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0.52 ppm</a:t>
            </a:r>
          </a:p>
        </c:rich>
      </c:tx>
      <c:layout>
        <c:manualLayout>
          <c:xMode val="edge"/>
          <c:yMode val="edge"/>
          <c:x val="0.42912621359223302"/>
          <c:y val="3.8327526132404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62135922330097"/>
          <c:y val="0.22996515679442509"/>
          <c:w val="0.84271844660194173"/>
          <c:h val="0.52961672473867594"/>
        </c:manualLayout>
      </c:layout>
      <c:scatterChart>
        <c:scatterStyle val="smooth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Eq val="1"/>
            <c:trendlineLbl>
              <c:layout>
                <c:manualLayout>
                  <c:xMode val="edge"/>
                  <c:yMode val="edge"/>
                  <c:x val="0.30097087378640774"/>
                  <c:y val="0.2787456445993031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trendlineLbl>
          </c:trendline>
          <c:xVal>
            <c:numRef>
              <c:f>'Experimentos D value'!$F$6:$F$8</c:f>
              <c:numCache>
                <c:formatCode>General</c:formatCode>
                <c:ptCount val="3"/>
                <c:pt idx="0">
                  <c:v>0</c:v>
                </c:pt>
                <c:pt idx="1">
                  <c:v>10</c:v>
                </c:pt>
                <c:pt idx="2">
                  <c:v>20</c:v>
                </c:pt>
              </c:numCache>
            </c:numRef>
          </c:xVal>
          <c:yVal>
            <c:numRef>
              <c:f>'Experimentos D value'!$H$6:$H$8</c:f>
              <c:numCache>
                <c:formatCode>General</c:formatCode>
                <c:ptCount val="3"/>
                <c:pt idx="0">
                  <c:v>7.6232492903978999</c:v>
                </c:pt>
                <c:pt idx="1">
                  <c:v>4.2878017299302256</c:v>
                </c:pt>
                <c:pt idx="2">
                  <c:v>1.6989700043360185</c:v>
                </c:pt>
              </c:numCache>
            </c:numRef>
          </c:yVal>
          <c:smooth val="1"/>
        </c:ser>
        <c:axId val="61984768"/>
        <c:axId val="61986688"/>
      </c:scatterChart>
      <c:valAx>
        <c:axId val="61984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Time (sec)</a:t>
                </a:r>
              </a:p>
            </c:rich>
          </c:tx>
          <c:layout>
            <c:manualLayout>
              <c:xMode val="edge"/>
              <c:yMode val="edge"/>
              <c:x val="0.46796116504854368"/>
              <c:y val="0.8675958188153309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1986688"/>
        <c:crosses val="autoZero"/>
        <c:crossBetween val="midCat"/>
      </c:valAx>
      <c:valAx>
        <c:axId val="619866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Log (CFU)</a:t>
                </a:r>
              </a:p>
            </c:rich>
          </c:tx>
          <c:layout>
            <c:manualLayout>
              <c:xMode val="edge"/>
              <c:yMode val="edge"/>
              <c:x val="3.1067961165048542E-2"/>
              <c:y val="0.379790940766550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19847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0.2 ppm</a:t>
            </a:r>
          </a:p>
        </c:rich>
      </c:tx>
      <c:layout>
        <c:manualLayout>
          <c:xMode val="edge"/>
          <c:yMode val="edge"/>
          <c:x val="0.43387470997679817"/>
          <c:y val="3.64238410596026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225058004640372"/>
          <c:y val="0.20529801324503311"/>
          <c:w val="0.81438515081206497"/>
          <c:h val="0.57284768211920534"/>
        </c:manualLayout>
      </c:layout>
      <c:scatterChart>
        <c:scatterStyle val="smooth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Eq val="1"/>
            <c:trendlineLbl>
              <c:layout>
                <c:manualLayout>
                  <c:xMode val="edge"/>
                  <c:yMode val="edge"/>
                  <c:x val="0.52436194895591648"/>
                  <c:y val="0.2615894039735099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trendlineLbl>
          </c:trendline>
          <c:xVal>
            <c:numRef>
              <c:f>'Experimentos D value'!$J$6:$J$8</c:f>
              <c:numCache>
                <c:formatCode>General</c:formatCode>
                <c:ptCount val="3"/>
                <c:pt idx="0">
                  <c:v>0</c:v>
                </c:pt>
                <c:pt idx="1">
                  <c:v>15</c:v>
                </c:pt>
                <c:pt idx="2">
                  <c:v>50</c:v>
                </c:pt>
              </c:numCache>
            </c:numRef>
          </c:xVal>
          <c:yVal>
            <c:numRef>
              <c:f>'Experimentos D value'!$L$6:$L$8</c:f>
              <c:numCache>
                <c:formatCode>General</c:formatCode>
                <c:ptCount val="3"/>
                <c:pt idx="0">
                  <c:v>7.6232492903978999</c:v>
                </c:pt>
                <c:pt idx="1">
                  <c:v>6.9344984512435666</c:v>
                </c:pt>
                <c:pt idx="2">
                  <c:v>4.8195439355418683</c:v>
                </c:pt>
              </c:numCache>
            </c:numRef>
          </c:yVal>
          <c:smooth val="1"/>
        </c:ser>
        <c:axId val="62007552"/>
        <c:axId val="62017920"/>
      </c:scatterChart>
      <c:valAx>
        <c:axId val="62007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Time (sec)</a:t>
                </a:r>
              </a:p>
            </c:rich>
          </c:tx>
          <c:layout>
            <c:manualLayout>
              <c:xMode val="edge"/>
              <c:yMode val="edge"/>
              <c:x val="0.46403712296983757"/>
              <c:y val="0.877483443708609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017920"/>
        <c:crosses val="autoZero"/>
        <c:crossBetween val="midCat"/>
      </c:valAx>
      <c:valAx>
        <c:axId val="620179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Log (CFU)</a:t>
                </a:r>
              </a:p>
            </c:rich>
          </c:tx>
          <c:layout>
            <c:manualLayout>
              <c:xMode val="edge"/>
              <c:yMode val="edge"/>
              <c:x val="3.7122969837587005E-2"/>
              <c:y val="0.394039735099337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0075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Z value determination</a:t>
            </a:r>
          </a:p>
        </c:rich>
      </c:tx>
      <c:layout>
        <c:manualLayout>
          <c:xMode val="edge"/>
          <c:yMode val="edge"/>
          <c:x val="0.35510239467314519"/>
          <c:y val="4.01608000784390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67348301327628"/>
          <c:y val="0.23694872046279047"/>
          <c:w val="0.81428652571600535"/>
          <c:h val="0.49397784096480046"/>
        </c:manualLayout>
      </c:layout>
      <c:scatterChart>
        <c:scatterStyle val="line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'Experimentos D value'!$H$33:$H$35</c:f>
              <c:numCache>
                <c:formatCode>General</c:formatCode>
                <c:ptCount val="3"/>
                <c:pt idx="0">
                  <c:v>1.2</c:v>
                </c:pt>
                <c:pt idx="1">
                  <c:v>0.52</c:v>
                </c:pt>
                <c:pt idx="2">
                  <c:v>0.2</c:v>
                </c:pt>
              </c:numCache>
            </c:numRef>
          </c:xVal>
          <c:yVal>
            <c:numRef>
              <c:f>'Experimentos D value'!$J$33:$J$35</c:f>
              <c:numCache>
                <c:formatCode>General</c:formatCode>
                <c:ptCount val="3"/>
                <c:pt idx="0">
                  <c:v>0.4857214264815799</c:v>
                </c:pt>
                <c:pt idx="1">
                  <c:v>0.52891670027765458</c:v>
                </c:pt>
                <c:pt idx="2">
                  <c:v>1.2452658394574612</c:v>
                </c:pt>
              </c:numCache>
            </c:numRef>
          </c:yVal>
        </c:ser>
        <c:axId val="62037376"/>
        <c:axId val="62056320"/>
      </c:scatterChart>
      <c:valAx>
        <c:axId val="62037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ppm Ozone</a:t>
                </a:r>
              </a:p>
            </c:rich>
          </c:tx>
          <c:layout>
            <c:manualLayout>
              <c:xMode val="edge"/>
              <c:yMode val="edge"/>
              <c:x val="0.47346985956419363"/>
              <c:y val="0.8514089616629081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056320"/>
        <c:crosses val="autoZero"/>
        <c:crossBetween val="midCat"/>
      </c:valAx>
      <c:valAx>
        <c:axId val="620563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Log D value</a:t>
                </a:r>
              </a:p>
            </c:rich>
          </c:tx>
          <c:layout>
            <c:manualLayout>
              <c:xMode val="edge"/>
              <c:yMode val="edge"/>
              <c:x val="3.2653093763047834E-2"/>
              <c:y val="0.3453828806745759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0373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" footer="0.5"/>
    <c:pageSetup orientation="portrait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Valor Z</a:t>
            </a:r>
          </a:p>
        </c:rich>
      </c:tx>
      <c:layout>
        <c:manualLayout>
          <c:xMode val="edge"/>
          <c:yMode val="edge"/>
          <c:x val="0.45792952620841898"/>
          <c:y val="4.13223140495867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41441079845962"/>
          <c:y val="0.24380165289256198"/>
          <c:w val="0.85275215657892867"/>
          <c:h val="0.47933884297520662"/>
        </c:manualLayout>
      </c:layout>
      <c:scatterChart>
        <c:scatterStyle val="smooth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'Experimentos D value'!$C$67:$E$67</c:f>
              <c:numCache>
                <c:formatCode>General</c:formatCode>
                <c:ptCount val="3"/>
                <c:pt idx="0">
                  <c:v>1.2</c:v>
                </c:pt>
                <c:pt idx="1">
                  <c:v>0.52</c:v>
                </c:pt>
                <c:pt idx="2">
                  <c:v>0.2</c:v>
                </c:pt>
              </c:numCache>
            </c:numRef>
          </c:xVal>
          <c:yVal>
            <c:numRef>
              <c:f>'Experimentos D value'!$C$69:$E$69</c:f>
              <c:numCache>
                <c:formatCode>General</c:formatCode>
                <c:ptCount val="3"/>
                <c:pt idx="0">
                  <c:v>0.45636603312904295</c:v>
                </c:pt>
                <c:pt idx="1">
                  <c:v>0.53275437899249767</c:v>
                </c:pt>
                <c:pt idx="2">
                  <c:v>1.2286569581089353</c:v>
                </c:pt>
              </c:numCache>
            </c:numRef>
          </c:yVal>
          <c:smooth val="1"/>
        </c:ser>
        <c:axId val="62338176"/>
        <c:axId val="62340480"/>
      </c:scatterChart>
      <c:valAx>
        <c:axId val="62338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OZ conc (ppm)</a:t>
                </a:r>
              </a:p>
            </c:rich>
          </c:tx>
          <c:layout>
            <c:manualLayout>
              <c:xMode val="edge"/>
              <c:yMode val="edge"/>
              <c:x val="0.46440202834564048"/>
              <c:y val="0.8471074380165288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340480"/>
        <c:crosses val="autoZero"/>
        <c:crossBetween val="midCat"/>
      </c:valAx>
      <c:valAx>
        <c:axId val="623404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 value (seg)</a:t>
                </a:r>
              </a:p>
            </c:rich>
          </c:tx>
          <c:layout>
            <c:manualLayout>
              <c:xMode val="edge"/>
              <c:yMode val="edge"/>
              <c:x val="2.589000854888588E-2"/>
              <c:y val="0.326446280991735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3381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Valor OZ</a:t>
            </a:r>
          </a:p>
        </c:rich>
      </c:tx>
      <c:layout>
        <c:manualLayout>
          <c:xMode val="edge"/>
          <c:yMode val="edge"/>
          <c:x val="0.45536869340232861"/>
          <c:y val="3.67647058823529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7270375161707627E-2"/>
          <c:y val="0.24264705882352941"/>
          <c:w val="0.89780077619663645"/>
          <c:h val="0.50367647058823528"/>
        </c:manualLayout>
      </c:layout>
      <c:scatterChart>
        <c:scatterStyle val="smooth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Mode val="edge"/>
                  <c:yMode val="edge"/>
                  <c:x val="0.13971539456662355"/>
                  <c:y val="5.882352941176470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trendlineLbl>
          </c:trendline>
          <c:xVal>
            <c:numRef>
              <c:f>'Experimentos Z value'!$K$8:$K$10</c:f>
              <c:numCache>
                <c:formatCode>General</c:formatCode>
                <c:ptCount val="3"/>
                <c:pt idx="0">
                  <c:v>7.9181246047624804E-2</c:v>
                </c:pt>
                <c:pt idx="1">
                  <c:v>-0.28399665636520077</c:v>
                </c:pt>
                <c:pt idx="2">
                  <c:v>-0.69897000433601875</c:v>
                </c:pt>
              </c:numCache>
            </c:numRef>
          </c:xVal>
          <c:yVal>
            <c:numRef>
              <c:f>'Experimentos Z value'!$L$8:$L$10</c:f>
              <c:numCache>
                <c:formatCode>General</c:formatCode>
                <c:ptCount val="3"/>
                <c:pt idx="0">
                  <c:v>0.45636603312904295</c:v>
                </c:pt>
                <c:pt idx="1">
                  <c:v>0.53275437899249767</c:v>
                </c:pt>
                <c:pt idx="2">
                  <c:v>1.2286569581089353</c:v>
                </c:pt>
              </c:numCache>
            </c:numRef>
          </c:yVal>
          <c:smooth val="1"/>
        </c:ser>
        <c:axId val="62439808"/>
        <c:axId val="62441728"/>
      </c:scatterChart>
      <c:valAx>
        <c:axId val="62439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ppm ozono</a:t>
                </a:r>
              </a:p>
            </c:rich>
          </c:tx>
          <c:layout>
            <c:manualLayout>
              <c:xMode val="edge"/>
              <c:yMode val="edge"/>
              <c:x val="0.46830530401034931"/>
              <c:y val="0.8602941176470588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441728"/>
        <c:crosses val="autoZero"/>
        <c:crossBetween val="midCat"/>
      </c:valAx>
      <c:valAx>
        <c:axId val="624417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Valor D (sec)</a:t>
                </a:r>
              </a:p>
            </c:rich>
          </c:tx>
          <c:layout>
            <c:manualLayout>
              <c:xMode val="edge"/>
              <c:yMode val="edge"/>
              <c:x val="2.0698576972833119E-2"/>
              <c:y val="0.338235294117647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4398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104775</xdr:rowOff>
    </xdr:from>
    <xdr:to>
      <xdr:col>6</xdr:col>
      <xdr:colOff>142875</xdr:colOff>
      <xdr:row>27</xdr:row>
      <xdr:rowOff>76200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13</xdr:col>
      <xdr:colOff>47625</xdr:colOff>
      <xdr:row>27</xdr:row>
      <xdr:rowOff>142875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419100</xdr:colOff>
      <xdr:row>10</xdr:row>
      <xdr:rowOff>133350</xdr:rowOff>
    </xdr:from>
    <xdr:to>
      <xdr:col>20</xdr:col>
      <xdr:colOff>257175</xdr:colOff>
      <xdr:row>28</xdr:row>
      <xdr:rowOff>95250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36</xdr:row>
      <xdr:rowOff>104775</xdr:rowOff>
    </xdr:from>
    <xdr:to>
      <xdr:col>12</xdr:col>
      <xdr:colOff>476250</xdr:colOff>
      <xdr:row>51</xdr:row>
      <xdr:rowOff>47625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257175</xdr:colOff>
      <xdr:row>69</xdr:row>
      <xdr:rowOff>76200</xdr:rowOff>
    </xdr:from>
    <xdr:to>
      <xdr:col>10</xdr:col>
      <xdr:colOff>447675</xdr:colOff>
      <xdr:row>83</xdr:row>
      <xdr:rowOff>114300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78</xdr:row>
      <xdr:rowOff>28575</xdr:rowOff>
    </xdr:from>
    <xdr:to>
      <xdr:col>8</xdr:col>
      <xdr:colOff>171450</xdr:colOff>
      <xdr:row>94</xdr:row>
      <xdr:rowOff>28575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5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108"/>
  <sheetViews>
    <sheetView tabSelected="1" topLeftCell="A79" workbookViewId="0">
      <selection activeCell="F98" sqref="F98"/>
    </sheetView>
  </sheetViews>
  <sheetFormatPr baseColWidth="10" defaultColWidth="9.140625" defaultRowHeight="12.75"/>
  <cols>
    <col min="1" max="1" width="7.85546875" customWidth="1"/>
    <col min="2" max="2" width="11.7109375" customWidth="1"/>
    <col min="3" max="3" width="11.28515625" customWidth="1"/>
    <col min="4" max="5" width="9.140625" customWidth="1"/>
    <col min="6" max="6" width="11.5703125" customWidth="1"/>
    <col min="7" max="7" width="13.140625" customWidth="1"/>
    <col min="8" max="8" width="15.140625" customWidth="1"/>
    <col min="9" max="9" width="14.85546875" customWidth="1"/>
    <col min="10" max="10" width="12.42578125" customWidth="1"/>
    <col min="11" max="11" width="12.140625" customWidth="1"/>
  </cols>
  <sheetData>
    <row r="3" spans="2:12">
      <c r="B3" s="29" t="s">
        <v>0</v>
      </c>
      <c r="C3" s="29"/>
      <c r="D3" s="29"/>
      <c r="F3" s="29" t="s">
        <v>4</v>
      </c>
      <c r="G3" s="29"/>
      <c r="H3" s="29"/>
      <c r="J3" s="29" t="s">
        <v>5</v>
      </c>
      <c r="K3" s="29"/>
      <c r="L3" s="29"/>
    </row>
    <row r="5" spans="2:12" ht="15.75">
      <c r="B5" s="3" t="s">
        <v>3</v>
      </c>
      <c r="C5" s="3" t="s">
        <v>1</v>
      </c>
      <c r="D5" t="s">
        <v>2</v>
      </c>
      <c r="F5" s="3" t="s">
        <v>3</v>
      </c>
      <c r="G5" s="3" t="s">
        <v>1</v>
      </c>
      <c r="H5" t="s">
        <v>2</v>
      </c>
      <c r="J5" s="3" t="s">
        <v>3</v>
      </c>
      <c r="K5" s="3" t="s">
        <v>1</v>
      </c>
      <c r="L5" t="s">
        <v>2</v>
      </c>
    </row>
    <row r="6" spans="2:12" ht="15">
      <c r="B6" s="4">
        <v>0</v>
      </c>
      <c r="C6" s="5">
        <v>42000000</v>
      </c>
      <c r="D6">
        <f>LOG(C6,10)</f>
        <v>7.6232492903978999</v>
      </c>
      <c r="F6" s="4">
        <v>0</v>
      </c>
      <c r="G6" s="5">
        <v>42000000</v>
      </c>
      <c r="H6">
        <f>LOG(G6,10)</f>
        <v>7.6232492903978999</v>
      </c>
      <c r="J6" s="4">
        <v>0</v>
      </c>
      <c r="K6" s="5">
        <v>42000000</v>
      </c>
      <c r="L6">
        <f>LOG(K6,10)</f>
        <v>7.6232492903978999</v>
      </c>
    </row>
    <row r="7" spans="2:12" ht="15">
      <c r="B7" s="4">
        <v>12</v>
      </c>
      <c r="C7" s="5">
        <v>900</v>
      </c>
      <c r="D7">
        <f>LOG(C7,10)</f>
        <v>2.9542425094393248</v>
      </c>
      <c r="F7" s="4">
        <v>10</v>
      </c>
      <c r="G7" s="5">
        <v>19400</v>
      </c>
      <c r="H7">
        <f>LOG(G7,10)</f>
        <v>4.2878017299302256</v>
      </c>
      <c r="J7" s="4">
        <v>15</v>
      </c>
      <c r="K7" s="5">
        <v>8600000</v>
      </c>
      <c r="L7">
        <f>LOG(K7,10)</f>
        <v>6.9344984512435666</v>
      </c>
    </row>
    <row r="8" spans="2:12" ht="15">
      <c r="B8" s="4">
        <v>22</v>
      </c>
      <c r="C8" s="4">
        <v>3</v>
      </c>
      <c r="D8">
        <f>LOG(C8,10)</f>
        <v>0.47712125471966244</v>
      </c>
      <c r="F8" s="4">
        <v>20</v>
      </c>
      <c r="G8" s="4">
        <v>50</v>
      </c>
      <c r="H8">
        <f>LOG(G8,10)</f>
        <v>1.6989700043360185</v>
      </c>
      <c r="J8" s="4">
        <v>50</v>
      </c>
      <c r="K8" s="4">
        <v>66000</v>
      </c>
      <c r="L8">
        <f>LOG(K8,10)</f>
        <v>4.8195439355418683</v>
      </c>
    </row>
    <row r="10" spans="2:12">
      <c r="B10" s="2" t="s">
        <v>6</v>
      </c>
      <c r="C10" s="1">
        <f>-1/SLOPE(D6:D8,B6:B8)</f>
        <v>3.0586421865824507</v>
      </c>
      <c r="D10" t="s">
        <v>7</v>
      </c>
      <c r="F10" s="2" t="s">
        <v>6</v>
      </c>
      <c r="G10" s="1">
        <f>-1/SLOPE(H6:H8,F6:F8)</f>
        <v>3.3759380735230069</v>
      </c>
      <c r="H10" t="s">
        <v>7</v>
      </c>
      <c r="J10" s="2" t="s">
        <v>6</v>
      </c>
      <c r="K10" s="1">
        <f>-1/SLOPE(L6:L8,J6:J8)</f>
        <v>17.591525269419641</v>
      </c>
      <c r="L10" t="s">
        <v>7</v>
      </c>
    </row>
    <row r="31" spans="8:10" ht="13.5" thickBot="1"/>
    <row r="32" spans="8:10" ht="15.75">
      <c r="H32" s="6" t="s">
        <v>8</v>
      </c>
      <c r="I32" s="7" t="s">
        <v>9</v>
      </c>
      <c r="J32" t="s">
        <v>10</v>
      </c>
    </row>
    <row r="33" spans="1:10" ht="15">
      <c r="H33" s="8">
        <v>1.2</v>
      </c>
      <c r="I33" s="9">
        <v>3.06</v>
      </c>
      <c r="J33">
        <f>LOG(I33,10)</f>
        <v>0.4857214264815799</v>
      </c>
    </row>
    <row r="34" spans="1:10" ht="15">
      <c r="A34" t="s">
        <v>66</v>
      </c>
      <c r="H34" s="8">
        <v>0.52</v>
      </c>
      <c r="I34" s="9">
        <v>3.38</v>
      </c>
      <c r="J34">
        <f>LOG(I34,10)</f>
        <v>0.52891670027765458</v>
      </c>
    </row>
    <row r="35" spans="1:10" ht="15.75" thickBot="1">
      <c r="H35" s="10">
        <v>0.2</v>
      </c>
      <c r="I35" s="11">
        <v>17.59</v>
      </c>
      <c r="J35">
        <f>LOG(I35,10)</f>
        <v>1.2452658394574612</v>
      </c>
    </row>
    <row r="55" spans="1:15" ht="30">
      <c r="A55" s="30" t="s">
        <v>11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8" spans="1:15">
      <c r="B58" s="29" t="s">
        <v>0</v>
      </c>
      <c r="C58" s="29"/>
      <c r="D58" s="29"/>
      <c r="F58" s="29" t="s">
        <v>4</v>
      </c>
      <c r="G58" s="29"/>
      <c r="H58" s="29"/>
      <c r="J58" s="29" t="s">
        <v>5</v>
      </c>
      <c r="K58" s="29"/>
      <c r="L58" s="29"/>
    </row>
    <row r="60" spans="1:15" ht="15.75">
      <c r="B60" s="3" t="s">
        <v>3</v>
      </c>
      <c r="C60" s="3" t="s">
        <v>1</v>
      </c>
      <c r="D60" t="s">
        <v>2</v>
      </c>
      <c r="F60" s="3" t="s">
        <v>3</v>
      </c>
      <c r="G60" s="3" t="s">
        <v>1</v>
      </c>
      <c r="H60" t="s">
        <v>2</v>
      </c>
      <c r="J60" s="3" t="s">
        <v>3</v>
      </c>
      <c r="K60" s="3" t="s">
        <v>1</v>
      </c>
      <c r="L60" t="s">
        <v>2</v>
      </c>
    </row>
    <row r="61" spans="1:15" ht="15">
      <c r="B61" s="4">
        <v>0</v>
      </c>
      <c r="C61" s="5">
        <v>45000000</v>
      </c>
      <c r="D61">
        <f>LOG(C61,10)</f>
        <v>7.6532125137753431</v>
      </c>
      <c r="F61" s="4">
        <v>0</v>
      </c>
      <c r="G61" s="5">
        <v>45000000</v>
      </c>
      <c r="H61">
        <f>LOG(G61,10)</f>
        <v>7.6532125137753431</v>
      </c>
      <c r="J61" s="4">
        <v>0</v>
      </c>
      <c r="K61" s="5">
        <v>45000000</v>
      </c>
      <c r="L61">
        <f>LOG(K61,10)</f>
        <v>7.6532125137753431</v>
      </c>
    </row>
    <row r="62" spans="1:15" ht="15">
      <c r="B62" s="4">
        <v>12</v>
      </c>
      <c r="C62" s="5">
        <v>990</v>
      </c>
      <c r="D62">
        <f>LOG(C62,10)</f>
        <v>2.9956351945975497</v>
      </c>
      <c r="F62" s="4">
        <v>10</v>
      </c>
      <c r="G62" s="5">
        <v>20000</v>
      </c>
      <c r="H62">
        <f>LOG(G62,10)</f>
        <v>4.3010299956639804</v>
      </c>
      <c r="J62" s="4">
        <v>15</v>
      </c>
      <c r="K62" s="5">
        <v>8000000</v>
      </c>
      <c r="L62">
        <f>LOG(K62,10)</f>
        <v>6.9030899869919429</v>
      </c>
    </row>
    <row r="63" spans="1:15" ht="15">
      <c r="B63" s="4">
        <v>22</v>
      </c>
      <c r="C63" s="4">
        <v>1</v>
      </c>
      <c r="D63">
        <f>LOG(C63,10)</f>
        <v>0</v>
      </c>
      <c r="F63" s="4">
        <v>20</v>
      </c>
      <c r="G63" s="4">
        <v>61</v>
      </c>
      <c r="H63">
        <f>LOG(G63,10)</f>
        <v>1.7853298350107669</v>
      </c>
      <c r="J63" s="4">
        <v>50</v>
      </c>
      <c r="K63" s="4">
        <v>54000</v>
      </c>
      <c r="L63">
        <f>LOG(K63,10)</f>
        <v>4.7323937598229682</v>
      </c>
    </row>
    <row r="65" spans="2:12">
      <c r="B65" s="2" t="s">
        <v>6</v>
      </c>
      <c r="C65" s="1">
        <f>-1/SLOPE(D61:D63,B61:B63)</f>
        <v>2.8636844308392457</v>
      </c>
      <c r="D65" t="s">
        <v>7</v>
      </c>
      <c r="F65" s="2" t="s">
        <v>6</v>
      </c>
      <c r="G65" s="1">
        <f>-1/SLOPE(H61:H63,F61:F63)</f>
        <v>3.4083844369244951</v>
      </c>
      <c r="H65" t="s">
        <v>7</v>
      </c>
      <c r="J65" s="2" t="s">
        <v>6</v>
      </c>
      <c r="K65" s="1">
        <f>-1/SLOPE(L61:L63,J61:J63)</f>
        <v>16.933374927483193</v>
      </c>
      <c r="L65" t="s">
        <v>7</v>
      </c>
    </row>
    <row r="67" spans="2:12">
      <c r="B67" t="s">
        <v>26</v>
      </c>
      <c r="C67">
        <v>1.2</v>
      </c>
      <c r="D67">
        <v>0.52</v>
      </c>
      <c r="E67">
        <v>0.2</v>
      </c>
    </row>
    <row r="68" spans="2:12">
      <c r="B68" t="s">
        <v>27</v>
      </c>
      <c r="C68">
        <v>2.86</v>
      </c>
      <c r="D68">
        <v>3.41</v>
      </c>
      <c r="E68">
        <v>16.93</v>
      </c>
    </row>
    <row r="69" spans="2:12">
      <c r="B69" t="s">
        <v>28</v>
      </c>
      <c r="C69">
        <f>LOG(C68,10)</f>
        <v>0.45636603312904295</v>
      </c>
      <c r="D69">
        <f>LOG(D68,10)</f>
        <v>0.53275437899249767</v>
      </c>
      <c r="E69">
        <f>LOG(E68,10)</f>
        <v>1.2286569581089353</v>
      </c>
    </row>
    <row r="85" spans="1:9">
      <c r="A85" t="s">
        <v>22</v>
      </c>
    </row>
    <row r="87" spans="1:9">
      <c r="A87" s="12" t="s">
        <v>30</v>
      </c>
    </row>
    <row r="88" spans="1:9">
      <c r="A88" s="12"/>
    </row>
    <row r="89" spans="1:9">
      <c r="D89" s="31" t="s">
        <v>13</v>
      </c>
      <c r="E89" s="31"/>
      <c r="F89" s="31"/>
    </row>
    <row r="90" spans="1:9">
      <c r="C90" s="12" t="s">
        <v>12</v>
      </c>
      <c r="D90">
        <v>1.2</v>
      </c>
      <c r="E90">
        <v>0.52</v>
      </c>
      <c r="F90">
        <v>0.2</v>
      </c>
      <c r="G90" t="s">
        <v>21</v>
      </c>
    </row>
    <row r="91" spans="1:9">
      <c r="C91">
        <v>1</v>
      </c>
      <c r="D91">
        <v>3.06</v>
      </c>
      <c r="E91">
        <v>3.38</v>
      </c>
      <c r="F91">
        <v>17.59</v>
      </c>
      <c r="G91">
        <f>SUM(D91:F91)</f>
        <v>24.03</v>
      </c>
    </row>
    <row r="92" spans="1:9">
      <c r="C92">
        <v>2</v>
      </c>
      <c r="D92">
        <v>2.86</v>
      </c>
      <c r="E92">
        <v>3.41</v>
      </c>
      <c r="F92">
        <v>16.93</v>
      </c>
      <c r="G92">
        <f>SUM(D92:F92)</f>
        <v>23.2</v>
      </c>
    </row>
    <row r="93" spans="1:9">
      <c r="C93" t="s">
        <v>21</v>
      </c>
      <c r="D93">
        <f>SUM(D91:D92)</f>
        <v>5.92</v>
      </c>
      <c r="E93">
        <f>SUM(E91:E92)</f>
        <v>6.79</v>
      </c>
      <c r="F93">
        <f>SUM(F91:F92)</f>
        <v>34.519999999999996</v>
      </c>
      <c r="G93" s="12">
        <f>SUM(D93:F93)</f>
        <v>47.23</v>
      </c>
      <c r="I93">
        <f>G93/6</f>
        <v>7.8716666666666661</v>
      </c>
    </row>
    <row r="94" spans="1:9">
      <c r="G94" s="12"/>
    </row>
    <row r="95" spans="1:9">
      <c r="G95" s="12"/>
    </row>
    <row r="96" spans="1:9">
      <c r="C96" s="31" t="s">
        <v>29</v>
      </c>
      <c r="D96" s="31"/>
      <c r="E96" s="31"/>
      <c r="F96" s="31"/>
      <c r="G96" s="31"/>
      <c r="H96" s="31"/>
    </row>
    <row r="97" spans="2:8">
      <c r="C97" s="12" t="s">
        <v>14</v>
      </c>
      <c r="D97" s="12" t="s">
        <v>17</v>
      </c>
      <c r="E97" s="12" t="s">
        <v>18</v>
      </c>
      <c r="F97" s="12" t="s">
        <v>19</v>
      </c>
      <c r="G97" s="12" t="s">
        <v>20</v>
      </c>
      <c r="H97" s="12" t="s">
        <v>23</v>
      </c>
    </row>
    <row r="98" spans="2:8">
      <c r="C98" s="12" t="s">
        <v>15</v>
      </c>
      <c r="D98">
        <v>2</v>
      </c>
      <c r="E98">
        <f>2*(POWER((D93/2-I93),2)+POWER((E93/2-I93),2)+POWER((F93/2-I93),2))</f>
        <v>264.61163333333326</v>
      </c>
      <c r="F98">
        <f>E98/D98</f>
        <v>132.30581666666663</v>
      </c>
      <c r="G98">
        <f>F98/$F$100</f>
        <v>2143.7615446929135</v>
      </c>
      <c r="H98">
        <v>19</v>
      </c>
    </row>
    <row r="99" spans="2:8">
      <c r="C99" s="12" t="s">
        <v>12</v>
      </c>
      <c r="D99">
        <v>1</v>
      </c>
      <c r="E99">
        <f>3*(POWER((G91/3-I93),2)+POWER((G92/3-I93),2))</f>
        <v>0.11481666666666646</v>
      </c>
      <c r="F99">
        <f>E99/D99</f>
        <v>0.11481666666666646</v>
      </c>
      <c r="G99">
        <f>F99/$F$100</f>
        <v>1.8603834728593387</v>
      </c>
      <c r="H99">
        <v>18.510000000000002</v>
      </c>
    </row>
    <row r="100" spans="2:8">
      <c r="C100" s="12" t="s">
        <v>16</v>
      </c>
      <c r="D100">
        <f>D98*D99</f>
        <v>2</v>
      </c>
      <c r="E100">
        <f>E101-E99-E98</f>
        <v>0.12343333333336659</v>
      </c>
      <c r="F100">
        <f>E100/D100</f>
        <v>6.1716666666683295E-2</v>
      </c>
    </row>
    <row r="101" spans="2:8">
      <c r="C101" s="12" t="s">
        <v>21</v>
      </c>
      <c r="D101">
        <f>SUM(D98:D100)</f>
        <v>5</v>
      </c>
      <c r="E101">
        <f>(POWER((D91-I93),2)+POWER((E91-I93),2)+POWER((F91-I93),2)+POWER((D92-I93),2)+POWER((E92-I93),2)+POWER((F92-I93),2))</f>
        <v>264.84988333333331</v>
      </c>
    </row>
    <row r="104" spans="2:8">
      <c r="B104" t="s">
        <v>24</v>
      </c>
    </row>
    <row r="105" spans="2:8">
      <c r="B105" t="s">
        <v>25</v>
      </c>
    </row>
    <row r="107" spans="2:8" ht="33">
      <c r="B107" s="13"/>
    </row>
    <row r="108" spans="2:8" ht="33">
      <c r="B108" s="13"/>
    </row>
  </sheetData>
  <mergeCells count="9">
    <mergeCell ref="C96:H96"/>
    <mergeCell ref="B3:D3"/>
    <mergeCell ref="F3:H3"/>
    <mergeCell ref="J3:L3"/>
    <mergeCell ref="B58:D58"/>
    <mergeCell ref="F58:H58"/>
    <mergeCell ref="J58:L58"/>
    <mergeCell ref="A55:O55"/>
    <mergeCell ref="D89:F89"/>
  </mergeCells>
  <phoneticPr fontId="7" type="noConversion"/>
  <pageMargins left="0.75" right="0.75" top="0.25" bottom="0.16" header="0.5" footer="0.5"/>
  <pageSetup scale="90" orientation="landscape" horizontalDpi="300" verticalDpi="300" r:id="rId1"/>
  <headerFooter alignWithMargins="0"/>
  <drawing r:id="rId2"/>
  <legacyDrawing r:id="rId3"/>
  <oleObjects>
    <oleObject progId="Equation.3" shapeId="1030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L129"/>
  <sheetViews>
    <sheetView topLeftCell="A115" workbookViewId="0">
      <selection activeCell="K124" sqref="K124"/>
    </sheetView>
  </sheetViews>
  <sheetFormatPr baseColWidth="10" defaultColWidth="9.140625" defaultRowHeight="12.75"/>
  <cols>
    <col min="1" max="1" width="23.28515625" customWidth="1"/>
    <col min="2" max="2" width="17.140625" customWidth="1"/>
    <col min="3" max="3" width="9.140625" customWidth="1"/>
    <col min="4" max="4" width="31.28515625" bestFit="1" customWidth="1"/>
    <col min="5" max="10" width="9.140625" customWidth="1"/>
    <col min="11" max="11" width="12.42578125" customWidth="1"/>
    <col min="12" max="12" width="10.42578125" customWidth="1"/>
  </cols>
  <sheetData>
    <row r="1" spans="1:12" ht="13.5" thickBot="1">
      <c r="A1" t="s">
        <v>32</v>
      </c>
      <c r="E1" t="s">
        <v>31</v>
      </c>
      <c r="K1" t="s">
        <v>33</v>
      </c>
    </row>
    <row r="2" spans="1:12" ht="16.5" thickBot="1">
      <c r="A2" s="20" t="s">
        <v>34</v>
      </c>
      <c r="B2" s="21" t="s">
        <v>9</v>
      </c>
      <c r="C2" s="22" t="s">
        <v>10</v>
      </c>
      <c r="E2" t="s">
        <v>26</v>
      </c>
      <c r="F2">
        <v>1.2</v>
      </c>
      <c r="G2">
        <v>0.52</v>
      </c>
      <c r="H2">
        <v>0.2</v>
      </c>
      <c r="K2" s="15" t="s">
        <v>34</v>
      </c>
      <c r="L2" s="15" t="s">
        <v>35</v>
      </c>
    </row>
    <row r="3" spans="1:12">
      <c r="A3" s="23">
        <v>1.2</v>
      </c>
      <c r="B3" s="23">
        <v>2.86</v>
      </c>
      <c r="C3" s="23">
        <f>LOG(B3,10)</f>
        <v>0.45636603312904295</v>
      </c>
      <c r="E3" t="s">
        <v>27</v>
      </c>
      <c r="F3">
        <v>2.86</v>
      </c>
      <c r="G3">
        <v>3.41</v>
      </c>
      <c r="H3">
        <v>16.93</v>
      </c>
      <c r="K3" s="14">
        <v>1.2</v>
      </c>
      <c r="L3" s="14">
        <f>(B3+F3)/2</f>
        <v>2.86</v>
      </c>
    </row>
    <row r="4" spans="1:12">
      <c r="A4" s="24">
        <v>0.52</v>
      </c>
      <c r="B4" s="24">
        <v>3.41</v>
      </c>
      <c r="C4" s="24">
        <f>LOG(B4,10)</f>
        <v>0.53275437899249767</v>
      </c>
      <c r="E4" t="s">
        <v>28</v>
      </c>
      <c r="F4">
        <f>LOG(F3,10)</f>
        <v>0.45636603312904295</v>
      </c>
      <c r="G4">
        <f>LOG(G3,10)</f>
        <v>0.53275437899249767</v>
      </c>
      <c r="H4">
        <f>LOG(H3,10)</f>
        <v>1.2286569581089353</v>
      </c>
      <c r="K4" s="14">
        <v>0.52</v>
      </c>
      <c r="L4" s="14">
        <f>(B4+G3)/2</f>
        <v>3.41</v>
      </c>
    </row>
    <row r="5" spans="1:12" ht="13.5" thickBot="1">
      <c r="A5" s="25">
        <v>0.2</v>
      </c>
      <c r="B5" s="25">
        <v>16.93</v>
      </c>
      <c r="C5" s="25">
        <f>LOG(B5,10)</f>
        <v>1.2286569581089353</v>
      </c>
      <c r="K5" s="14">
        <v>0.2</v>
      </c>
      <c r="L5" s="14">
        <f>(B5+H3)/2</f>
        <v>16.93</v>
      </c>
    </row>
    <row r="7" spans="1:12">
      <c r="K7" t="s">
        <v>50</v>
      </c>
      <c r="L7" t="s">
        <v>10</v>
      </c>
    </row>
    <row r="8" spans="1:12">
      <c r="A8" t="s">
        <v>36</v>
      </c>
      <c r="K8">
        <f t="shared" ref="K8:L10" si="0">LOG(K3,10)</f>
        <v>7.9181246047624804E-2</v>
      </c>
      <c r="L8">
        <f t="shared" si="0"/>
        <v>0.45636603312904295</v>
      </c>
    </row>
    <row r="9" spans="1:12">
      <c r="K9">
        <f t="shared" si="0"/>
        <v>-0.28399665636520077</v>
      </c>
      <c r="L9">
        <f t="shared" si="0"/>
        <v>0.53275437899249767</v>
      </c>
    </row>
    <row r="10" spans="1:12">
      <c r="A10" s="26" t="s">
        <v>37</v>
      </c>
      <c r="B10" s="26" t="s">
        <v>38</v>
      </c>
      <c r="C10" s="26">
        <f>L5-L3</f>
        <v>14.07</v>
      </c>
      <c r="D10" s="26"/>
      <c r="K10">
        <f t="shared" si="0"/>
        <v>-0.69897000433601875</v>
      </c>
      <c r="L10">
        <f t="shared" si="0"/>
        <v>1.2286569581089353</v>
      </c>
    </row>
    <row r="11" spans="1:12">
      <c r="A11" s="27"/>
      <c r="B11" s="27" t="s">
        <v>94</v>
      </c>
      <c r="C11" s="27">
        <f>POWER(C10,2)</f>
        <v>197.9649</v>
      </c>
      <c r="D11" s="27" t="s">
        <v>97</v>
      </c>
    </row>
    <row r="12" spans="1:12">
      <c r="A12" s="27"/>
      <c r="B12" s="27" t="s">
        <v>40</v>
      </c>
      <c r="C12" s="27">
        <f>'Experimentos D value'!F$100</f>
        <v>6.1716666666683295E-2</v>
      </c>
      <c r="D12" s="27" t="s">
        <v>95</v>
      </c>
    </row>
    <row r="13" spans="1:12">
      <c r="A13" s="27"/>
      <c r="B13" s="27" t="s">
        <v>41</v>
      </c>
      <c r="C13" s="27">
        <f>C11/C12</f>
        <v>3207.64083175717</v>
      </c>
      <c r="D13" s="27" t="s">
        <v>96</v>
      </c>
    </row>
    <row r="14" spans="1:12">
      <c r="A14" s="28"/>
      <c r="B14" s="28" t="s">
        <v>42</v>
      </c>
      <c r="C14" s="28">
        <v>18.510000000000002</v>
      </c>
      <c r="D14" s="28"/>
    </row>
    <row r="16" spans="1:12">
      <c r="B16" t="s">
        <v>43</v>
      </c>
    </row>
    <row r="18" spans="1:4">
      <c r="A18" s="26" t="s">
        <v>44</v>
      </c>
      <c r="B18" s="26" t="s">
        <v>45</v>
      </c>
      <c r="C18" s="26">
        <f>L3-2*L4+L5</f>
        <v>12.969999999999999</v>
      </c>
      <c r="D18" s="26"/>
    </row>
    <row r="19" spans="1:4">
      <c r="A19" s="27"/>
      <c r="B19" s="27" t="s">
        <v>46</v>
      </c>
      <c r="C19" s="27">
        <f>POWER(C18,2)/3</f>
        <v>56.073633333333326</v>
      </c>
      <c r="D19" s="27" t="s">
        <v>97</v>
      </c>
    </row>
    <row r="20" spans="1:4">
      <c r="A20" s="27"/>
      <c r="B20" s="27" t="s">
        <v>40</v>
      </c>
      <c r="C20" s="27">
        <f>'Experimentos D value'!F$100</f>
        <v>6.1716666666683295E-2</v>
      </c>
      <c r="D20" s="27" t="s">
        <v>95</v>
      </c>
    </row>
    <row r="21" spans="1:4">
      <c r="A21" s="27"/>
      <c r="B21" s="27" t="s">
        <v>47</v>
      </c>
      <c r="C21" s="27">
        <f>C19/C12</f>
        <v>908.5654874423692</v>
      </c>
      <c r="D21" s="27" t="s">
        <v>96</v>
      </c>
    </row>
    <row r="22" spans="1:4">
      <c r="A22" s="28"/>
      <c r="B22" s="28" t="s">
        <v>48</v>
      </c>
      <c r="C22" s="28">
        <f>C14</f>
        <v>18.510000000000002</v>
      </c>
      <c r="D22" s="28"/>
    </row>
    <row r="24" spans="1:4">
      <c r="B24" t="s">
        <v>49</v>
      </c>
    </row>
    <row r="26" spans="1:4">
      <c r="A26" s="26" t="s">
        <v>53</v>
      </c>
      <c r="B26" s="26" t="s">
        <v>52</v>
      </c>
      <c r="C26" s="26">
        <f>L10-L8</f>
        <v>0.77229092497989238</v>
      </c>
      <c r="D26" s="26"/>
    </row>
    <row r="27" spans="1:4">
      <c r="A27" s="27"/>
      <c r="B27" s="27" t="s">
        <v>39</v>
      </c>
      <c r="C27" s="27">
        <f>POWER(C26,2)</f>
        <v>0.59643327280629777</v>
      </c>
      <c r="D27" s="27" t="s">
        <v>97</v>
      </c>
    </row>
    <row r="28" spans="1:4">
      <c r="A28" s="27"/>
      <c r="B28" s="27" t="s">
        <v>40</v>
      </c>
      <c r="C28" s="27">
        <f>C12</f>
        <v>6.1716666666683295E-2</v>
      </c>
      <c r="D28" s="27" t="s">
        <v>95</v>
      </c>
    </row>
    <row r="29" spans="1:4">
      <c r="A29" s="27"/>
      <c r="B29" s="27" t="s">
        <v>41</v>
      </c>
      <c r="C29" s="27">
        <f>C27/C28</f>
        <v>9.6640551899455094</v>
      </c>
      <c r="D29" s="27" t="s">
        <v>96</v>
      </c>
    </row>
    <row r="30" spans="1:4">
      <c r="A30" s="28"/>
      <c r="B30" s="28" t="s">
        <v>42</v>
      </c>
      <c r="C30" s="28">
        <v>18.510000000000002</v>
      </c>
      <c r="D30" s="28"/>
    </row>
    <row r="32" spans="1:4">
      <c r="B32" t="s">
        <v>55</v>
      </c>
    </row>
    <row r="34" spans="1:7">
      <c r="A34" s="26" t="s">
        <v>54</v>
      </c>
      <c r="B34" s="26" t="s">
        <v>45</v>
      </c>
      <c r="C34" s="26">
        <f>L8-2*L9+L10</f>
        <v>0.61951423325298283</v>
      </c>
      <c r="D34" s="26"/>
    </row>
    <row r="35" spans="1:7">
      <c r="A35" s="27"/>
      <c r="B35" s="27" t="s">
        <v>46</v>
      </c>
      <c r="C35" s="27">
        <f>POWER(C34,2)/3</f>
        <v>0.12793262840101041</v>
      </c>
      <c r="D35" s="27" t="s">
        <v>97</v>
      </c>
    </row>
    <row r="36" spans="1:7">
      <c r="A36" s="27"/>
      <c r="B36" s="27" t="s">
        <v>40</v>
      </c>
      <c r="C36" s="27">
        <f>C20</f>
        <v>6.1716666666683295E-2</v>
      </c>
      <c r="D36" s="27" t="s">
        <v>95</v>
      </c>
    </row>
    <row r="37" spans="1:7">
      <c r="A37" s="27"/>
      <c r="B37" s="27" t="s">
        <v>47</v>
      </c>
      <c r="C37" s="27">
        <f>C35/C28</f>
        <v>2.0729024315578064</v>
      </c>
      <c r="D37" s="27" t="s">
        <v>96</v>
      </c>
    </row>
    <row r="38" spans="1:7">
      <c r="A38" s="28"/>
      <c r="B38" s="28" t="s">
        <v>48</v>
      </c>
      <c r="C38" s="28">
        <f>C30</f>
        <v>18.510000000000002</v>
      </c>
      <c r="D38" s="28"/>
    </row>
    <row r="40" spans="1:7">
      <c r="B40" t="s">
        <v>56</v>
      </c>
    </row>
    <row r="43" spans="1:7">
      <c r="A43" s="12" t="s">
        <v>57</v>
      </c>
    </row>
    <row r="45" spans="1:7">
      <c r="D45" s="31" t="s">
        <v>13</v>
      </c>
      <c r="E45" s="31"/>
      <c r="F45" s="31"/>
    </row>
    <row r="46" spans="1:7">
      <c r="C46" s="12" t="s">
        <v>12</v>
      </c>
      <c r="D46">
        <v>1.2</v>
      </c>
      <c r="E46">
        <v>0.52</v>
      </c>
      <c r="F46">
        <v>0.2</v>
      </c>
      <c r="G46" t="s">
        <v>21</v>
      </c>
    </row>
    <row r="47" spans="1:7">
      <c r="C47">
        <v>1</v>
      </c>
      <c r="D47">
        <f>LOG('Experimentos D value'!D91,10)</f>
        <v>0.4857214264815799</v>
      </c>
      <c r="E47">
        <f>LOG('Experimentos D value'!E91,10)</f>
        <v>0.52891670027765458</v>
      </c>
      <c r="F47">
        <f>LOG('Experimentos D value'!F91,10)</f>
        <v>1.2452658394574612</v>
      </c>
      <c r="G47">
        <f>SUM(D47:F47)</f>
        <v>2.2599039662166955</v>
      </c>
    </row>
    <row r="48" spans="1:7">
      <c r="C48">
        <v>2</v>
      </c>
      <c r="D48">
        <f>LOG('Experimentos D value'!D92,10)</f>
        <v>0.45636603312904295</v>
      </c>
      <c r="E48">
        <f>LOG('Experimentos D value'!E92,10)</f>
        <v>0.53275437899249767</v>
      </c>
      <c r="F48">
        <f>LOG('Experimentos D value'!F92,10)</f>
        <v>1.2286569581089353</v>
      </c>
      <c r="G48">
        <f>SUM(D48:F48)</f>
        <v>2.2177773702304759</v>
      </c>
    </row>
    <row r="49" spans="1:9">
      <c r="C49" t="s">
        <v>21</v>
      </c>
      <c r="D49">
        <f>SUM(D47:D48)</f>
        <v>0.94208745961062279</v>
      </c>
      <c r="E49">
        <f>SUM(E47:E48)</f>
        <v>1.0616710792701523</v>
      </c>
      <c r="F49">
        <f>SUM(F47:F48)</f>
        <v>2.4739227975663964</v>
      </c>
      <c r="G49" s="12">
        <f>SUM(D49:F49)</f>
        <v>4.477681336447171</v>
      </c>
      <c r="I49">
        <f>G49/6</f>
        <v>0.74628022274119521</v>
      </c>
    </row>
    <row r="50" spans="1:9">
      <c r="G50" s="12"/>
    </row>
    <row r="51" spans="1:9">
      <c r="G51" s="12"/>
    </row>
    <row r="52" spans="1:9">
      <c r="C52" s="31" t="s">
        <v>29</v>
      </c>
      <c r="D52" s="31"/>
      <c r="E52" s="31"/>
      <c r="F52" s="31"/>
      <c r="G52" s="31"/>
      <c r="H52" s="31"/>
    </row>
    <row r="53" spans="1:9">
      <c r="C53" s="12" t="s">
        <v>14</v>
      </c>
      <c r="D53" s="12" t="s">
        <v>17</v>
      </c>
      <c r="E53" s="12" t="s">
        <v>18</v>
      </c>
      <c r="F53" s="12" t="s">
        <v>19</v>
      </c>
      <c r="G53" s="12" t="s">
        <v>20</v>
      </c>
      <c r="H53" s="12" t="s">
        <v>23</v>
      </c>
    </row>
    <row r="54" spans="1:9">
      <c r="C54" s="12" t="s">
        <v>15</v>
      </c>
      <c r="D54">
        <v>2</v>
      </c>
      <c r="E54">
        <f>2*(POWER((D49/2-I49),2)+POWER((E49/2-I49),2)+POWER((F49/2-I49),2))</f>
        <v>0.72587911008860806</v>
      </c>
      <c r="F54">
        <f>E54/D54</f>
        <v>0.36293955504430403</v>
      </c>
      <c r="G54">
        <f>F54/$F$56</f>
        <v>2588.8573622099298</v>
      </c>
      <c r="H54">
        <v>19</v>
      </c>
    </row>
    <row r="55" spans="1:9">
      <c r="C55" s="12" t="s">
        <v>12</v>
      </c>
      <c r="D55">
        <v>1</v>
      </c>
      <c r="E55">
        <f>3*(POWER((G47/3-I49),2)+POWER((G48/3-I49),2))</f>
        <v>2.9577501489769703E-4</v>
      </c>
      <c r="F55">
        <f>E55/D55</f>
        <v>2.9577501489769703E-4</v>
      </c>
      <c r="G55">
        <f>F55/$F$56</f>
        <v>2.1097709363262518</v>
      </c>
      <c r="H55">
        <v>18.510000000000002</v>
      </c>
    </row>
    <row r="56" spans="1:9">
      <c r="C56" s="12" t="s">
        <v>16</v>
      </c>
      <c r="D56">
        <f>D54*D55</f>
        <v>2</v>
      </c>
      <c r="E56">
        <f>E57-E55-E54</f>
        <v>2.8038590332724045E-4</v>
      </c>
      <c r="F56">
        <f>E56/D56</f>
        <v>1.4019295166362022E-4</v>
      </c>
    </row>
    <row r="57" spans="1:9">
      <c r="C57" s="12" t="s">
        <v>21</v>
      </c>
      <c r="D57">
        <f>SUM(D54:D56)</f>
        <v>5</v>
      </c>
      <c r="E57">
        <f>(POWER((D47-I49),2)+POWER((E47-I49),2)+POWER((F47-I49),2)+POWER((D48-I49),2)+POWER((E48-I49),2)+POWER((F48-I49),2))</f>
        <v>0.72645527100683305</v>
      </c>
    </row>
    <row r="60" spans="1:9">
      <c r="A60" t="s">
        <v>51</v>
      </c>
      <c r="B60" t="s">
        <v>52</v>
      </c>
      <c r="C60">
        <f>L10-L8</f>
        <v>0.77229092497989238</v>
      </c>
    </row>
    <row r="61" spans="1:9">
      <c r="B61" t="s">
        <v>39</v>
      </c>
      <c r="C61">
        <f>POWER(C60,2)</f>
        <v>0.59643327280629777</v>
      </c>
    </row>
    <row r="62" spans="1:9">
      <c r="B62" t="s">
        <v>40</v>
      </c>
      <c r="C62">
        <f>F56</f>
        <v>1.4019295166362022E-4</v>
      </c>
    </row>
    <row r="63" spans="1:9">
      <c r="B63" t="s">
        <v>41</v>
      </c>
      <c r="C63">
        <f>C61/C62</f>
        <v>4254.3741730852717</v>
      </c>
    </row>
    <row r="64" spans="1:9">
      <c r="B64" t="s">
        <v>42</v>
      </c>
      <c r="C64">
        <v>18.510000000000002</v>
      </c>
    </row>
    <row r="66" spans="1:3">
      <c r="B66" t="s">
        <v>60</v>
      </c>
    </row>
    <row r="68" spans="1:3">
      <c r="A68" t="s">
        <v>58</v>
      </c>
      <c r="B68" t="s">
        <v>59</v>
      </c>
      <c r="C68">
        <f>L8-2*L9+L10</f>
        <v>0.61951423325298283</v>
      </c>
    </row>
    <row r="69" spans="1:3">
      <c r="B69" t="s">
        <v>46</v>
      </c>
      <c r="C69">
        <f>POWER(C68,2)/3</f>
        <v>0.12793262840101041</v>
      </c>
    </row>
    <row r="70" spans="1:3">
      <c r="B70" t="s">
        <v>47</v>
      </c>
      <c r="C70">
        <f>C69/C62</f>
        <v>912.54679270875681</v>
      </c>
    </row>
    <row r="71" spans="1:3">
      <c r="B71" t="s">
        <v>48</v>
      </c>
      <c r="C71">
        <f>C64</f>
        <v>18.510000000000002</v>
      </c>
    </row>
    <row r="73" spans="1:3">
      <c r="B73" t="s">
        <v>61</v>
      </c>
    </row>
    <row r="75" spans="1:3">
      <c r="A75" t="s">
        <v>62</v>
      </c>
    </row>
    <row r="104" spans="1:8">
      <c r="H104" t="s">
        <v>65</v>
      </c>
    </row>
    <row r="110" spans="1:8">
      <c r="A110" t="s">
        <v>63</v>
      </c>
    </row>
    <row r="114" spans="1:4">
      <c r="A114" t="s">
        <v>64</v>
      </c>
    </row>
    <row r="119" spans="1:4">
      <c r="D119" t="s">
        <v>67</v>
      </c>
    </row>
    <row r="129" spans="10:10" ht="30">
      <c r="J129" s="16" t="s">
        <v>98</v>
      </c>
    </row>
  </sheetData>
  <mergeCells count="2">
    <mergeCell ref="D45:F45"/>
    <mergeCell ref="C52:H52"/>
  </mergeCells>
  <phoneticPr fontId="7" type="noConversion"/>
  <pageMargins left="0.75" right="0.75" top="1" bottom="1" header="0.5" footer="0.5"/>
  <pageSetup orientation="portrait" horizontalDpi="300" verticalDpi="0" r:id="rId1"/>
  <headerFooter alignWithMargins="0"/>
  <drawing r:id="rId2"/>
  <legacyDrawing r:id="rId3"/>
  <oleObjects>
    <oleObject progId="Equation.3" shapeId="2051" r:id="rId4"/>
    <oleObject progId="Equation.3" shapeId="2052" r:id="rId5"/>
    <oleObject progId="Equation.3" shapeId="2053" r:id="rId6"/>
    <oleObject progId="Equation.3" shapeId="2054" r:id="rId7"/>
    <oleObject progId="Equation.3" shapeId="2055" r:id="rId8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3:M34"/>
  <sheetViews>
    <sheetView topLeftCell="A16" workbookViewId="0">
      <selection activeCell="D20" sqref="D20"/>
    </sheetView>
  </sheetViews>
  <sheetFormatPr baseColWidth="10" defaultColWidth="9.140625" defaultRowHeight="12.75"/>
  <cols>
    <col min="1" max="3" width="9.140625" customWidth="1"/>
    <col min="4" max="5" width="12.5703125" bestFit="1" customWidth="1"/>
    <col min="6" max="6" width="12.28515625" bestFit="1" customWidth="1"/>
  </cols>
  <sheetData>
    <row r="3" spans="1:13">
      <c r="A3" t="s">
        <v>68</v>
      </c>
    </row>
    <row r="6" spans="1:13">
      <c r="C6" t="s">
        <v>92</v>
      </c>
      <c r="D6" t="s">
        <v>93</v>
      </c>
    </row>
    <row r="7" spans="1:13">
      <c r="C7">
        <v>13.3</v>
      </c>
      <c r="D7">
        <v>13</v>
      </c>
    </row>
    <row r="8" spans="1:13">
      <c r="C8">
        <v>14.1</v>
      </c>
      <c r="D8">
        <v>13.9</v>
      </c>
    </row>
    <row r="9" spans="1:13">
      <c r="C9">
        <v>14.7</v>
      </c>
      <c r="D9">
        <v>13.9</v>
      </c>
    </row>
    <row r="10" spans="1:13">
      <c r="C10">
        <v>15</v>
      </c>
      <c r="D10">
        <v>13.5</v>
      </c>
    </row>
    <row r="11" spans="1:13">
      <c r="C11">
        <v>15</v>
      </c>
      <c r="D11">
        <v>13.7</v>
      </c>
    </row>
    <row r="12" spans="1:13">
      <c r="C12">
        <v>14.9</v>
      </c>
      <c r="D12">
        <v>14.5</v>
      </c>
    </row>
    <row r="15" spans="1:13"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>
      <c r="C16" s="12" t="s">
        <v>69</v>
      </c>
      <c r="I16" s="19"/>
      <c r="J16" s="19"/>
      <c r="K16" s="19"/>
      <c r="L16" s="19"/>
      <c r="M16" s="19"/>
    </row>
    <row r="17" spans="3:13">
      <c r="C17" s="17" t="s">
        <v>70</v>
      </c>
      <c r="D17" s="17"/>
      <c r="E17" s="17"/>
      <c r="F17" s="17"/>
      <c r="G17" s="17"/>
      <c r="H17" s="17"/>
      <c r="I17" s="19"/>
      <c r="J17" s="19"/>
      <c r="K17" s="19"/>
      <c r="L17" s="19"/>
      <c r="M17" s="19"/>
    </row>
    <row r="18" spans="3:13">
      <c r="C18" t="s">
        <v>71</v>
      </c>
      <c r="D18" t="s">
        <v>72</v>
      </c>
      <c r="E18" t="s">
        <v>73</v>
      </c>
      <c r="F18" t="s">
        <v>74</v>
      </c>
      <c r="I18" s="19"/>
      <c r="J18" s="19"/>
      <c r="K18" s="19"/>
      <c r="L18" s="19"/>
      <c r="M18" s="19"/>
    </row>
    <row r="19" spans="3:13">
      <c r="C19" s="17" t="s">
        <v>75</v>
      </c>
      <c r="D19" s="17" t="s">
        <v>76</v>
      </c>
      <c r="E19" s="17" t="s">
        <v>77</v>
      </c>
      <c r="F19" s="17" t="s">
        <v>78</v>
      </c>
      <c r="G19" s="17" t="s">
        <v>79</v>
      </c>
      <c r="H19" s="17" t="s">
        <v>80</v>
      </c>
      <c r="I19" s="19"/>
      <c r="J19" s="19"/>
      <c r="K19" s="19"/>
      <c r="L19" s="19"/>
      <c r="M19" s="19"/>
    </row>
    <row r="20" spans="3:13">
      <c r="C20" t="s">
        <v>81</v>
      </c>
      <c r="D20" t="e">
        <f t="array" aca="1" ref="D20:H22" ca="1">ANOVA(Validacion!$C$7:$C$12,Validacion!$D$7:$D$12)</f>
        <v>#NAME?</v>
      </c>
      <c r="E20" t="e">
        <f ca="1"/>
        <v>#NAME?</v>
      </c>
      <c r="F20" t="e">
        <f ca="1"/>
        <v>#NAME?</v>
      </c>
      <c r="G20" t="e">
        <f ca="1"/>
        <v>#NAME?</v>
      </c>
      <c r="H20" t="e">
        <f ca="1"/>
        <v>#NAME?</v>
      </c>
      <c r="I20" s="19"/>
      <c r="J20" s="19" t="s">
        <v>91</v>
      </c>
      <c r="K20" s="19"/>
      <c r="L20" s="19"/>
      <c r="M20" s="19"/>
    </row>
    <row r="21" spans="3:13">
      <c r="C21" t="s">
        <v>16</v>
      </c>
      <c r="D21" t="e">
        <f ca="1"/>
        <v>#NAME?</v>
      </c>
      <c r="E21" t="e">
        <f ca="1"/>
        <v>#NAME?</v>
      </c>
      <c r="F21" t="e">
        <f ca="1"/>
        <v>#NAME?</v>
      </c>
      <c r="G21" t="e">
        <f ca="1"/>
        <v>#NAME?</v>
      </c>
      <c r="H21" t="e">
        <f ca="1"/>
        <v>#NAME?</v>
      </c>
      <c r="I21" s="19"/>
      <c r="J21" s="19"/>
      <c r="K21" s="19"/>
      <c r="L21" s="19"/>
      <c r="M21" s="19"/>
    </row>
    <row r="22" spans="3:13">
      <c r="C22" s="17" t="s">
        <v>21</v>
      </c>
      <c r="D22" s="17" t="e">
        <f ca="1"/>
        <v>#NAME?</v>
      </c>
      <c r="E22" s="17" t="e">
        <f ca="1"/>
        <v>#NAME?</v>
      </c>
      <c r="F22" s="17" t="e">
        <f ca="1"/>
        <v>#NAME?</v>
      </c>
      <c r="G22" s="17" t="e">
        <f ca="1"/>
        <v>#NAME?</v>
      </c>
      <c r="H22" s="17" t="e">
        <f ca="1"/>
        <v>#NAME?</v>
      </c>
      <c r="I22" s="19"/>
      <c r="J22" s="19"/>
      <c r="K22" s="19"/>
      <c r="L22" s="19"/>
      <c r="M22" s="19"/>
    </row>
    <row r="23" spans="3:13">
      <c r="I23" s="19"/>
      <c r="J23" s="19"/>
      <c r="K23" s="19"/>
      <c r="L23" s="19"/>
      <c r="M23" s="19"/>
    </row>
    <row r="24" spans="3:13">
      <c r="C24" s="12" t="s">
        <v>82</v>
      </c>
    </row>
    <row r="25" spans="3:13">
      <c r="D25" t="str">
        <f>Validacion!$C$6</f>
        <v>F Reales</v>
      </c>
      <c r="E25" t="str">
        <f>Validacion!$D$6</f>
        <v>F Ecuacion</v>
      </c>
    </row>
    <row r="26" spans="3:13">
      <c r="C26" t="s">
        <v>74</v>
      </c>
      <c r="D26">
        <f>AVERAGE(Validacion!$C$7:$C$12)</f>
        <v>14.5</v>
      </c>
      <c r="E26">
        <f>AVERAGE(Validacion!$D$7:$D$12)</f>
        <v>13.75</v>
      </c>
    </row>
    <row r="27" spans="3:13">
      <c r="C27" t="s">
        <v>83</v>
      </c>
      <c r="D27">
        <f>STDEV(Validacion!$C$7:$C$12)</f>
        <v>0.67823299831252015</v>
      </c>
      <c r="E27">
        <f>STDEV(Validacion!$D$7:$D$12)</f>
        <v>0.49699094559159274</v>
      </c>
    </row>
    <row r="28" spans="3:13">
      <c r="C28" t="s">
        <v>84</v>
      </c>
      <c r="D28">
        <f>MIN(Validacion!$C$7:$C$12)</f>
        <v>13.3</v>
      </c>
      <c r="E28">
        <f>MIN(Validacion!$D$7:$D$12)</f>
        <v>13</v>
      </c>
    </row>
    <row r="29" spans="3:13">
      <c r="C29" t="s">
        <v>85</v>
      </c>
      <c r="D29">
        <f>MEDIAN(Validacion!$C$7:$C$12)</f>
        <v>14.8</v>
      </c>
      <c r="E29">
        <f>MEDIAN(Validacion!$D$7:$D$12)</f>
        <v>13.8</v>
      </c>
    </row>
    <row r="30" spans="3:13">
      <c r="C30" t="s">
        <v>86</v>
      </c>
      <c r="D30">
        <f>MAX(Validacion!$C$7:$C$12)</f>
        <v>15</v>
      </c>
      <c r="E30">
        <f>MAX(Validacion!$D$7:$D$12)</f>
        <v>14.5</v>
      </c>
    </row>
    <row r="31" spans="3:13">
      <c r="C31" t="s">
        <v>87</v>
      </c>
      <c r="D31">
        <f>SKEW(Validacion!$C$7:$C$12)</f>
        <v>-1.4135196231371634</v>
      </c>
      <c r="E31">
        <f>SKEW(Validacion!$D$7:$D$12)</f>
        <v>-2.1994714764989265E-2</v>
      </c>
    </row>
    <row r="32" spans="3:13">
      <c r="C32" t="s">
        <v>88</v>
      </c>
      <c r="D32">
        <f>KURT(Validacion!$C$7:$C$12)</f>
        <v>1.1979206049149225</v>
      </c>
      <c r="E32">
        <f>KURT(Validacion!$D$7:$D$12)</f>
        <v>1.0672195905522086</v>
      </c>
    </row>
    <row r="33" spans="3:5">
      <c r="C33" t="s">
        <v>89</v>
      </c>
      <c r="D33">
        <f>DEVSQ(Validacion!$C$7:$C$12)</f>
        <v>2.2999999999999989</v>
      </c>
      <c r="E33">
        <f>DEVSQ(Validacion!$D$7:$D$12)</f>
        <v>1.2350000000000003</v>
      </c>
    </row>
    <row r="34" spans="3:5">
      <c r="C34" t="s">
        <v>90</v>
      </c>
      <c r="D34">
        <f>COUNT(Validacion!$C$7:$C$12)</f>
        <v>6</v>
      </c>
      <c r="E34">
        <f>COUNT(Validacion!$D$7:$D$12)</f>
        <v>6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Experimentos D value</vt:lpstr>
      <vt:lpstr>Experimentos Z value</vt:lpstr>
      <vt:lpstr>Validacion</vt:lpstr>
    </vt:vector>
  </TitlesOfParts>
  <Company>UF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ROD-LAB</dc:creator>
  <cp:lastModifiedBy>biblio2</cp:lastModifiedBy>
  <cp:lastPrinted>2006-04-25T16:51:58Z</cp:lastPrinted>
  <dcterms:created xsi:type="dcterms:W3CDTF">2006-04-25T16:30:07Z</dcterms:created>
  <dcterms:modified xsi:type="dcterms:W3CDTF">2010-09-13T19:24:05Z</dcterms:modified>
</cp:coreProperties>
</file>