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80" windowHeight="8835" activeTab="2"/>
  </bookViews>
  <sheets>
    <sheet name="Balances Generales " sheetId="1" r:id="rId1"/>
    <sheet name="P y G" sheetId="2" r:id="rId2"/>
    <sheet name="Flujo de Caja" sheetId="3" r:id="rId3"/>
    <sheet name="Evol. Patrimonio 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D13" i="1"/>
  <c r="F13"/>
  <c r="D20"/>
  <c r="F20"/>
  <c r="D25"/>
  <c r="F25"/>
  <c r="D30"/>
  <c r="F30"/>
  <c r="D44"/>
  <c r="F44"/>
  <c r="D54"/>
  <c r="F54"/>
  <c r="D56"/>
  <c r="F56"/>
  <c r="H11" i="4"/>
  <c r="H15"/>
  <c r="B17"/>
  <c r="C17"/>
  <c r="D17"/>
  <c r="E17"/>
  <c r="F17"/>
  <c r="G17"/>
  <c r="H17"/>
  <c r="B23"/>
  <c r="C23"/>
  <c r="D23"/>
  <c r="E23"/>
  <c r="F23"/>
  <c r="H23"/>
  <c r="E6" i="3"/>
  <c r="F6"/>
  <c r="E10"/>
  <c r="F10"/>
  <c r="F12"/>
  <c r="E13"/>
  <c r="F13"/>
  <c r="E14"/>
  <c r="F14"/>
  <c r="E22"/>
  <c r="F22"/>
  <c r="E23"/>
  <c r="F23"/>
  <c r="E27"/>
  <c r="F27"/>
  <c r="E33"/>
  <c r="F33"/>
  <c r="E39"/>
  <c r="F39"/>
  <c r="E40"/>
  <c r="F40"/>
  <c r="E42"/>
  <c r="F42"/>
  <c r="E10" i="2"/>
  <c r="D16"/>
  <c r="F16"/>
  <c r="D20"/>
  <c r="F20"/>
  <c r="D22"/>
  <c r="F22"/>
  <c r="D28"/>
  <c r="F28"/>
  <c r="D29"/>
  <c r="F29"/>
  <c r="D31"/>
  <c r="F31"/>
  <c r="D32"/>
  <c r="F32"/>
  <c r="D34"/>
  <c r="F34"/>
</calcChain>
</file>

<file path=xl/sharedStrings.xml><?xml version="1.0" encoding="utf-8"?>
<sst xmlns="http://schemas.openxmlformats.org/spreadsheetml/2006/main" count="140" uniqueCount="113">
  <si>
    <t>EMPRESA XYZ</t>
  </si>
  <si>
    <t xml:space="preserve">BALANCES GENERALES </t>
  </si>
  <si>
    <t>AL 31 DICIEMBRE DE 2003 Y 2002</t>
  </si>
  <si>
    <t>(Expresado en dólares de los Estados Unidos de América )</t>
  </si>
  <si>
    <t xml:space="preserve">Notas </t>
  </si>
  <si>
    <t>AÑO  2003</t>
  </si>
  <si>
    <t>AÑO  2002</t>
  </si>
  <si>
    <t>ACTIVOS</t>
  </si>
  <si>
    <t>USD.$</t>
  </si>
  <si>
    <t xml:space="preserve">ACTIVO CORRIENTE </t>
  </si>
  <si>
    <t xml:space="preserve">Caja y Equivalentes </t>
  </si>
  <si>
    <t xml:space="preserve">Cuentas por Cobrar </t>
  </si>
  <si>
    <t xml:space="preserve">Inventarios </t>
  </si>
  <si>
    <t xml:space="preserve">TOTAL ACT. CORRIENTE </t>
  </si>
  <si>
    <t xml:space="preserve">ACTIVO FIJO </t>
  </si>
  <si>
    <t xml:space="preserve">Activos No Depreciables </t>
  </si>
  <si>
    <t xml:space="preserve">Activos Depreciables </t>
  </si>
  <si>
    <t xml:space="preserve">Menos : Dep. Acum. </t>
  </si>
  <si>
    <t>TOTAL ACTIVOS FIJOS DEP.</t>
  </si>
  <si>
    <t xml:space="preserve">TOTAL ACTIVOS FIJOS </t>
  </si>
  <si>
    <t>ACTIVO DIFERIDO</t>
  </si>
  <si>
    <t>AMORT. ACUM.</t>
  </si>
  <si>
    <t>ACTIVO DIFERIDO NETO</t>
  </si>
  <si>
    <t>OTROS ACTIVOS</t>
  </si>
  <si>
    <t>TOTAL  ACTIVOS:</t>
  </si>
  <si>
    <t>PASIVOS</t>
  </si>
  <si>
    <t>PASIVO CORRIENTE</t>
  </si>
  <si>
    <t xml:space="preserve">Proveedores </t>
  </si>
  <si>
    <t>Prestamos por Pagar</t>
  </si>
  <si>
    <t xml:space="preserve">Obligaciones Fiscales </t>
  </si>
  <si>
    <t xml:space="preserve">15%Part.Trab. por Pagar </t>
  </si>
  <si>
    <t xml:space="preserve">Prestaciones Sociales </t>
  </si>
  <si>
    <t>Provision de Benef.Soc</t>
  </si>
  <si>
    <t xml:space="preserve">Acreedores Varios </t>
  </si>
  <si>
    <t xml:space="preserve">Dividendos por Pagar </t>
  </si>
  <si>
    <t>TOTAL PASIVOS:</t>
  </si>
  <si>
    <t>PATRIMONIO</t>
  </si>
  <si>
    <t xml:space="preserve">Capital </t>
  </si>
  <si>
    <t xml:space="preserve">Aporte Futura Capítalizacion </t>
  </si>
  <si>
    <t>Reserva Legal</t>
  </si>
  <si>
    <t xml:space="preserve">Reserva.Reval.Patrimonio </t>
  </si>
  <si>
    <t>Reexpresion Monetaria</t>
  </si>
  <si>
    <t xml:space="preserve">Utilidad Presente Ejercicio </t>
  </si>
  <si>
    <t>TOTAL PATRIMONIO:</t>
  </si>
  <si>
    <t>TOTAL PASIVO Y PATRIMONIO:</t>
  </si>
  <si>
    <t xml:space="preserve">ESTADO DE RESULTADO </t>
  </si>
  <si>
    <t xml:space="preserve">AÑO 2003 </t>
  </si>
  <si>
    <t>AÑO 2002</t>
  </si>
  <si>
    <t xml:space="preserve">INGRESOS OPERACIONALES </t>
  </si>
  <si>
    <t xml:space="preserve">Ventas Netas </t>
  </si>
  <si>
    <t xml:space="preserve">Ventas Brutas </t>
  </si>
  <si>
    <t xml:space="preserve">Otras Ventas </t>
  </si>
  <si>
    <t xml:space="preserve">Otros Ingresos </t>
  </si>
  <si>
    <t xml:space="preserve">TOTAL INGRESOS </t>
  </si>
  <si>
    <t xml:space="preserve">COSTOS DE PRODUCCION </t>
  </si>
  <si>
    <t xml:space="preserve">UTILIDAD BRUTA </t>
  </si>
  <si>
    <t xml:space="preserve">GASTOS DE OPERACIÓN </t>
  </si>
  <si>
    <t xml:space="preserve">Gastos Administrativos </t>
  </si>
  <si>
    <t xml:space="preserve">Gastos de Ventas </t>
  </si>
  <si>
    <t xml:space="preserve">Gastos Financieros </t>
  </si>
  <si>
    <t xml:space="preserve">Otros Egresos </t>
  </si>
  <si>
    <t xml:space="preserve">UTILIDAD DEL EJERCICIO </t>
  </si>
  <si>
    <t>15% Partic.Trabaj</t>
  </si>
  <si>
    <t>UTIL.ANT. IMPTO A LA RENTA</t>
  </si>
  <si>
    <t xml:space="preserve">25% Impuesto a la Renta </t>
  </si>
  <si>
    <t>UTILIDAD NETA</t>
  </si>
  <si>
    <t xml:space="preserve">Las notas que se acompañan son parte integrante de los Estados Financieros </t>
  </si>
  <si>
    <t xml:space="preserve">EMPRESA XYZ </t>
  </si>
  <si>
    <t xml:space="preserve">ESTADO DE FLUJO DE EFECTIVO </t>
  </si>
  <si>
    <t>AÑO 2003</t>
  </si>
  <si>
    <t xml:space="preserve">Utilidad(Perdida) Neta del Ejercicio </t>
  </si>
  <si>
    <t xml:space="preserve">AJUST. PARA CONCILIAR UTIL.NETA CON </t>
  </si>
  <si>
    <t>CAJA NETA PROVISTA DE OPERACIONES</t>
  </si>
  <si>
    <t xml:space="preserve">Depreciaciones </t>
  </si>
  <si>
    <t xml:space="preserve">Amortizaciones </t>
  </si>
  <si>
    <t>Impuesto a la Renta</t>
  </si>
  <si>
    <t>Participación Trabajadores</t>
  </si>
  <si>
    <t>CAMBIOS NETOS EN ACTIVOS Y PASIVOS</t>
  </si>
  <si>
    <t>Inventario</t>
  </si>
  <si>
    <t xml:space="preserve">Otros Activos </t>
  </si>
  <si>
    <t xml:space="preserve">Partc. Trabaj. Por Pagar </t>
  </si>
  <si>
    <t xml:space="preserve">Prestaciones Sociales por Pagar </t>
  </si>
  <si>
    <t>CAJA NETA USADA PARA OPERACIONES</t>
  </si>
  <si>
    <t>FLUJO DE ACTIVIDADES DE INVERSIÓN</t>
  </si>
  <si>
    <t xml:space="preserve">Propiedad , Planta y Equipo </t>
  </si>
  <si>
    <t>CAJA NETA USADA PARA ACTI. DE INVER.</t>
  </si>
  <si>
    <t xml:space="preserve">FLUJO ACTIVIDADES DE FINANCIAMIENTO </t>
  </si>
  <si>
    <t>CAJA NETA USADA PARA ACTI. DE FINAN.</t>
  </si>
  <si>
    <t xml:space="preserve">Aumento ( Disminución) Neto de Caja y Equivalentes </t>
  </si>
  <si>
    <t xml:space="preserve">Caja y Equivalentes de Caja a Principio de Año </t>
  </si>
  <si>
    <t xml:space="preserve">Caja y Equivalentes de Caja al Final de Año </t>
  </si>
  <si>
    <t xml:space="preserve">ESTADO DE EVOLUCION DEL PATRIMONIO </t>
  </si>
  <si>
    <t xml:space="preserve"> </t>
  </si>
  <si>
    <t xml:space="preserve">Detalle </t>
  </si>
  <si>
    <t>Capital</t>
  </si>
  <si>
    <t>Aportes Fut</t>
  </si>
  <si>
    <t>Reserv.</t>
  </si>
  <si>
    <t>Reserva</t>
  </si>
  <si>
    <t xml:space="preserve">Resultado </t>
  </si>
  <si>
    <t xml:space="preserve">Total </t>
  </si>
  <si>
    <t xml:space="preserve">Social </t>
  </si>
  <si>
    <t xml:space="preserve">Capitalizaciones </t>
  </si>
  <si>
    <t>Legal</t>
  </si>
  <si>
    <t>Faculta.</t>
  </si>
  <si>
    <t xml:space="preserve">Ejercicio </t>
  </si>
  <si>
    <t xml:space="preserve">Patrimonio </t>
  </si>
  <si>
    <t>Saldo al 31 de Diciembre del 2001</t>
  </si>
  <si>
    <t>Transferencia utilidad  año 2001</t>
  </si>
  <si>
    <t xml:space="preserve">Util. Neta al 31 de diciembre del 2002 </t>
  </si>
  <si>
    <t xml:space="preserve">Saldo al 31 de Diciembre de 2002 </t>
  </si>
  <si>
    <t>Transferencia utilidad  año 2002</t>
  </si>
  <si>
    <t>Util. Neta al 31 de diciembre del 2003</t>
  </si>
  <si>
    <t>Saldo al 31 de Diciembre de 2003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</si>
</sst>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71" formatCode="_ * #,##0.00_ ;_ * \-#,##0.00_ ;_ * &quot;-&quot;??_ ;_ @_ "/>
    <numFmt numFmtId="172" formatCode="#,##0.0;[Red]\-#,##0.0"/>
    <numFmt numFmtId="173" formatCode="#,##0.00;[Black]\-#,##0.00"/>
    <numFmt numFmtId="174" formatCode="_(* #,##0.0_);_(* \(#,##0.0\);_(* &quot;-&quot;??_);_(@_)"/>
  </numFmts>
  <fonts count="10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/>
    <xf numFmtId="40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0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172" fontId="3" fillId="0" borderId="0" xfId="0" applyNumberFormat="1" applyFont="1" applyBorder="1"/>
    <xf numFmtId="40" fontId="3" fillId="0" borderId="1" xfId="0" applyNumberFormat="1" applyFont="1" applyBorder="1"/>
    <xf numFmtId="40" fontId="3" fillId="0" borderId="2" xfId="0" applyNumberFormat="1" applyFont="1" applyBorder="1"/>
    <xf numFmtId="173" fontId="3" fillId="0" borderId="1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71" fontId="5" fillId="0" borderId="0" xfId="1" applyFont="1" applyBorder="1"/>
    <xf numFmtId="171" fontId="5" fillId="0" borderId="0" xfId="1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71" fontId="5" fillId="0" borderId="0" xfId="1" applyFont="1" applyBorder="1" applyAlignment="1">
      <alignment horizontal="centerContinuous"/>
    </xf>
    <xf numFmtId="171" fontId="4" fillId="0" borderId="0" xfId="1" applyFont="1" applyBorder="1" applyAlignment="1">
      <alignment horizontal="centerContinuous"/>
    </xf>
    <xf numFmtId="0" fontId="5" fillId="0" borderId="0" xfId="0" applyFont="1"/>
    <xf numFmtId="43" fontId="5" fillId="0" borderId="0" xfId="1" applyNumberFormat="1" applyFont="1"/>
    <xf numFmtId="174" fontId="5" fillId="0" borderId="0" xfId="1" applyNumberFormat="1" applyFont="1"/>
    <xf numFmtId="0" fontId="5" fillId="0" borderId="0" xfId="0" applyFont="1" applyAlignment="1">
      <alignment horizontal="center"/>
    </xf>
    <xf numFmtId="171" fontId="5" fillId="0" borderId="1" xfId="1" applyFont="1" applyBorder="1"/>
    <xf numFmtId="174" fontId="5" fillId="0" borderId="1" xfId="1" applyNumberFormat="1" applyFont="1" applyBorder="1"/>
    <xf numFmtId="171" fontId="4" fillId="0" borderId="0" xfId="1" applyFont="1" applyBorder="1"/>
    <xf numFmtId="171" fontId="4" fillId="0" borderId="0" xfId="1" applyFont="1"/>
    <xf numFmtId="171" fontId="4" fillId="0" borderId="1" xfId="1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171" fontId="5" fillId="0" borderId="2" xfId="1" applyFont="1" applyBorder="1"/>
    <xf numFmtId="0" fontId="7" fillId="0" borderId="0" xfId="0" applyFont="1" applyBorder="1"/>
    <xf numFmtId="0" fontId="8" fillId="0" borderId="0" xfId="0" applyFont="1" applyAlignment="1">
      <alignment horizontal="left"/>
    </xf>
    <xf numFmtId="0" fontId="7" fillId="0" borderId="0" xfId="0" applyFont="1"/>
    <xf numFmtId="171" fontId="7" fillId="0" borderId="0" xfId="1" applyFont="1"/>
    <xf numFmtId="0" fontId="8" fillId="0" borderId="0" xfId="0" applyFont="1" applyBorder="1" applyAlignment="1">
      <alignment horizontal="left"/>
    </xf>
    <xf numFmtId="171" fontId="8" fillId="0" borderId="0" xfId="1" applyFont="1" applyAlignment="1">
      <alignment horizontal="center"/>
    </xf>
    <xf numFmtId="0" fontId="8" fillId="0" borderId="0" xfId="0" applyFont="1"/>
    <xf numFmtId="0" fontId="8" fillId="0" borderId="0" xfId="0" applyFont="1" applyBorder="1"/>
    <xf numFmtId="40" fontId="7" fillId="0" borderId="0" xfId="0" applyNumberFormat="1" applyFont="1"/>
    <xf numFmtId="0" fontId="9" fillId="0" borderId="0" xfId="0" applyFont="1"/>
    <xf numFmtId="171" fontId="7" fillId="0" borderId="0" xfId="1" applyFont="1" applyBorder="1"/>
    <xf numFmtId="0" fontId="8" fillId="0" borderId="3" xfId="0" applyFont="1" applyBorder="1"/>
    <xf numFmtId="0" fontId="7" fillId="0" borderId="4" xfId="0" applyFont="1" applyBorder="1"/>
    <xf numFmtId="171" fontId="7" fillId="0" borderId="4" xfId="1" applyFont="1" applyBorder="1"/>
    <xf numFmtId="171" fontId="7" fillId="0" borderId="5" xfId="1" applyFont="1" applyBorder="1"/>
    <xf numFmtId="0" fontId="8" fillId="0" borderId="0" xfId="0" applyFont="1" applyAlignment="1">
      <alignment horizontal="centerContinuous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0" fontId="8" fillId="0" borderId="10" xfId="0" applyNumberFormat="1" applyFont="1" applyBorder="1"/>
    <xf numFmtId="40" fontId="8" fillId="0" borderId="11" xfId="0" applyNumberFormat="1" applyFont="1" applyBorder="1" applyAlignment="1">
      <alignment horizontal="center"/>
    </xf>
    <xf numFmtId="40" fontId="8" fillId="0" borderId="12" xfId="0" applyNumberFormat="1" applyFont="1" applyBorder="1" applyAlignment="1">
      <alignment horizontal="center"/>
    </xf>
    <xf numFmtId="40" fontId="8" fillId="0" borderId="13" xfId="0" applyNumberFormat="1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40" fontId="7" fillId="0" borderId="15" xfId="0" applyNumberFormat="1" applyFont="1" applyBorder="1"/>
    <xf numFmtId="40" fontId="7" fillId="0" borderId="0" xfId="0" applyNumberFormat="1" applyFont="1" applyBorder="1"/>
    <xf numFmtId="40" fontId="7" fillId="0" borderId="14" xfId="0" applyNumberFormat="1" applyFont="1" applyBorder="1"/>
    <xf numFmtId="173" fontId="7" fillId="0" borderId="0" xfId="0" applyNumberFormat="1" applyFont="1" applyBorder="1"/>
    <xf numFmtId="40" fontId="8" fillId="0" borderId="16" xfId="0" applyNumberFormat="1" applyFont="1" applyBorder="1"/>
    <xf numFmtId="40" fontId="8" fillId="0" borderId="4" xfId="0" applyNumberFormat="1" applyFont="1" applyBorder="1"/>
    <xf numFmtId="40" fontId="8" fillId="0" borderId="14" xfId="0" applyNumberFormat="1" applyFont="1" applyBorder="1" applyAlignment="1">
      <alignment horizontal="center"/>
    </xf>
    <xf numFmtId="2" fontId="7" fillId="0" borderId="10" xfId="0" applyNumberFormat="1" applyFont="1" applyBorder="1"/>
    <xf numFmtId="40" fontId="7" fillId="0" borderId="11" xfId="0" applyNumberFormat="1" applyFont="1" applyBorder="1"/>
    <xf numFmtId="40" fontId="7" fillId="0" borderId="12" xfId="0" applyNumberFormat="1" applyFont="1" applyBorder="1"/>
    <xf numFmtId="0" fontId="2" fillId="0" borderId="0" xfId="0" applyFont="1" applyBorder="1" applyAlignment="1">
      <alignment horizontal="center"/>
    </xf>
    <xf numFmtId="171" fontId="4" fillId="0" borderId="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umen\RESUMEN\paginas%20adicionales\balancerevisa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S 03-02"/>
      <sheetName val="PYG 03-02"/>
      <sheetName val="evolucion del patrimonio 03-02"/>
      <sheetName val="Flujo de Caja "/>
      <sheetName val="Anterior"/>
    </sheetNames>
    <sheetDataSet>
      <sheetData sheetId="0">
        <row r="405">
          <cell r="G405">
            <v>-1355.5900000000001</v>
          </cell>
          <cell r="L405">
            <v>0</v>
          </cell>
        </row>
        <row r="456">
          <cell r="L456">
            <v>2041.49</v>
          </cell>
        </row>
      </sheetData>
      <sheetData sheetId="1">
        <row r="81">
          <cell r="D81">
            <v>1382.3400000000036</v>
          </cell>
          <cell r="F81">
            <v>318.95699999999795</v>
          </cell>
        </row>
        <row r="85">
          <cell r="D85">
            <v>1958.3150000000051</v>
          </cell>
          <cell r="F85">
            <v>451.8557499999971</v>
          </cell>
        </row>
        <row r="87">
          <cell r="D87">
            <v>5874.9450000000152</v>
          </cell>
          <cell r="F87">
            <v>1355.5672499999914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opLeftCell="A31" workbookViewId="0">
      <selection activeCell="B31" sqref="B31"/>
    </sheetView>
  </sheetViews>
  <sheetFormatPr baseColWidth="10" defaultRowHeight="12.75"/>
  <cols>
    <col min="1" max="1" width="19.28515625" customWidth="1"/>
    <col min="2" max="2" width="16.7109375" customWidth="1"/>
  </cols>
  <sheetData>
    <row r="1" spans="1:8">
      <c r="A1" s="1" t="s">
        <v>0</v>
      </c>
      <c r="B1" s="1"/>
      <c r="C1" s="2"/>
      <c r="D1" s="3"/>
      <c r="E1" s="3"/>
      <c r="F1" s="3"/>
      <c r="G1" s="3"/>
      <c r="H1" s="4"/>
    </row>
    <row r="2" spans="1:8">
      <c r="A2" s="1" t="s">
        <v>1</v>
      </c>
      <c r="B2" s="1"/>
      <c r="C2" s="2"/>
      <c r="D2" s="3"/>
      <c r="E2" s="3"/>
      <c r="F2" s="3"/>
      <c r="G2" s="3"/>
      <c r="H2" s="4"/>
    </row>
    <row r="3" spans="1:8">
      <c r="A3" s="1" t="s">
        <v>2</v>
      </c>
      <c r="B3" s="1"/>
      <c r="C3" s="2"/>
      <c r="D3" s="3"/>
      <c r="E3" s="3"/>
      <c r="F3" s="3"/>
      <c r="G3" s="3"/>
      <c r="H3" s="4"/>
    </row>
    <row r="4" spans="1:8">
      <c r="A4" s="3" t="s">
        <v>3</v>
      </c>
      <c r="B4" s="3"/>
      <c r="C4" s="3"/>
      <c r="D4" s="3"/>
      <c r="E4" s="3"/>
      <c r="F4" s="3"/>
      <c r="G4" s="3"/>
      <c r="H4" s="4"/>
    </row>
    <row r="5" spans="1:8">
      <c r="A5" s="3"/>
      <c r="B5" s="3"/>
      <c r="C5" s="3"/>
      <c r="D5" s="3"/>
      <c r="E5" s="3"/>
      <c r="F5" s="3"/>
      <c r="G5" s="3"/>
      <c r="H5" s="4"/>
    </row>
    <row r="6" spans="1:8">
      <c r="A6" s="5"/>
      <c r="B6" s="6" t="s">
        <v>4</v>
      </c>
      <c r="C6" s="7" t="s">
        <v>5</v>
      </c>
      <c r="D6" s="8"/>
      <c r="E6" s="73" t="s">
        <v>6</v>
      </c>
      <c r="F6" s="73"/>
      <c r="G6" s="8"/>
      <c r="H6" s="4"/>
    </row>
    <row r="7" spans="1:8">
      <c r="A7" s="9" t="s">
        <v>7</v>
      </c>
      <c r="B7" s="6"/>
      <c r="C7" s="8"/>
      <c r="D7" s="8"/>
      <c r="E7" s="8"/>
      <c r="F7" s="8"/>
      <c r="G7" s="8"/>
      <c r="H7" s="4"/>
    </row>
    <row r="8" spans="1:8">
      <c r="A8" s="5"/>
      <c r="B8" s="10"/>
      <c r="C8" s="11" t="s">
        <v>8</v>
      </c>
      <c r="D8" s="5"/>
      <c r="E8" s="11" t="s">
        <v>8</v>
      </c>
      <c r="F8" s="5"/>
      <c r="G8" s="5"/>
      <c r="H8" s="4"/>
    </row>
    <row r="9" spans="1:8">
      <c r="A9" s="12" t="s">
        <v>9</v>
      </c>
      <c r="B9" s="10"/>
      <c r="C9" s="11"/>
      <c r="D9" s="5"/>
      <c r="E9" s="11"/>
      <c r="F9" s="5"/>
      <c r="G9" s="5"/>
      <c r="H9" s="4"/>
    </row>
    <row r="10" spans="1:8">
      <c r="A10" s="5" t="s">
        <v>10</v>
      </c>
      <c r="B10" s="10"/>
      <c r="C10" s="4"/>
      <c r="D10" s="13">
        <v>11826.29</v>
      </c>
      <c r="E10" s="4"/>
      <c r="F10" s="4">
        <v>7336.17</v>
      </c>
      <c r="G10" s="4"/>
      <c r="H10" s="4"/>
    </row>
    <row r="11" spans="1:8">
      <c r="A11" s="5" t="s">
        <v>11</v>
      </c>
      <c r="B11" s="10">
        <v>3</v>
      </c>
      <c r="C11" s="4"/>
      <c r="D11" s="4">
        <v>10612.44</v>
      </c>
      <c r="E11" s="4"/>
      <c r="F11" s="4">
        <v>18214.46</v>
      </c>
      <c r="G11" s="4"/>
      <c r="H11" s="4"/>
    </row>
    <row r="12" spans="1:8">
      <c r="A12" s="5" t="s">
        <v>12</v>
      </c>
      <c r="B12" s="10">
        <v>4</v>
      </c>
      <c r="C12" s="4"/>
      <c r="D12" s="14">
        <v>147531.01</v>
      </c>
      <c r="E12" s="4"/>
      <c r="F12" s="14">
        <v>120610.19</v>
      </c>
      <c r="G12" s="4"/>
      <c r="H12" s="4"/>
    </row>
    <row r="13" spans="1:8" ht="13.5" thickBot="1">
      <c r="A13" s="12" t="s">
        <v>13</v>
      </c>
      <c r="B13" s="10"/>
      <c r="C13" s="4"/>
      <c r="D13" s="15">
        <f>D12+D11+D10</f>
        <v>169969.74000000002</v>
      </c>
      <c r="E13" s="4"/>
      <c r="F13" s="15">
        <f>F12+F11+F10</f>
        <v>146160.82</v>
      </c>
      <c r="G13" s="4"/>
      <c r="H13" s="4"/>
    </row>
    <row r="14" spans="1:8" ht="13.5" thickTop="1">
      <c r="A14" s="12"/>
      <c r="B14" s="10"/>
      <c r="C14" s="4"/>
      <c r="D14" s="4"/>
      <c r="E14" s="4"/>
      <c r="F14" s="4"/>
      <c r="G14" s="4"/>
      <c r="H14" s="4"/>
    </row>
    <row r="15" spans="1:8">
      <c r="A15" s="12" t="s">
        <v>14</v>
      </c>
      <c r="B15" s="10"/>
      <c r="C15" s="4"/>
      <c r="D15" s="4"/>
      <c r="E15" s="4"/>
      <c r="F15" s="4"/>
      <c r="G15" s="4"/>
      <c r="H15" s="4"/>
    </row>
    <row r="16" spans="1:8">
      <c r="A16" s="5" t="s">
        <v>15</v>
      </c>
      <c r="B16" s="10">
        <v>5</v>
      </c>
      <c r="C16" s="4"/>
      <c r="D16" s="5">
        <v>16668.98</v>
      </c>
      <c r="E16" s="4"/>
      <c r="F16" s="4">
        <v>16668.98</v>
      </c>
      <c r="G16" s="4"/>
      <c r="H16" s="4"/>
    </row>
    <row r="17" spans="1:8">
      <c r="A17" s="5" t="s">
        <v>16</v>
      </c>
      <c r="B17" s="10">
        <v>6</v>
      </c>
      <c r="C17" s="4"/>
      <c r="D17" s="4">
        <v>68265.490000000005</v>
      </c>
      <c r="E17" s="4"/>
      <c r="F17" s="4">
        <v>37812.75</v>
      </c>
      <c r="G17" s="4"/>
      <c r="H17" s="4"/>
    </row>
    <row r="18" spans="1:8">
      <c r="A18" s="5" t="s">
        <v>17</v>
      </c>
      <c r="B18" s="10">
        <v>6</v>
      </c>
      <c r="C18" s="4"/>
      <c r="D18" s="16">
        <v>-7266.17</v>
      </c>
      <c r="E18" s="4"/>
      <c r="F18" s="16">
        <v>-5910.58</v>
      </c>
      <c r="G18" s="4"/>
      <c r="H18" s="4"/>
    </row>
    <row r="19" spans="1:8">
      <c r="A19" s="12"/>
      <c r="B19" s="10"/>
      <c r="C19" s="4"/>
      <c r="D19" s="4"/>
      <c r="E19" s="4"/>
      <c r="F19" s="4"/>
      <c r="G19" s="4"/>
      <c r="H19" s="4"/>
    </row>
    <row r="20" spans="1:8" ht="13.5" thickBot="1">
      <c r="A20" s="12" t="s">
        <v>18</v>
      </c>
      <c r="B20" s="10"/>
      <c r="C20" s="4"/>
      <c r="D20" s="15">
        <f>D16+D17+D18</f>
        <v>77668.3</v>
      </c>
      <c r="E20" s="4"/>
      <c r="F20" s="15">
        <f>F18+F17+F16</f>
        <v>48571.149999999994</v>
      </c>
      <c r="G20" s="4"/>
      <c r="H20" s="4"/>
    </row>
    <row r="21" spans="1:8" ht="13.5" thickTop="1">
      <c r="A21" s="12"/>
      <c r="B21" s="10"/>
      <c r="C21" s="4"/>
      <c r="D21" s="4"/>
      <c r="E21" s="4"/>
      <c r="F21" s="4"/>
      <c r="G21" s="4"/>
      <c r="H21" s="4"/>
    </row>
    <row r="22" spans="1:8">
      <c r="A22" s="12" t="s">
        <v>19</v>
      </c>
      <c r="B22" s="10"/>
      <c r="C22" s="4"/>
      <c r="D22" s="4"/>
      <c r="E22" s="4"/>
      <c r="F22" s="4"/>
      <c r="G22" s="4"/>
      <c r="H22" s="4"/>
    </row>
    <row r="23" spans="1:8">
      <c r="A23" s="12" t="s">
        <v>20</v>
      </c>
      <c r="B23" s="10">
        <v>7</v>
      </c>
      <c r="C23" s="4">
        <v>2024.1</v>
      </c>
      <c r="D23" s="4"/>
      <c r="E23" s="4">
        <v>2024.1</v>
      </c>
      <c r="F23" s="4"/>
      <c r="G23" s="4"/>
      <c r="H23" s="4"/>
    </row>
    <row r="24" spans="1:8">
      <c r="A24" s="5" t="s">
        <v>21</v>
      </c>
      <c r="B24" s="10">
        <v>7</v>
      </c>
      <c r="C24" s="16">
        <v>-600</v>
      </c>
      <c r="D24" s="16"/>
      <c r="E24" s="16">
        <v>-194.6</v>
      </c>
      <c r="F24" s="4"/>
      <c r="G24" s="4"/>
      <c r="H24" s="4"/>
    </row>
    <row r="25" spans="1:8">
      <c r="A25" s="12" t="s">
        <v>22</v>
      </c>
      <c r="B25" s="10"/>
      <c r="C25" s="4"/>
      <c r="D25" s="4">
        <f>SUM(C23:C24)</f>
        <v>1424.1</v>
      </c>
      <c r="E25" s="4"/>
      <c r="F25" s="4">
        <f>SUM(E23:E24)</f>
        <v>1829.5</v>
      </c>
      <c r="G25" s="4"/>
      <c r="H25" s="4"/>
    </row>
    <row r="26" spans="1:8">
      <c r="A26" s="5"/>
      <c r="B26" s="10"/>
      <c r="C26" s="5"/>
      <c r="D26" s="5"/>
      <c r="E26" s="5"/>
      <c r="F26" s="5"/>
      <c r="G26" s="5"/>
      <c r="H26" s="4"/>
    </row>
    <row r="27" spans="1:8">
      <c r="A27" s="12" t="s">
        <v>23</v>
      </c>
      <c r="B27" s="10">
        <v>8</v>
      </c>
      <c r="C27" s="4"/>
      <c r="D27" s="14">
        <v>4284.29</v>
      </c>
      <c r="E27" s="4"/>
      <c r="F27" s="14">
        <v>7337.55</v>
      </c>
      <c r="G27" s="4"/>
      <c r="H27" s="4"/>
    </row>
    <row r="28" spans="1:8">
      <c r="A28" s="5"/>
      <c r="B28" s="10"/>
      <c r="C28" s="5"/>
      <c r="D28" s="5"/>
      <c r="E28" s="5"/>
      <c r="F28" s="5"/>
      <c r="G28" s="5"/>
      <c r="H28" s="4"/>
    </row>
    <row r="29" spans="1:8">
      <c r="A29" s="5"/>
      <c r="B29" s="10"/>
      <c r="C29" s="5"/>
      <c r="D29" s="5"/>
      <c r="E29" s="5"/>
      <c r="F29" s="5"/>
      <c r="G29" s="5"/>
      <c r="H29" s="4"/>
    </row>
    <row r="30" spans="1:8" ht="13.5" thickBot="1">
      <c r="A30" s="6" t="s">
        <v>24</v>
      </c>
      <c r="B30" s="6"/>
      <c r="C30" s="11" t="s">
        <v>8</v>
      </c>
      <c r="D30" s="15">
        <f>D27+D25+D20+D13</f>
        <v>253346.43000000002</v>
      </c>
      <c r="E30" s="11" t="s">
        <v>8</v>
      </c>
      <c r="F30" s="15">
        <f>F27+F25+F20+F13</f>
        <v>203899.02000000002</v>
      </c>
      <c r="G30" s="4"/>
      <c r="H30" s="4"/>
    </row>
    <row r="31" spans="1:8" ht="13.5" thickTop="1">
      <c r="A31" s="5"/>
      <c r="B31" s="10"/>
      <c r="C31" s="5"/>
      <c r="D31" s="5"/>
      <c r="E31" s="5"/>
      <c r="F31" s="5"/>
      <c r="G31" s="5"/>
      <c r="H31" s="4"/>
    </row>
    <row r="32" spans="1:8">
      <c r="A32" s="9" t="s">
        <v>25</v>
      </c>
      <c r="B32" s="6"/>
      <c r="C32" s="4"/>
      <c r="D32" s="4"/>
      <c r="E32" s="4"/>
      <c r="F32" s="4"/>
      <c r="G32" s="5"/>
      <c r="H32" s="4"/>
    </row>
    <row r="33" spans="1:8">
      <c r="A33" s="12" t="s">
        <v>26</v>
      </c>
      <c r="B33" s="10"/>
      <c r="C33" s="4"/>
      <c r="D33" s="4"/>
      <c r="E33" s="4"/>
      <c r="F33" s="4"/>
      <c r="G33" s="5"/>
      <c r="H33" s="4"/>
    </row>
    <row r="34" spans="1:8">
      <c r="A34" s="5"/>
      <c r="B34" s="10"/>
      <c r="C34" s="4"/>
      <c r="D34" s="4"/>
      <c r="E34" s="4"/>
      <c r="F34" s="4"/>
      <c r="G34" s="5"/>
      <c r="H34" s="4"/>
    </row>
    <row r="35" spans="1:8">
      <c r="A35" s="5" t="s">
        <v>27</v>
      </c>
      <c r="B35" s="10">
        <v>9</v>
      </c>
      <c r="C35" s="11" t="s">
        <v>8</v>
      </c>
      <c r="D35" s="4">
        <v>38000.51</v>
      </c>
      <c r="E35" s="11" t="s">
        <v>8</v>
      </c>
      <c r="F35" s="4">
        <v>32914.239999999998</v>
      </c>
      <c r="G35" s="5"/>
      <c r="H35" s="4"/>
    </row>
    <row r="36" spans="1:8">
      <c r="A36" s="5" t="s">
        <v>28</v>
      </c>
      <c r="B36" s="10">
        <v>10</v>
      </c>
      <c r="C36" s="4"/>
      <c r="D36" s="4">
        <v>71289.75</v>
      </c>
      <c r="E36" s="4"/>
      <c r="F36" s="4">
        <v>125032.82</v>
      </c>
      <c r="G36" s="5"/>
      <c r="H36" s="4"/>
    </row>
    <row r="37" spans="1:8">
      <c r="A37" s="5" t="s">
        <v>29</v>
      </c>
      <c r="B37" s="10">
        <v>11</v>
      </c>
      <c r="C37" s="4"/>
      <c r="D37" s="4">
        <v>3017.37</v>
      </c>
      <c r="E37" s="4"/>
      <c r="F37" s="4">
        <v>1363.82</v>
      </c>
      <c r="G37" s="5"/>
      <c r="H37" s="4"/>
    </row>
    <row r="38" spans="1:8">
      <c r="A38" s="5" t="s">
        <v>30</v>
      </c>
      <c r="B38" s="10"/>
      <c r="C38" s="4"/>
      <c r="D38" s="4">
        <v>1382.34</v>
      </c>
      <c r="E38" s="4"/>
      <c r="F38" s="4">
        <v>318.95999999999998</v>
      </c>
      <c r="G38" s="5"/>
      <c r="H38" s="4"/>
    </row>
    <row r="39" spans="1:8">
      <c r="A39" s="5" t="s">
        <v>31</v>
      </c>
      <c r="B39" s="10">
        <v>12</v>
      </c>
      <c r="C39" s="4"/>
      <c r="D39" s="4">
        <v>899.16</v>
      </c>
      <c r="E39" s="4"/>
      <c r="F39" s="4">
        <v>1348.43</v>
      </c>
      <c r="G39" s="5"/>
      <c r="H39" s="4"/>
    </row>
    <row r="40" spans="1:8">
      <c r="A40" s="5" t="s">
        <v>32</v>
      </c>
      <c r="B40" s="10">
        <v>13</v>
      </c>
      <c r="C40" s="4"/>
      <c r="D40" s="4">
        <v>8250.7000000000007</v>
      </c>
      <c r="E40" s="4"/>
      <c r="F40" s="4">
        <v>3505.38</v>
      </c>
      <c r="G40" s="5"/>
      <c r="H40" s="4"/>
    </row>
    <row r="41" spans="1:8">
      <c r="A41" s="5" t="s">
        <v>33</v>
      </c>
      <c r="B41" s="10"/>
      <c r="C41" s="4"/>
      <c r="D41" s="4">
        <v>95027.25</v>
      </c>
      <c r="E41" s="4"/>
      <c r="F41" s="4">
        <v>9810.9599999999991</v>
      </c>
      <c r="G41" s="5"/>
      <c r="H41" s="4"/>
    </row>
    <row r="42" spans="1:8">
      <c r="A42" s="5" t="s">
        <v>34</v>
      </c>
      <c r="B42" s="10"/>
      <c r="C42" s="4"/>
      <c r="D42" s="14">
        <v>221.62</v>
      </c>
      <c r="E42" s="4"/>
      <c r="F42" s="14">
        <v>221.62</v>
      </c>
      <c r="G42" s="5"/>
      <c r="H42" s="4"/>
    </row>
    <row r="43" spans="1:8">
      <c r="A43" s="5"/>
      <c r="B43" s="10"/>
      <c r="C43" s="5"/>
      <c r="D43" s="4"/>
      <c r="E43" s="5"/>
      <c r="F43" s="4"/>
      <c r="G43" s="5"/>
      <c r="H43" s="4"/>
    </row>
    <row r="44" spans="1:8" ht="13.5" thickBot="1">
      <c r="A44" s="9" t="s">
        <v>35</v>
      </c>
      <c r="B44" s="6"/>
      <c r="C44" s="11" t="s">
        <v>8</v>
      </c>
      <c r="D44" s="15">
        <f>SUM(D35:D43)</f>
        <v>218088.7</v>
      </c>
      <c r="E44" s="11" t="s">
        <v>8</v>
      </c>
      <c r="F44" s="15">
        <f>SUM(F35:F43)</f>
        <v>174516.22999999998</v>
      </c>
      <c r="G44" s="5"/>
      <c r="H44" s="4"/>
    </row>
    <row r="45" spans="1:8" ht="13.5" thickTop="1">
      <c r="A45" s="5"/>
      <c r="B45" s="10"/>
      <c r="C45" s="4"/>
      <c r="D45" s="4"/>
      <c r="E45" s="4"/>
      <c r="F45" s="4"/>
      <c r="G45" s="5"/>
      <c r="H45" s="4"/>
    </row>
    <row r="46" spans="1:8">
      <c r="A46" s="9" t="s">
        <v>36</v>
      </c>
      <c r="B46" s="6"/>
      <c r="C46" s="4"/>
      <c r="D46" s="4"/>
      <c r="E46" s="4"/>
      <c r="F46" s="4"/>
      <c r="G46" s="5"/>
      <c r="H46" s="4"/>
    </row>
    <row r="47" spans="1:8">
      <c r="A47" s="5" t="s">
        <v>37</v>
      </c>
      <c r="B47" s="10">
        <v>14</v>
      </c>
      <c r="C47" s="4"/>
      <c r="D47" s="4">
        <v>753.08</v>
      </c>
      <c r="E47" s="4"/>
      <c r="F47" s="4">
        <v>753.08</v>
      </c>
      <c r="G47" s="5"/>
      <c r="H47" s="4"/>
    </row>
    <row r="48" spans="1:8">
      <c r="A48" s="5" t="s">
        <v>38</v>
      </c>
      <c r="B48" s="10"/>
      <c r="C48" s="4"/>
      <c r="D48" s="4">
        <v>1277.47</v>
      </c>
      <c r="E48" s="4"/>
      <c r="F48" s="4">
        <v>1277.47</v>
      </c>
      <c r="G48" s="5"/>
      <c r="H48" s="4"/>
    </row>
    <row r="49" spans="1:8">
      <c r="A49" s="5" t="s">
        <v>39</v>
      </c>
      <c r="B49" s="10"/>
      <c r="C49" s="4"/>
      <c r="D49" s="4">
        <v>614.28</v>
      </c>
      <c r="E49" s="4"/>
      <c r="F49" s="4">
        <v>478.72</v>
      </c>
      <c r="G49" s="5"/>
      <c r="H49" s="4"/>
    </row>
    <row r="50" spans="1:8">
      <c r="A50" s="5" t="s">
        <v>40</v>
      </c>
      <c r="B50" s="10"/>
      <c r="C50" s="4"/>
      <c r="D50" s="4">
        <v>2801.2</v>
      </c>
      <c r="E50" s="4"/>
      <c r="F50" s="4">
        <v>1581.19</v>
      </c>
      <c r="G50" s="5"/>
      <c r="H50" s="4"/>
    </row>
    <row r="51" spans="1:8">
      <c r="A51" s="5" t="s">
        <v>41</v>
      </c>
      <c r="B51" s="10"/>
      <c r="C51" s="4"/>
      <c r="D51" s="4">
        <v>23936.76</v>
      </c>
      <c r="E51" s="4"/>
      <c r="F51" s="4">
        <v>23936.76</v>
      </c>
      <c r="G51" s="5"/>
      <c r="H51" s="4"/>
    </row>
    <row r="52" spans="1:8">
      <c r="A52" s="5" t="s">
        <v>42</v>
      </c>
      <c r="B52" s="10"/>
      <c r="C52" s="4"/>
      <c r="D52" s="4">
        <v>5874.94</v>
      </c>
      <c r="E52" s="4"/>
      <c r="F52" s="4">
        <v>1355.57</v>
      </c>
      <c r="G52" s="5"/>
      <c r="H52" s="4"/>
    </row>
    <row r="53" spans="1:8">
      <c r="A53" s="5"/>
      <c r="B53" s="10"/>
      <c r="C53" s="4"/>
      <c r="D53" s="4"/>
      <c r="E53" s="4"/>
      <c r="F53" s="4"/>
      <c r="G53" s="5"/>
      <c r="H53" s="4"/>
    </row>
    <row r="54" spans="1:8" ht="13.5" thickBot="1">
      <c r="A54" s="9" t="s">
        <v>43</v>
      </c>
      <c r="B54" s="6"/>
      <c r="C54" s="4"/>
      <c r="D54" s="15">
        <f>SUM(D47:D52)</f>
        <v>35257.729999999996</v>
      </c>
      <c r="E54" s="4"/>
      <c r="F54" s="15">
        <f>SUM(F47:F52)</f>
        <v>29382.789999999997</v>
      </c>
      <c r="G54" s="5"/>
      <c r="H54" s="4"/>
    </row>
    <row r="55" spans="1:8" ht="13.5" thickTop="1">
      <c r="A55" s="9"/>
      <c r="B55" s="6"/>
      <c r="C55" s="4"/>
      <c r="D55" s="4"/>
      <c r="E55" s="4"/>
      <c r="F55" s="4"/>
      <c r="G55" s="5"/>
      <c r="H55" s="4"/>
    </row>
    <row r="56" spans="1:8" ht="13.5" thickBot="1">
      <c r="A56" s="9" t="s">
        <v>44</v>
      </c>
      <c r="B56" s="6"/>
      <c r="C56" s="11" t="s">
        <v>8</v>
      </c>
      <c r="D56" s="15">
        <f>D44+D54</f>
        <v>253346.43</v>
      </c>
      <c r="E56" s="11" t="s">
        <v>8</v>
      </c>
      <c r="F56" s="15">
        <f>F44+F54</f>
        <v>203899.02</v>
      </c>
      <c r="G56" s="5"/>
      <c r="H56" s="4"/>
    </row>
    <row r="57" spans="1:8" ht="13.5" thickTop="1"/>
  </sheetData>
  <mergeCells count="1">
    <mergeCell ref="E6:F6"/>
  </mergeCells>
  <phoneticPr fontId="0" type="noConversion"/>
  <pageMargins left="0.78" right="0.75" top="0.47" bottom="1" header="0" footer="0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topLeftCell="A16" workbookViewId="0">
      <selection activeCell="D38" sqref="D38"/>
    </sheetView>
  </sheetViews>
  <sheetFormatPr baseColWidth="10" defaultRowHeight="12.75"/>
  <sheetData>
    <row r="1" spans="1:6" ht="15">
      <c r="A1" s="17" t="s">
        <v>0</v>
      </c>
      <c r="B1" s="18"/>
      <c r="C1" s="19"/>
      <c r="D1" s="19"/>
      <c r="E1" s="20"/>
      <c r="F1" s="20"/>
    </row>
    <row r="2" spans="1:6" ht="15">
      <c r="A2" s="17" t="s">
        <v>45</v>
      </c>
      <c r="B2" s="18"/>
      <c r="C2" s="19"/>
      <c r="D2" s="19"/>
      <c r="E2" s="20"/>
      <c r="F2" s="20"/>
    </row>
    <row r="3" spans="1:6" ht="15">
      <c r="A3" s="17" t="s">
        <v>2</v>
      </c>
      <c r="B3" s="18"/>
      <c r="C3" s="19"/>
      <c r="D3" s="19"/>
      <c r="E3" s="20"/>
      <c r="F3" s="20"/>
    </row>
    <row r="4" spans="1:6" ht="15">
      <c r="A4" s="21" t="s">
        <v>3</v>
      </c>
      <c r="B4" s="22"/>
      <c r="C4" s="19"/>
      <c r="D4" s="19"/>
      <c r="E4" s="20"/>
      <c r="F4" s="20"/>
    </row>
    <row r="5" spans="1:6" ht="15">
      <c r="A5" s="21"/>
      <c r="B5" s="22"/>
      <c r="C5" s="19"/>
      <c r="D5" s="19"/>
      <c r="E5" s="20"/>
      <c r="F5" s="20"/>
    </row>
    <row r="6" spans="1:6" ht="14.25">
      <c r="A6" s="17"/>
      <c r="B6" s="18" t="s">
        <v>4</v>
      </c>
      <c r="C6" s="74" t="s">
        <v>46</v>
      </c>
      <c r="D6" s="74"/>
      <c r="E6" s="74" t="s">
        <v>47</v>
      </c>
      <c r="F6" s="74"/>
    </row>
    <row r="7" spans="1:6" ht="15">
      <c r="A7" s="17"/>
      <c r="B7" s="18"/>
      <c r="C7" s="23"/>
      <c r="D7" s="24"/>
      <c r="E7" s="20"/>
      <c r="F7" s="20"/>
    </row>
    <row r="8" spans="1:6" ht="15">
      <c r="A8" s="17" t="s">
        <v>48</v>
      </c>
      <c r="B8" s="25"/>
      <c r="C8" s="20"/>
      <c r="D8" s="20"/>
      <c r="E8" s="20"/>
      <c r="F8" s="20"/>
    </row>
    <row r="9" spans="1:6" ht="15">
      <c r="A9" s="17" t="s">
        <v>49</v>
      </c>
      <c r="B9" s="25"/>
      <c r="C9" s="20"/>
      <c r="D9" s="20">
        <v>207629.67</v>
      </c>
      <c r="E9" s="20"/>
      <c r="F9" s="20">
        <v>181863.28</v>
      </c>
    </row>
    <row r="10" spans="1:6" ht="15">
      <c r="A10" s="25" t="s">
        <v>50</v>
      </c>
      <c r="B10" s="25"/>
      <c r="C10" s="26">
        <v>207629.67</v>
      </c>
      <c r="D10" s="20"/>
      <c r="E10" s="27">
        <f>F9</f>
        <v>181863.28</v>
      </c>
      <c r="F10" s="20"/>
    </row>
    <row r="11" spans="1:6" ht="15">
      <c r="A11" s="25"/>
      <c r="B11" s="25"/>
      <c r="C11" s="20"/>
      <c r="D11" s="20"/>
      <c r="E11" s="20"/>
      <c r="F11" s="20"/>
    </row>
    <row r="12" spans="1:6" ht="15">
      <c r="A12" s="17" t="s">
        <v>51</v>
      </c>
      <c r="B12" s="25"/>
      <c r="C12" s="20"/>
      <c r="D12" s="20">
        <v>17798.599999999999</v>
      </c>
      <c r="E12" s="20"/>
      <c r="F12" s="20">
        <v>8457.56</v>
      </c>
    </row>
    <row r="13" spans="1:6" ht="15">
      <c r="A13" s="25"/>
      <c r="B13" s="25"/>
      <c r="C13" s="20"/>
      <c r="D13" s="20"/>
      <c r="E13" s="20"/>
      <c r="F13" s="20"/>
    </row>
    <row r="14" spans="1:6" ht="15">
      <c r="A14" s="17" t="s">
        <v>52</v>
      </c>
      <c r="B14" s="28">
        <v>15</v>
      </c>
      <c r="C14" s="20"/>
      <c r="D14" s="20">
        <v>72.59</v>
      </c>
      <c r="E14" s="20"/>
      <c r="F14" s="20">
        <v>142.61000000000001</v>
      </c>
    </row>
    <row r="15" spans="1:6" ht="15">
      <c r="A15" s="25"/>
      <c r="B15" s="25"/>
      <c r="C15" s="20"/>
      <c r="D15" s="29"/>
      <c r="E15" s="20"/>
      <c r="F15" s="29"/>
    </row>
    <row r="16" spans="1:6" ht="15">
      <c r="A16" s="17" t="s">
        <v>53</v>
      </c>
      <c r="B16" s="25"/>
      <c r="C16" s="20"/>
      <c r="D16" s="20">
        <f>D14+D12+D9</f>
        <v>225500.86000000002</v>
      </c>
      <c r="E16" s="20"/>
      <c r="F16" s="20">
        <f>SUM(F9:F14)</f>
        <v>190463.44999999998</v>
      </c>
    </row>
    <row r="17" spans="1:6" ht="15">
      <c r="A17" s="25"/>
      <c r="B17" s="25"/>
      <c r="C17" s="20"/>
      <c r="D17" s="20"/>
      <c r="E17" s="20"/>
      <c r="F17" s="20"/>
    </row>
    <row r="18" spans="1:6" ht="15">
      <c r="A18" s="17" t="s">
        <v>54</v>
      </c>
      <c r="B18" s="25"/>
      <c r="C18" s="20"/>
      <c r="D18" s="30">
        <v>-188024.68</v>
      </c>
      <c r="E18" s="20"/>
      <c r="F18" s="30">
        <v>-173365.34</v>
      </c>
    </row>
    <row r="19" spans="1:6" ht="15">
      <c r="A19" s="25"/>
      <c r="B19" s="25"/>
      <c r="C19" s="20"/>
      <c r="D19" s="20"/>
      <c r="E19" s="20"/>
      <c r="F19" s="20"/>
    </row>
    <row r="20" spans="1:6" ht="15">
      <c r="A20" s="17" t="s">
        <v>55</v>
      </c>
      <c r="B20" s="25"/>
      <c r="C20" s="20"/>
      <c r="D20" s="31">
        <f>D16+D18</f>
        <v>37476.180000000022</v>
      </c>
      <c r="E20" s="20"/>
      <c r="F20" s="32">
        <f>F16+F18</f>
        <v>17098.109999999986</v>
      </c>
    </row>
    <row r="21" spans="1:6" ht="15">
      <c r="A21" s="25"/>
      <c r="B21" s="25"/>
      <c r="C21" s="20"/>
      <c r="D21" s="19"/>
      <c r="E21" s="20"/>
      <c r="F21" s="20"/>
    </row>
    <row r="22" spans="1:6" ht="15">
      <c r="A22" s="17" t="s">
        <v>56</v>
      </c>
      <c r="B22" s="25"/>
      <c r="C22" s="20"/>
      <c r="D22" s="33">
        <f>SUM(C23:C26)</f>
        <v>28260.579999999998</v>
      </c>
      <c r="E22" s="20"/>
      <c r="F22" s="33">
        <f>SUM(E23:E25)</f>
        <v>14971.73</v>
      </c>
    </row>
    <row r="23" spans="1:6" ht="15">
      <c r="A23" s="34" t="s">
        <v>57</v>
      </c>
      <c r="B23" s="25"/>
      <c r="C23" s="20">
        <v>21402.21</v>
      </c>
      <c r="D23" s="20"/>
      <c r="E23" s="27">
        <v>10223.89</v>
      </c>
      <c r="F23" s="20"/>
    </row>
    <row r="24" spans="1:6" ht="15">
      <c r="A24" s="34" t="s">
        <v>58</v>
      </c>
      <c r="B24" s="25"/>
      <c r="C24" s="20">
        <v>2352.21</v>
      </c>
      <c r="D24" s="20"/>
      <c r="E24" s="20">
        <v>1999.46</v>
      </c>
      <c r="F24" s="20"/>
    </row>
    <row r="25" spans="1:6" ht="15">
      <c r="A25" s="34" t="s">
        <v>59</v>
      </c>
      <c r="B25" s="25"/>
      <c r="C25" s="20">
        <v>3686.52</v>
      </c>
      <c r="D25" s="20"/>
      <c r="E25" s="20">
        <v>2748.38</v>
      </c>
      <c r="F25" s="20"/>
    </row>
    <row r="26" spans="1:6" ht="15">
      <c r="A26" s="34" t="s">
        <v>60</v>
      </c>
      <c r="B26" s="25"/>
      <c r="C26" s="29">
        <v>819.64</v>
      </c>
      <c r="D26" s="20"/>
      <c r="E26" s="29"/>
      <c r="F26" s="20"/>
    </row>
    <row r="27" spans="1:6" ht="15">
      <c r="A27" s="34"/>
      <c r="B27" s="25"/>
      <c r="C27" s="19"/>
      <c r="D27" s="20"/>
      <c r="E27" s="19"/>
      <c r="F27" s="20"/>
    </row>
    <row r="28" spans="1:6" ht="15.75" thickBot="1">
      <c r="A28" s="35" t="s">
        <v>61</v>
      </c>
      <c r="B28" s="25"/>
      <c r="C28" s="20"/>
      <c r="D28" s="36">
        <f>D20-D22</f>
        <v>9215.600000000024</v>
      </c>
      <c r="E28" s="20"/>
      <c r="F28" s="36">
        <f>F20-F22</f>
        <v>2126.3799999999865</v>
      </c>
    </row>
    <row r="29" spans="1:6" ht="15.75" thickTop="1">
      <c r="A29" s="35" t="s">
        <v>62</v>
      </c>
      <c r="B29" s="25"/>
      <c r="C29" s="20"/>
      <c r="D29" s="19">
        <f>D28*0.15</f>
        <v>1382.3400000000036</v>
      </c>
      <c r="E29" s="20"/>
      <c r="F29" s="19">
        <f>F28*0.15</f>
        <v>318.95699999999795</v>
      </c>
    </row>
    <row r="30" spans="1:6" ht="15">
      <c r="A30" s="35"/>
      <c r="B30" s="25"/>
      <c r="C30" s="20"/>
      <c r="D30" s="19"/>
      <c r="E30" s="20"/>
      <c r="F30" s="19"/>
    </row>
    <row r="31" spans="1:6" ht="15">
      <c r="A31" s="35" t="s">
        <v>63</v>
      </c>
      <c r="B31" s="25"/>
      <c r="C31" s="20"/>
      <c r="D31" s="19">
        <f>D28-D29</f>
        <v>7833.2600000000202</v>
      </c>
      <c r="E31" s="20"/>
      <c r="F31" s="19">
        <f>F28-F29</f>
        <v>1807.4229999999884</v>
      </c>
    </row>
    <row r="32" spans="1:6" ht="15">
      <c r="A32" s="35" t="s">
        <v>64</v>
      </c>
      <c r="B32" s="25"/>
      <c r="C32" s="20"/>
      <c r="D32" s="19">
        <f>D31*0.25</f>
        <v>1958.3150000000051</v>
      </c>
      <c r="E32" s="20"/>
      <c r="F32" s="19">
        <f>F31*0.25</f>
        <v>451.8557499999971</v>
      </c>
    </row>
    <row r="33" spans="1:6" ht="15">
      <c r="A33" s="35"/>
      <c r="B33" s="25"/>
      <c r="C33" s="20"/>
      <c r="D33" s="19"/>
      <c r="E33" s="20"/>
      <c r="F33" s="19"/>
    </row>
    <row r="34" spans="1:6" ht="15.75" thickBot="1">
      <c r="A34" s="35" t="s">
        <v>65</v>
      </c>
      <c r="B34" s="25"/>
      <c r="C34" s="20"/>
      <c r="D34" s="36">
        <f>D31-D32</f>
        <v>5874.9450000000152</v>
      </c>
      <c r="E34" s="20"/>
      <c r="F34" s="36">
        <f>F31-F32</f>
        <v>1355.5672499999914</v>
      </c>
    </row>
    <row r="35" spans="1:6" ht="15.75" thickTop="1">
      <c r="A35" s="35"/>
      <c r="B35" s="25"/>
      <c r="C35" s="20"/>
      <c r="D35" s="19"/>
      <c r="E35" s="20"/>
      <c r="F35" s="19"/>
    </row>
    <row r="36" spans="1:6" ht="15">
      <c r="A36" s="35"/>
      <c r="B36" s="25"/>
      <c r="C36" s="20"/>
      <c r="D36" s="19"/>
      <c r="E36" s="20"/>
      <c r="F36" s="19"/>
    </row>
    <row r="37" spans="1:6" ht="15.75">
      <c r="A37" s="37" t="s">
        <v>66</v>
      </c>
      <c r="B37" s="25"/>
      <c r="C37" s="25"/>
      <c r="D37" s="25"/>
      <c r="E37" s="25"/>
      <c r="F37" s="25"/>
    </row>
  </sheetData>
  <mergeCells count="2">
    <mergeCell ref="C6:D6"/>
    <mergeCell ref="E6:F6"/>
  </mergeCells>
  <phoneticPr fontId="0" type="noConversion"/>
  <pageMargins left="0.86" right="0.75" top="0.73" bottom="1" header="0" footer="0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tabSelected="1" topLeftCell="A4" workbookViewId="0">
      <selection activeCell="C28" sqref="C28"/>
    </sheetView>
  </sheetViews>
  <sheetFormatPr baseColWidth="10" defaultRowHeight="12.75"/>
  <cols>
    <col min="5" max="6" width="12.28515625" bestFit="1" customWidth="1"/>
  </cols>
  <sheetData>
    <row r="1" spans="1:6" ht="15.75">
      <c r="A1" s="38" t="s">
        <v>67</v>
      </c>
      <c r="B1" s="39"/>
      <c r="C1" s="39"/>
      <c r="D1" s="39"/>
      <c r="E1" s="40"/>
      <c r="F1" s="40"/>
    </row>
    <row r="2" spans="1:6" ht="15.75">
      <c r="A2" s="38" t="s">
        <v>68</v>
      </c>
      <c r="B2" s="39"/>
      <c r="C2" s="39"/>
      <c r="D2" s="39"/>
      <c r="E2" s="40"/>
      <c r="F2" s="40"/>
    </row>
    <row r="3" spans="1:6" ht="15.75">
      <c r="A3" s="41" t="s">
        <v>2</v>
      </c>
      <c r="B3" s="39"/>
      <c r="C3" s="39"/>
      <c r="D3" s="39"/>
      <c r="E3" s="40"/>
      <c r="F3" s="40"/>
    </row>
    <row r="4" spans="1:6" ht="15.75">
      <c r="A4" s="37" t="s">
        <v>3</v>
      </c>
      <c r="B4" s="39"/>
      <c r="C4" s="39"/>
      <c r="D4" s="39"/>
      <c r="E4" s="40"/>
      <c r="F4" s="40"/>
    </row>
    <row r="5" spans="1:6" ht="15.75">
      <c r="A5" s="39"/>
      <c r="B5" s="39"/>
      <c r="C5" s="39"/>
      <c r="D5" s="39"/>
      <c r="E5" s="42" t="s">
        <v>69</v>
      </c>
      <c r="F5" s="42" t="s">
        <v>47</v>
      </c>
    </row>
    <row r="6" spans="1:6" ht="15.75">
      <c r="A6" s="43" t="s">
        <v>70</v>
      </c>
      <c r="B6" s="39"/>
      <c r="C6" s="39"/>
      <c r="D6" s="39"/>
      <c r="E6" s="40">
        <f>+'[1]PYG 03-02'!D87</f>
        <v>5874.9450000000152</v>
      </c>
      <c r="F6" s="40">
        <f>+'[1]PYG 03-02'!F87</f>
        <v>1355.5672499999914</v>
      </c>
    </row>
    <row r="7" spans="1:6" ht="15.75">
      <c r="A7" s="39"/>
      <c r="B7" s="39"/>
      <c r="C7" s="39"/>
      <c r="D7" s="39"/>
      <c r="E7" s="40"/>
      <c r="F7" s="40"/>
    </row>
    <row r="8" spans="1:6" ht="15.75">
      <c r="A8" s="44" t="s">
        <v>71</v>
      </c>
      <c r="B8" s="39"/>
      <c r="C8" s="39"/>
      <c r="D8" s="39"/>
      <c r="E8" s="40"/>
      <c r="F8" s="40"/>
    </row>
    <row r="9" spans="1:6" ht="15.75">
      <c r="A9" s="43" t="s">
        <v>72</v>
      </c>
      <c r="B9" s="39"/>
      <c r="C9" s="39"/>
      <c r="D9" s="39"/>
      <c r="E9" s="40"/>
      <c r="F9" s="40"/>
    </row>
    <row r="10" spans="1:6" ht="15.75">
      <c r="A10" s="39" t="s">
        <v>73</v>
      </c>
      <c r="B10" s="39"/>
      <c r="C10" s="39"/>
      <c r="D10" s="39"/>
      <c r="E10" s="40">
        <f>-'[1]BALANCES 03-02'!G405</f>
        <v>1355.5900000000001</v>
      </c>
      <c r="F10" s="40">
        <f>+'[1]BALANCES 03-02'!L405</f>
        <v>0</v>
      </c>
    </row>
    <row r="11" spans="1:6" ht="15.75">
      <c r="A11" s="39" t="s">
        <v>74</v>
      </c>
      <c r="B11" s="39"/>
      <c r="C11" s="39"/>
      <c r="D11" s="39"/>
      <c r="E11" s="40">
        <v>405.4</v>
      </c>
      <c r="F11" s="40">
        <v>63.36</v>
      </c>
    </row>
    <row r="12" spans="1:6" ht="15.75">
      <c r="A12" s="39" t="s">
        <v>32</v>
      </c>
      <c r="B12" s="39"/>
      <c r="C12" s="39"/>
      <c r="D12" s="45"/>
      <c r="E12" s="40">
        <v>4745.32</v>
      </c>
      <c r="F12" s="40">
        <f>+'[1]BALANCES 03-02'!L456</f>
        <v>2041.49</v>
      </c>
    </row>
    <row r="13" spans="1:6" ht="15.75">
      <c r="A13" s="39" t="s">
        <v>75</v>
      </c>
      <c r="B13" s="39"/>
      <c r="C13" s="39"/>
      <c r="D13" s="39"/>
      <c r="E13" s="40">
        <f>+'[1]PYG 03-02'!D85</f>
        <v>1958.3150000000051</v>
      </c>
      <c r="F13" s="40">
        <f>+'[1]PYG 03-02'!F85</f>
        <v>451.8557499999971</v>
      </c>
    </row>
    <row r="14" spans="1:6" ht="15.75">
      <c r="A14" s="39" t="s">
        <v>76</v>
      </c>
      <c r="B14" s="39"/>
      <c r="C14" s="39"/>
      <c r="D14" s="39"/>
      <c r="E14" s="40">
        <f>+'[1]PYG 03-02'!D81</f>
        <v>1382.3400000000036</v>
      </c>
      <c r="F14" s="40">
        <f>+'[1]PYG 03-02'!F81</f>
        <v>318.95699999999795</v>
      </c>
    </row>
    <row r="15" spans="1:6" ht="15.75">
      <c r="A15" s="39"/>
      <c r="B15" s="39"/>
      <c r="C15" s="39"/>
      <c r="D15" s="39"/>
      <c r="E15" s="40"/>
      <c r="F15" s="40"/>
    </row>
    <row r="16" spans="1:6" ht="15.75">
      <c r="A16" s="46" t="s">
        <v>77</v>
      </c>
      <c r="B16" s="39"/>
      <c r="C16" s="39"/>
      <c r="D16" s="39"/>
      <c r="E16" s="40"/>
      <c r="F16" s="40"/>
    </row>
    <row r="17" spans="1:6" ht="15.75">
      <c r="A17" s="39"/>
      <c r="B17" s="39"/>
      <c r="C17" s="39"/>
      <c r="D17" s="39"/>
      <c r="E17" s="40"/>
      <c r="F17" s="40"/>
    </row>
    <row r="18" spans="1:6" ht="15.75">
      <c r="A18" s="39" t="s">
        <v>11</v>
      </c>
      <c r="B18" s="39"/>
      <c r="C18" s="39"/>
      <c r="D18" s="39"/>
      <c r="E18" s="40">
        <v>7602.02</v>
      </c>
      <c r="F18" s="40">
        <v>-4845.8100000000004</v>
      </c>
    </row>
    <row r="19" spans="1:6" ht="15.75">
      <c r="A19" s="39" t="s">
        <v>78</v>
      </c>
      <c r="B19" s="39"/>
      <c r="C19" s="39"/>
      <c r="D19" s="39"/>
      <c r="E19" s="40">
        <v>-26920.82</v>
      </c>
      <c r="F19" s="40">
        <v>-65173.34</v>
      </c>
    </row>
    <row r="20" spans="1:6" ht="15.75">
      <c r="A20" s="39" t="s">
        <v>79</v>
      </c>
      <c r="B20" s="39"/>
      <c r="C20" s="39"/>
      <c r="D20" s="39"/>
      <c r="E20" s="40">
        <v>3053.26</v>
      </c>
      <c r="F20" s="40">
        <v>-2497.98</v>
      </c>
    </row>
    <row r="21" spans="1:6" ht="15.75">
      <c r="A21" s="39" t="s">
        <v>27</v>
      </c>
      <c r="B21" s="39"/>
      <c r="C21" s="39"/>
      <c r="D21" s="39"/>
      <c r="E21" s="40">
        <v>5086.2700000000004</v>
      </c>
      <c r="F21" s="40">
        <v>6602.94</v>
      </c>
    </row>
    <row r="22" spans="1:6" ht="15.75">
      <c r="A22" s="39" t="s">
        <v>29</v>
      </c>
      <c r="B22" s="39"/>
      <c r="C22" s="39"/>
      <c r="D22" s="39"/>
      <c r="E22" s="40">
        <f>1653.55-E13</f>
        <v>-304.7650000000051</v>
      </c>
      <c r="F22" s="40">
        <f>464.88-F13</f>
        <v>13.024250000002894</v>
      </c>
    </row>
    <row r="23" spans="1:6" ht="15.75">
      <c r="A23" s="39" t="s">
        <v>80</v>
      </c>
      <c r="B23" s="39"/>
      <c r="C23" s="39"/>
      <c r="D23" s="39"/>
      <c r="E23" s="40">
        <f>1063.38-E14</f>
        <v>-318.96000000000345</v>
      </c>
      <c r="F23" s="40">
        <f>31.06-F14</f>
        <v>-287.89699999999794</v>
      </c>
    </row>
    <row r="24" spans="1:6" ht="15.75">
      <c r="A24" s="39" t="s">
        <v>81</v>
      </c>
      <c r="B24" s="39"/>
      <c r="C24" s="39"/>
      <c r="D24" s="39"/>
      <c r="E24" s="40">
        <v>-449.27</v>
      </c>
      <c r="F24" s="40">
        <v>628</v>
      </c>
    </row>
    <row r="25" spans="1:6" ht="15.75">
      <c r="A25" s="39" t="s">
        <v>33</v>
      </c>
      <c r="B25" s="39"/>
      <c r="C25" s="39"/>
      <c r="D25" s="39"/>
      <c r="E25" s="40">
        <v>85216.29</v>
      </c>
      <c r="F25" s="40">
        <v>8663.51</v>
      </c>
    </row>
    <row r="26" spans="1:6" ht="16.5" thickBot="1">
      <c r="A26" s="39"/>
      <c r="B26" s="39"/>
      <c r="C26" s="39"/>
      <c r="D26" s="39"/>
      <c r="E26" s="47"/>
      <c r="F26" s="39"/>
    </row>
    <row r="27" spans="1:6" ht="16.5" thickBot="1">
      <c r="A27" s="48" t="s">
        <v>82</v>
      </c>
      <c r="B27" s="49"/>
      <c r="C27" s="49"/>
      <c r="D27" s="49"/>
      <c r="E27" s="50">
        <f>+SUM(E6:E25)</f>
        <v>88685.935000000012</v>
      </c>
      <c r="F27" s="51">
        <f>+SUM(F6:F25)</f>
        <v>-52666.322749999999</v>
      </c>
    </row>
    <row r="28" spans="1:6" ht="15.75">
      <c r="A28" s="43"/>
      <c r="B28" s="39"/>
      <c r="C28" s="39"/>
      <c r="D28" s="39"/>
      <c r="E28" s="40"/>
      <c r="F28" s="40"/>
    </row>
    <row r="29" spans="1:6" ht="15.75">
      <c r="A29" s="46" t="s">
        <v>83</v>
      </c>
      <c r="B29" s="39"/>
      <c r="C29" s="39"/>
      <c r="D29" s="39"/>
      <c r="E29" s="39"/>
      <c r="F29" s="39"/>
    </row>
    <row r="30" spans="1:6" ht="15.75">
      <c r="A30" s="39"/>
      <c r="B30" s="39"/>
      <c r="C30" s="39"/>
      <c r="D30" s="39"/>
      <c r="E30" s="40"/>
      <c r="F30" s="40"/>
    </row>
    <row r="31" spans="1:6" ht="15.75">
      <c r="A31" s="39" t="s">
        <v>84</v>
      </c>
      <c r="B31" s="39"/>
      <c r="C31" s="39"/>
      <c r="D31" s="39"/>
      <c r="E31" s="40">
        <v>-30452.74</v>
      </c>
      <c r="F31" s="40">
        <v>-18670</v>
      </c>
    </row>
    <row r="32" spans="1:6" ht="16.5" thickBot="1">
      <c r="A32" s="39"/>
      <c r="B32" s="39"/>
      <c r="C32" s="39"/>
      <c r="D32" s="39"/>
      <c r="E32" s="40"/>
      <c r="F32" s="40"/>
    </row>
    <row r="33" spans="1:6" ht="16.5" thickBot="1">
      <c r="A33" s="48" t="s">
        <v>85</v>
      </c>
      <c r="B33" s="49"/>
      <c r="C33" s="49"/>
      <c r="D33" s="49"/>
      <c r="E33" s="50">
        <f>E31</f>
        <v>-30452.74</v>
      </c>
      <c r="F33" s="51">
        <f>F31</f>
        <v>-18670</v>
      </c>
    </row>
    <row r="34" spans="1:6" ht="15.75">
      <c r="A34" s="39"/>
      <c r="B34" s="39"/>
      <c r="C34" s="39"/>
      <c r="D34" s="39"/>
      <c r="E34" s="40"/>
      <c r="F34" s="40"/>
    </row>
    <row r="35" spans="1:6" ht="15.75">
      <c r="A35" s="46" t="s">
        <v>86</v>
      </c>
      <c r="B35" s="39"/>
      <c r="C35" s="39"/>
      <c r="D35" s="39"/>
      <c r="E35" s="40"/>
      <c r="F35" s="40"/>
    </row>
    <row r="36" spans="1:6" ht="15.75">
      <c r="A36" s="39"/>
      <c r="B36" s="39"/>
      <c r="C36" s="39"/>
      <c r="D36" s="39"/>
      <c r="E36" s="40"/>
      <c r="F36" s="40"/>
    </row>
    <row r="37" spans="1:6" ht="15.75">
      <c r="A37" s="39" t="s">
        <v>28</v>
      </c>
      <c r="B37" s="39"/>
      <c r="C37" s="39"/>
      <c r="D37" s="39"/>
      <c r="E37" s="40">
        <v>-53743.07</v>
      </c>
      <c r="F37" s="40">
        <v>76548.88</v>
      </c>
    </row>
    <row r="38" spans="1:6" ht="16.5" thickBot="1">
      <c r="A38" s="39"/>
      <c r="B38" s="39"/>
      <c r="C38" s="39"/>
      <c r="D38" s="39"/>
      <c r="E38" s="40"/>
      <c r="F38" s="40"/>
    </row>
    <row r="39" spans="1:6" ht="16.5" thickBot="1">
      <c r="A39" s="48" t="s">
        <v>87</v>
      </c>
      <c r="B39" s="49"/>
      <c r="C39" s="49"/>
      <c r="D39" s="49"/>
      <c r="E39" s="50">
        <f>E37</f>
        <v>-53743.07</v>
      </c>
      <c r="F39" s="51">
        <f>SUM(F37:F37)</f>
        <v>76548.88</v>
      </c>
    </row>
    <row r="40" spans="1:6" ht="15.75">
      <c r="A40" s="39" t="s">
        <v>88</v>
      </c>
      <c r="B40" s="39"/>
      <c r="C40" s="39"/>
      <c r="D40" s="39"/>
      <c r="E40" s="40">
        <f>+E27+E33+E39</f>
        <v>4490.1250000000073</v>
      </c>
      <c r="F40" s="40">
        <f>+F27+F33+F39</f>
        <v>5212.5572500000126</v>
      </c>
    </row>
    <row r="41" spans="1:6" ht="16.5" thickBot="1">
      <c r="A41" s="39" t="s">
        <v>89</v>
      </c>
      <c r="B41" s="39"/>
      <c r="C41" s="39"/>
      <c r="D41" s="39"/>
      <c r="E41" s="47">
        <v>7336.17</v>
      </c>
      <c r="F41" s="47">
        <v>2123.61</v>
      </c>
    </row>
    <row r="42" spans="1:6" ht="16.5" thickBot="1">
      <c r="A42" s="48" t="s">
        <v>90</v>
      </c>
      <c r="B42" s="49"/>
      <c r="C42" s="49"/>
      <c r="D42" s="49"/>
      <c r="E42" s="50">
        <f>E41+E40</f>
        <v>11826.295000000007</v>
      </c>
      <c r="F42" s="51">
        <f>F40+F41</f>
        <v>7336.1672500000132</v>
      </c>
    </row>
  </sheetData>
  <phoneticPr fontId="0" type="noConversion"/>
  <pageMargins left="0.96" right="0.75" top="0.68" bottom="1" header="0" footer="0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A28" sqref="A28"/>
    </sheetView>
  </sheetViews>
  <sheetFormatPr baseColWidth="10" defaultRowHeight="12.75"/>
  <cols>
    <col min="1" max="1" width="34.42578125" customWidth="1"/>
  </cols>
  <sheetData>
    <row r="1" spans="1:8" ht="15.75">
      <c r="A1" s="38" t="s">
        <v>67</v>
      </c>
      <c r="B1" s="38"/>
      <c r="C1" s="38"/>
      <c r="D1" s="38"/>
      <c r="E1" s="38"/>
      <c r="F1" s="38"/>
      <c r="G1" s="38"/>
      <c r="H1" s="52"/>
    </row>
    <row r="2" spans="1:8" ht="15.75">
      <c r="A2" s="38" t="s">
        <v>91</v>
      </c>
      <c r="B2" s="38"/>
      <c r="C2" s="38"/>
      <c r="D2" s="38"/>
      <c r="E2" s="38"/>
      <c r="F2" s="38"/>
      <c r="G2" s="38"/>
      <c r="H2" s="52"/>
    </row>
    <row r="3" spans="1:8" ht="15.75">
      <c r="A3" s="41" t="s">
        <v>2</v>
      </c>
      <c r="B3" s="38"/>
      <c r="C3" s="38"/>
      <c r="D3" s="38"/>
      <c r="E3" s="38"/>
      <c r="F3" s="38"/>
      <c r="G3" s="38"/>
      <c r="H3" s="52"/>
    </row>
    <row r="4" spans="1:8" ht="15.75">
      <c r="A4" s="37" t="s">
        <v>3</v>
      </c>
      <c r="B4" s="39"/>
      <c r="C4" s="39"/>
      <c r="D4" s="39"/>
      <c r="E4" s="39"/>
      <c r="F4" s="39"/>
      <c r="G4" s="39"/>
      <c r="H4" s="39"/>
    </row>
    <row r="5" spans="1:8" ht="15.75">
      <c r="A5" s="37"/>
      <c r="B5" s="39"/>
      <c r="C5" s="39"/>
      <c r="D5" s="39"/>
      <c r="E5" s="39"/>
      <c r="F5" s="39"/>
      <c r="G5" s="39"/>
      <c r="H5" s="39"/>
    </row>
    <row r="6" spans="1:8" ht="15.75">
      <c r="A6" s="37" t="s">
        <v>92</v>
      </c>
      <c r="B6" s="39"/>
      <c r="C6" s="39"/>
      <c r="D6" s="39"/>
      <c r="E6" s="39"/>
      <c r="F6" s="39"/>
      <c r="G6" s="39"/>
      <c r="H6" s="39"/>
    </row>
    <row r="7" spans="1:8" ht="16.5" thickBot="1">
      <c r="A7" s="37"/>
      <c r="B7" s="39"/>
      <c r="C7" s="39"/>
      <c r="D7" s="39"/>
      <c r="E7" s="39"/>
      <c r="F7" s="39"/>
      <c r="G7" s="39"/>
      <c r="H7" s="39"/>
    </row>
    <row r="8" spans="1:8" ht="15.75">
      <c r="A8" s="53" t="s">
        <v>93</v>
      </c>
      <c r="B8" s="54" t="s">
        <v>94</v>
      </c>
      <c r="C8" s="55" t="s">
        <v>95</v>
      </c>
      <c r="D8" s="54" t="s">
        <v>96</v>
      </c>
      <c r="E8" s="54" t="s">
        <v>97</v>
      </c>
      <c r="F8" s="56" t="s">
        <v>97</v>
      </c>
      <c r="G8" s="55" t="s">
        <v>98</v>
      </c>
      <c r="H8" s="54" t="s">
        <v>99</v>
      </c>
    </row>
    <row r="9" spans="1:8" ht="16.5" thickBot="1">
      <c r="A9" s="57"/>
      <c r="B9" s="58" t="s">
        <v>100</v>
      </c>
      <c r="C9" s="59" t="s">
        <v>101</v>
      </c>
      <c r="D9" s="58" t="s">
        <v>102</v>
      </c>
      <c r="E9" s="58" t="s">
        <v>103</v>
      </c>
      <c r="F9" s="60" t="s">
        <v>37</v>
      </c>
      <c r="G9" s="59" t="s">
        <v>104</v>
      </c>
      <c r="H9" s="58" t="s">
        <v>105</v>
      </c>
    </row>
    <row r="10" spans="1:8" ht="15.75">
      <c r="A10" s="61"/>
      <c r="B10" s="62"/>
      <c r="C10" s="37"/>
      <c r="D10" s="62"/>
      <c r="E10" s="37"/>
      <c r="F10" s="63"/>
      <c r="G10" s="64"/>
      <c r="H10" s="63"/>
    </row>
    <row r="11" spans="1:8" ht="15.75">
      <c r="A11" s="65" t="s">
        <v>106</v>
      </c>
      <c r="B11" s="63">
        <v>753.08</v>
      </c>
      <c r="C11" s="64">
        <v>1277.47</v>
      </c>
      <c r="D11" s="63">
        <v>356.36</v>
      </c>
      <c r="E11" s="64">
        <v>480</v>
      </c>
      <c r="F11" s="63">
        <v>23936.76</v>
      </c>
      <c r="G11" s="64">
        <v>1223.55</v>
      </c>
      <c r="H11" s="63">
        <f>SUM(B11:G11)</f>
        <v>28027.219999999998</v>
      </c>
    </row>
    <row r="12" spans="1:8" ht="15.75">
      <c r="A12" s="61"/>
      <c r="B12" s="63"/>
      <c r="C12" s="64"/>
      <c r="D12" s="63"/>
      <c r="E12" s="64"/>
      <c r="F12" s="63"/>
      <c r="G12" s="64"/>
      <c r="H12" s="63"/>
    </row>
    <row r="13" spans="1:8" ht="15.75">
      <c r="A13" s="65" t="s">
        <v>107</v>
      </c>
      <c r="B13" s="63"/>
      <c r="C13" s="64"/>
      <c r="D13" s="63">
        <v>122.36</v>
      </c>
      <c r="E13" s="64">
        <v>1101.19</v>
      </c>
      <c r="F13" s="63"/>
      <c r="G13" s="66">
        <v>-1223.55</v>
      </c>
      <c r="H13" s="63"/>
    </row>
    <row r="14" spans="1:8" ht="15.75">
      <c r="A14" s="61"/>
      <c r="B14" s="63"/>
      <c r="C14" s="64"/>
      <c r="D14" s="63"/>
      <c r="E14" s="64"/>
      <c r="F14" s="63"/>
      <c r="G14" s="64"/>
      <c r="H14" s="63"/>
    </row>
    <row r="15" spans="1:8" ht="15.75">
      <c r="A15" s="61" t="s">
        <v>108</v>
      </c>
      <c r="B15" s="63"/>
      <c r="C15" s="64"/>
      <c r="D15" s="63"/>
      <c r="E15" s="64"/>
      <c r="F15" s="63"/>
      <c r="G15" s="64">
        <v>1355.57</v>
      </c>
      <c r="H15" s="63">
        <f>G15</f>
        <v>1355.57</v>
      </c>
    </row>
    <row r="16" spans="1:8" ht="16.5" thickBot="1">
      <c r="A16" s="65"/>
      <c r="B16" s="63"/>
      <c r="C16" s="64"/>
      <c r="D16" s="63"/>
      <c r="E16" s="64"/>
      <c r="F16" s="63"/>
      <c r="G16" s="64"/>
      <c r="H16" s="63"/>
    </row>
    <row r="17" spans="1:8" ht="16.5" thickBot="1">
      <c r="A17" s="48" t="s">
        <v>109</v>
      </c>
      <c r="B17" s="67">
        <f>B11</f>
        <v>753.08</v>
      </c>
      <c r="C17" s="68">
        <f>C11</f>
        <v>1277.47</v>
      </c>
      <c r="D17" s="67">
        <f>D13+D11</f>
        <v>478.72</v>
      </c>
      <c r="E17" s="68">
        <f>E13+E11</f>
        <v>1581.19</v>
      </c>
      <c r="F17" s="67">
        <f>F11</f>
        <v>23936.76</v>
      </c>
      <c r="G17" s="68">
        <f>G15+G13+G11</f>
        <v>1355.57</v>
      </c>
      <c r="H17" s="67">
        <f>H15+H11</f>
        <v>29382.789999999997</v>
      </c>
    </row>
    <row r="18" spans="1:8" ht="15.75">
      <c r="A18" s="65"/>
      <c r="B18" s="63"/>
      <c r="C18" s="64"/>
      <c r="D18" s="63"/>
      <c r="E18" s="64"/>
      <c r="F18" s="63"/>
      <c r="G18" s="64"/>
      <c r="H18" s="63"/>
    </row>
    <row r="19" spans="1:8" ht="15.75">
      <c r="A19" s="65" t="s">
        <v>110</v>
      </c>
      <c r="B19" s="63"/>
      <c r="C19" s="64"/>
      <c r="D19" s="63">
        <v>135.56</v>
      </c>
      <c r="E19" s="64">
        <v>1220.01</v>
      </c>
      <c r="F19" s="63"/>
      <c r="G19" s="66">
        <v>-1355.57</v>
      </c>
      <c r="H19" s="62"/>
    </row>
    <row r="20" spans="1:8" ht="15.75">
      <c r="A20" s="65"/>
      <c r="B20" s="63"/>
      <c r="C20" s="64"/>
      <c r="D20" s="63"/>
      <c r="E20" s="64"/>
      <c r="F20" s="63"/>
      <c r="G20" s="64"/>
      <c r="H20" s="62"/>
    </row>
    <row r="21" spans="1:8" ht="15.75">
      <c r="A21" s="65" t="s">
        <v>111</v>
      </c>
      <c r="B21" s="63"/>
      <c r="C21" s="64"/>
      <c r="D21" s="63"/>
      <c r="E21" s="64"/>
      <c r="F21" s="63"/>
      <c r="G21" s="64">
        <v>5874.94</v>
      </c>
      <c r="H21" s="63">
        <v>5874.94</v>
      </c>
    </row>
    <row r="22" spans="1:8" ht="16.5" thickBot="1">
      <c r="A22" s="69"/>
      <c r="B22" s="63"/>
      <c r="C22" s="64"/>
      <c r="D22" s="63"/>
      <c r="E22" s="64"/>
      <c r="F22" s="63"/>
      <c r="G22" s="64"/>
      <c r="H22" s="63"/>
    </row>
    <row r="23" spans="1:8" ht="16.5" thickBot="1">
      <c r="A23" s="48" t="s">
        <v>112</v>
      </c>
      <c r="B23" s="67">
        <f>B17</f>
        <v>753.08</v>
      </c>
      <c r="C23" s="68">
        <f>C17</f>
        <v>1277.47</v>
      </c>
      <c r="D23" s="67">
        <f>D19+D17</f>
        <v>614.28</v>
      </c>
      <c r="E23" s="68">
        <f>E19+E17</f>
        <v>2801.2</v>
      </c>
      <c r="F23" s="67">
        <f>F17</f>
        <v>23936.76</v>
      </c>
      <c r="G23" s="68">
        <v>5874.94</v>
      </c>
      <c r="H23" s="67">
        <f>H21+H17</f>
        <v>35257.729999999996</v>
      </c>
    </row>
    <row r="24" spans="1:8" ht="15.75">
      <c r="A24" s="61"/>
      <c r="B24" s="63"/>
      <c r="C24" s="64"/>
      <c r="D24" s="63"/>
      <c r="E24" s="64"/>
      <c r="F24" s="63"/>
      <c r="G24" s="64"/>
      <c r="H24" s="63"/>
    </row>
    <row r="25" spans="1:8" ht="15.75">
      <c r="A25" s="61"/>
      <c r="B25" s="63"/>
      <c r="C25" s="64"/>
      <c r="D25" s="63"/>
      <c r="E25" s="64"/>
      <c r="F25" s="63"/>
      <c r="G25" s="64"/>
      <c r="H25" s="63"/>
    </row>
    <row r="26" spans="1:8" ht="16.5" thickBot="1">
      <c r="A26" s="70"/>
      <c r="B26" s="71"/>
      <c r="C26" s="72"/>
      <c r="D26" s="71"/>
      <c r="E26" s="72"/>
      <c r="F26" s="71"/>
      <c r="G26" s="72"/>
      <c r="H26" s="71"/>
    </row>
  </sheetData>
  <phoneticPr fontId="0" type="noConversion"/>
  <pageMargins left="0.75" right="0.75" top="1" bottom="1" header="0" footer="0"/>
  <pageSetup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Balances Generales </vt:lpstr>
      <vt:lpstr>P y G</vt:lpstr>
      <vt:lpstr>Flujo de Caja</vt:lpstr>
      <vt:lpstr>Evol. Patrimonio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ehernand</cp:lastModifiedBy>
  <cp:lastPrinted>1980-01-04T09:57:25Z</cp:lastPrinted>
  <dcterms:created xsi:type="dcterms:W3CDTF">1980-01-04T09:07:10Z</dcterms:created>
  <dcterms:modified xsi:type="dcterms:W3CDTF">2010-06-22T17:50:24Z</dcterms:modified>
</cp:coreProperties>
</file>