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20" windowWidth="15480" windowHeight="8475" tabRatio="601" activeTab="1"/>
  </bookViews>
  <sheets>
    <sheet name="ANEXO 1" sheetId="24" r:id="rId1"/>
    <sheet name="ANEXO 4" sheetId="25" r:id="rId2"/>
    <sheet name="ANEXO 5" sheetId="26" r:id="rId3"/>
    <sheet name="ANEXO 5.1" sheetId="27" r:id="rId4"/>
    <sheet name="ANEXO 7" sheetId="29" r:id="rId5"/>
    <sheet name="CARAT ANEXO " sheetId="21" r:id="rId6"/>
  </sheets>
  <calcPr calcId="125725"/>
</workbook>
</file>

<file path=xl/calcChain.xml><?xml version="1.0" encoding="utf-8"?>
<calcChain xmlns="http://schemas.openxmlformats.org/spreadsheetml/2006/main">
  <c r="U45" i="25"/>
  <c r="D27" i="27" l="1"/>
  <c r="D21"/>
  <c r="D29"/>
  <c r="I40" i="29" l="1"/>
  <c r="I39"/>
  <c r="I38"/>
  <c r="I37"/>
  <c r="I35"/>
  <c r="I34"/>
  <c r="I33"/>
  <c r="I26"/>
  <c r="I25"/>
  <c r="I24"/>
  <c r="I23"/>
  <c r="I22"/>
  <c r="I21"/>
  <c r="I20"/>
  <c r="I18"/>
  <c r="I17"/>
  <c r="I16"/>
  <c r="I15"/>
  <c r="I14"/>
  <c r="I13"/>
  <c r="I12"/>
  <c r="I11"/>
  <c r="I10"/>
  <c r="I9"/>
  <c r="J13" i="27"/>
  <c r="M13" s="1"/>
  <c r="D25" s="1"/>
  <c r="J8"/>
  <c r="M8" s="1"/>
  <c r="D24" s="1"/>
  <c r="G32" i="26"/>
  <c r="I32" s="1"/>
  <c r="D28" i="27" s="1"/>
  <c r="F27" i="26"/>
  <c r="H27" s="1"/>
  <c r="D26" i="27" s="1"/>
  <c r="I22" i="26"/>
  <c r="H22"/>
  <c r="J17"/>
  <c r="I17"/>
  <c r="O43" i="25"/>
  <c r="M43"/>
  <c r="K43"/>
  <c r="I43"/>
  <c r="G43"/>
  <c r="E43"/>
  <c r="C43"/>
  <c r="M16" i="24"/>
  <c r="L16"/>
  <c r="K16"/>
  <c r="J16"/>
  <c r="I16"/>
  <c r="H16"/>
  <c r="G16"/>
  <c r="F16"/>
  <c r="E16"/>
  <c r="D16"/>
  <c r="C16"/>
  <c r="B16"/>
  <c r="M15"/>
  <c r="L15"/>
  <c r="K15"/>
  <c r="J15"/>
  <c r="I15"/>
  <c r="H15"/>
  <c r="G15"/>
  <c r="F15"/>
  <c r="E15"/>
  <c r="D15"/>
  <c r="C15"/>
  <c r="B15"/>
  <c r="M14"/>
  <c r="L14"/>
  <c r="K14"/>
  <c r="J14"/>
  <c r="I14"/>
  <c r="H14"/>
  <c r="G14"/>
  <c r="F14"/>
  <c r="E14"/>
  <c r="D14"/>
  <c r="C14"/>
  <c r="B14"/>
  <c r="M13"/>
  <c r="M17" s="1"/>
  <c r="L13"/>
  <c r="L17" s="1"/>
  <c r="K13"/>
  <c r="K17" s="1"/>
  <c r="J13"/>
  <c r="J17" s="1"/>
  <c r="I13"/>
  <c r="I17" s="1"/>
  <c r="H13"/>
  <c r="H17" s="1"/>
  <c r="G13"/>
  <c r="G17" s="1"/>
  <c r="F13"/>
  <c r="F17" s="1"/>
  <c r="E13"/>
  <c r="E17" s="1"/>
  <c r="D13"/>
  <c r="D17" s="1"/>
  <c r="C13"/>
  <c r="C17" s="1"/>
  <c r="B13"/>
  <c r="U43" i="25" l="1"/>
  <c r="U42" s="1"/>
  <c r="N13" i="24"/>
  <c r="B22" s="1"/>
  <c r="C22"/>
  <c r="C23"/>
  <c r="C24"/>
  <c r="C25"/>
  <c r="K17" i="26"/>
  <c r="D22" i="27" s="1"/>
  <c r="J22" i="26"/>
  <c r="D23" i="27" s="1"/>
  <c r="N14" i="24"/>
  <c r="B23" s="1"/>
  <c r="N16"/>
  <c r="B25" s="1"/>
  <c r="N15"/>
  <c r="B24" s="1"/>
  <c r="B17"/>
  <c r="N17" s="1"/>
  <c r="B26" s="1"/>
  <c r="D30" i="27" l="1"/>
</calcChain>
</file>

<file path=xl/sharedStrings.xml><?xml version="1.0" encoding="utf-8"?>
<sst xmlns="http://schemas.openxmlformats.org/spreadsheetml/2006/main" count="222" uniqueCount="127">
  <si>
    <t>TOTAL</t>
  </si>
  <si>
    <t>-</t>
  </si>
  <si>
    <t>ANEXO  1</t>
  </si>
  <si>
    <t>MESES</t>
  </si>
  <si>
    <t>TOTAL ($)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</si>
  <si>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</si>
  <si>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</si>
  <si>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</si>
  <si>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</si>
  <si>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</si>
  <si>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</si>
  <si>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</si>
  <si>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</si>
  <si>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OCTUBRE</t>
  </si>
  <si>
    <t>NOV.</t>
  </si>
  <si>
    <t>DIC.</t>
  </si>
  <si>
    <t>RUEDA DENTADA</t>
  </si>
  <si>
    <t>EJES</t>
  </si>
  <si>
    <t>OTROS</t>
  </si>
  <si>
    <t>SUB-TOTAL</t>
  </si>
  <si>
    <t>PROMEDIO MENSUAL ($)</t>
  </si>
  <si>
    <t>ANEXO 4</t>
  </si>
  <si>
    <t>Barras</t>
  </si>
  <si>
    <t>2 dias</t>
  </si>
  <si>
    <t>TC=</t>
  </si>
  <si>
    <t>TCP=</t>
  </si>
  <si>
    <t>TOTAL (min)</t>
  </si>
  <si>
    <t>TIEMPOS ESTANDARES DE OPERACIÓN</t>
  </si>
  <si>
    <t>PROCESO</t>
  </si>
  <si>
    <t>Corte 1</t>
  </si>
  <si>
    <t>Corte 2</t>
  </si>
  <si>
    <t>VELOCIDADES  DE CORTE ESTANDARES</t>
  </si>
  <si>
    <t>R            (radio)</t>
  </si>
  <si>
    <t>e               (mm)</t>
  </si>
  <si>
    <t xml:space="preserve">        Np            (#  pasadas)</t>
  </si>
  <si>
    <t>Ar de avc.                           ( mm)</t>
  </si>
  <si>
    <t>Ar de acab.                         ( mm)</t>
  </si>
  <si>
    <t>Tiempo de desb. (min)</t>
  </si>
  <si>
    <t>Tiempo de acab. (min)</t>
  </si>
  <si>
    <t>Refrentado</t>
  </si>
  <si>
    <t>L              (mm)</t>
  </si>
  <si>
    <t xml:space="preserve">  Np                (#  pasadas)</t>
  </si>
  <si>
    <t xml:space="preserve">V. avance              (m/min)                       </t>
  </si>
  <si>
    <t>V. acabado                         (mm)</t>
  </si>
  <si>
    <t>Cilindrado</t>
  </si>
  <si>
    <t>Tpo camb. (min)</t>
  </si>
  <si>
    <t>Tronzado</t>
  </si>
  <si>
    <t>Limado de rebaba</t>
  </si>
  <si>
    <t>π</t>
  </si>
  <si>
    <t>D               (mm)</t>
  </si>
  <si>
    <t>L                 (mm)</t>
  </si>
  <si>
    <t xml:space="preserve">Va               (m/min)                       </t>
  </si>
  <si>
    <t>Z                     (# dient)</t>
  </si>
  <si>
    <t>Ad             (avac. dient.)</t>
  </si>
  <si>
    <t>constante</t>
  </si>
  <si>
    <t>Cant.  Rev.</t>
  </si>
  <si>
    <t>Tpo/dient  (min)</t>
  </si>
  <si>
    <t xml:space="preserve">  Np                   (#  pasadas)</t>
  </si>
  <si>
    <t>Tiempo  Total(min)</t>
  </si>
  <si>
    <t>Fresado</t>
  </si>
  <si>
    <t>Chaveteado</t>
  </si>
  <si>
    <t xml:space="preserve">a               (m/min)                       </t>
  </si>
  <si>
    <t>Rectificado</t>
  </si>
  <si>
    <t>ANEXO 7</t>
  </si>
  <si>
    <t>CLASIFICACIÓN DE DESPERDICIOS</t>
  </si>
  <si>
    <t>TALLER MECÁNICO</t>
  </si>
  <si>
    <t>NÚMERO PREGUNTA</t>
  </si>
  <si>
    <t>RESPUESTAS</t>
  </si>
  <si>
    <t>DESPERDICIO</t>
  </si>
  <si>
    <t>ENTREVISTADOS</t>
  </si>
  <si>
    <t>Existe a medias un programa de mantenimiento preventivo</t>
  </si>
  <si>
    <t>Proceso</t>
  </si>
  <si>
    <t>A veces utilizan instructivos de trabajo para realizar sus actividades</t>
  </si>
  <si>
    <t>A veces cumplen los estandares de calidad</t>
  </si>
  <si>
    <t>Si existen productos que necesitan reproceso</t>
  </si>
  <si>
    <t>Hay interrupciones en el proceso entre estaciones de trabajo</t>
  </si>
  <si>
    <t>Existe demora para encontrar repuestos y/o herramientas para seguir con el proceso de producción</t>
  </si>
  <si>
    <t>Espera</t>
  </si>
  <si>
    <t>El tiempo de rrecorrido entre máquinas es muy largo</t>
  </si>
  <si>
    <t>Las ordenes de producción se retrazan</t>
  </si>
  <si>
    <t>A veces se espera por estar la máquina dañada</t>
  </si>
  <si>
    <t>No tenemos conocimiento de tiempos estandares de operación</t>
  </si>
  <si>
    <t>RRHH</t>
  </si>
  <si>
    <t>CULTURA</t>
  </si>
  <si>
    <t>Nunca se realizan estudios de tiempos del proceso de poroducción</t>
  </si>
  <si>
    <t>No se desarrollan instructivos para realizar los trabajos</t>
  </si>
  <si>
    <t>A veces estamos supervisados muy de cerca y no tenemos ordenes exactas para realizar los trabajos en el proceso de producción.</t>
  </si>
  <si>
    <t>Estamos sobrecargados de trabajo</t>
  </si>
  <si>
    <t>Se cambia frecuentemente de orden de trabajo</t>
  </si>
  <si>
    <t>Las máquinas son medianamente confiables</t>
  </si>
  <si>
    <t>No estamos de acuerdo con la distribución de las máquinas.</t>
  </si>
  <si>
    <t>No se realizan inspecciones de calidad en los trabajos</t>
  </si>
  <si>
    <t>Defecto</t>
  </si>
  <si>
    <t>A veces estan disponibles los repuestos y herramientas para realizar un trabajo continuo en el proceso.</t>
  </si>
  <si>
    <t>TECNOLOGÍA</t>
  </si>
  <si>
    <t>Los equipos de control de calidad  estan en buen estado</t>
  </si>
  <si>
    <t>La producción de piezas  fluye rapidadmente.</t>
  </si>
  <si>
    <t>A veces se entregan a tiempo las ordenes de trabajo.</t>
  </si>
  <si>
    <t>Las máquinas no estan disponibles  debido a fallas de funcionamiento</t>
  </si>
  <si>
    <t>SEPT.</t>
  </si>
  <si>
    <t>PRODUCTOS</t>
  </si>
  <si>
    <t>96,00</t>
  </si>
  <si>
    <t>75,00</t>
  </si>
  <si>
    <t>UNIDADES PRODUCIDAS AL MES</t>
  </si>
  <si>
    <t xml:space="preserve">MAPEO DE LA CADENA DE VALOR ACTUAL (VSM) </t>
  </si>
  <si>
    <t>ANEXO 5</t>
  </si>
  <si>
    <t>DESCRIPCIÓN</t>
  </si>
  <si>
    <t>EJE-PIÑÓN</t>
  </si>
  <si>
    <t>DEMANDA DEL EJE PIÑÓN EN EL 2009</t>
  </si>
  <si>
    <t>Refrentado y Limado de Rebabas</t>
  </si>
  <si>
    <t>EJE PIÑÓN</t>
  </si>
  <si>
    <t>PRECIO UNITARIO DEL PRODUCTO ($).</t>
  </si>
  <si>
    <t>VENTA  ANUAL EN MILES ($)</t>
  </si>
  <si>
    <t>DEMANDA MENSUAL (Unid)</t>
  </si>
  <si>
    <t>PRODUCCIÓN MENSUAL (Unid)</t>
  </si>
  <si>
    <t>480 min                    disp/día</t>
  </si>
  <si>
    <t>Tiempo Total (min)</t>
  </si>
  <si>
    <r>
      <t>N</t>
    </r>
    <r>
      <rPr>
        <b/>
        <sz val="11"/>
        <color theme="1"/>
        <rFont val="Britannic Bold"/>
        <family val="2"/>
      </rPr>
      <t>°</t>
    </r>
    <r>
      <rPr>
        <b/>
        <sz val="11"/>
        <color theme="1"/>
        <rFont val="Calibri"/>
        <family val="2"/>
        <scheme val="minor"/>
      </rPr>
      <t xml:space="preserve"> dient.</t>
    </r>
  </si>
  <si>
    <t>OPERACIÓN</t>
  </si>
  <si>
    <t>Nombre Operación</t>
  </si>
  <si>
    <t>#   Operación</t>
  </si>
  <si>
    <t>Tiempo de Operación (min)</t>
  </si>
  <si>
    <t>Refrentado y limado de rebabas</t>
  </si>
  <si>
    <t>Es pobre el flujo de información entre el Jefe y los operarios.</t>
  </si>
  <si>
    <t>rpm   avance</t>
  </si>
  <si>
    <t>rpm     acabado</t>
  </si>
  <si>
    <t xml:space="preserve">rpm     </t>
  </si>
</sst>
</file>

<file path=xl/styles.xml><?xml version="1.0" encoding="utf-8"?>
<styleSheet xmlns="http://schemas.openxmlformats.org/spreadsheetml/2006/main">
  <numFmts count="18">
    <numFmt numFmtId="164" formatCode="_-* #,##0.00\ _€_-;\-* #,##0.00\ _€_-;_-* &quot;-&quot;??\ _€_-;_-@_-"/>
    <numFmt numFmtId="165" formatCode="0\ &quot;seg&quot;"/>
    <numFmt numFmtId="166" formatCode="0.0"/>
    <numFmt numFmtId="167" formatCode="0\ &quot;unid&quot;"/>
    <numFmt numFmtId="168" formatCode="0.00\ &quot;min&quot;"/>
    <numFmt numFmtId="169" formatCode="0\ &quot;unid/barra&quot;"/>
    <numFmt numFmtId="170" formatCode="0.0\ &quot;min&quot;"/>
    <numFmt numFmtId="171" formatCode="0\ &quot;min&quot;"/>
    <numFmt numFmtId="172" formatCode="0\ &quot;barras&quot;"/>
    <numFmt numFmtId="173" formatCode="0\ &quot;dias&quot;"/>
    <numFmt numFmtId="174" formatCode="0.00\ &quot;dias&quot;"/>
    <numFmt numFmtId="175" formatCode="0.00\ &quot;min/unid&quot;"/>
    <numFmt numFmtId="176" formatCode="0.0%"/>
    <numFmt numFmtId="177" formatCode="0.00\ &quot;días&quot;"/>
    <numFmt numFmtId="178" formatCode="0\ &quot;días&quot;"/>
    <numFmt numFmtId="179" formatCode="0.00000"/>
    <numFmt numFmtId="180" formatCode="_-* #,##0.00\ [$€]_-;\-* #,##0.00\ [$€]_-;_-* &quot;-&quot;??\ [$€]_-;_-@_-"/>
    <numFmt numFmtId="181" formatCode="0\ \ \ \ "/>
  </numFmts>
  <fonts count="2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1"/>
      <name val="Arial"/>
      <family val="2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b/>
      <sz val="24"/>
      <name val="Arial"/>
      <family val="2"/>
    </font>
    <font>
      <sz val="24"/>
      <name val="Arial"/>
      <family val="2"/>
    </font>
    <font>
      <b/>
      <sz val="24"/>
      <color theme="1"/>
      <name val="Arial"/>
      <family val="2"/>
    </font>
    <font>
      <b/>
      <sz val="10"/>
      <name val="Arial"/>
      <family val="2"/>
    </font>
    <font>
      <sz val="10"/>
      <color theme="0"/>
      <name val="Arial"/>
      <family val="2"/>
    </font>
    <font>
      <sz val="6"/>
      <name val="Arial"/>
      <family val="2"/>
    </font>
    <font>
      <b/>
      <sz val="6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sz val="10"/>
      <color rgb="FFFF0000"/>
      <name val="Arial"/>
      <family val="2"/>
    </font>
    <font>
      <sz val="8"/>
      <name val="Arial"/>
      <family val="2"/>
    </font>
    <font>
      <sz val="12"/>
      <color theme="1"/>
      <name val="Calibri"/>
      <family val="2"/>
      <scheme val="minor"/>
    </font>
    <font>
      <sz val="12"/>
      <name val="Arial"/>
      <family val="2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name val="Arial"/>
      <family val="2"/>
    </font>
    <font>
      <b/>
      <sz val="12"/>
      <name val="Calibri"/>
      <family val="2"/>
      <scheme val="minor"/>
    </font>
    <font>
      <b/>
      <sz val="11"/>
      <color theme="1"/>
      <name val="Britannic Bold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</fills>
  <borders count="6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8" fillId="0" borderId="0"/>
    <xf numFmtId="180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24" fillId="0" borderId="0"/>
    <xf numFmtId="9" fontId="8" fillId="0" borderId="0" applyFont="0" applyFill="0" applyBorder="0" applyAlignment="0" applyProtection="0"/>
    <xf numFmtId="0" fontId="8" fillId="0" borderId="0"/>
  </cellStyleXfs>
  <cellXfs count="314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0" xfId="0" applyBorder="1" applyAlignment="1">
      <alignment horizontal="center"/>
    </xf>
    <xf numFmtId="2" fontId="0" fillId="0" borderId="0" xfId="0" applyNumberFormat="1"/>
    <xf numFmtId="0" fontId="0" fillId="0" borderId="1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2" fontId="0" fillId="0" borderId="0" xfId="0" applyNumberFormat="1" applyBorder="1" applyAlignment="1">
      <alignment horizontal="center"/>
    </xf>
    <xf numFmtId="0" fontId="3" fillId="0" borderId="0" xfId="0" applyFont="1" applyAlignment="1">
      <alignment horizontal="center"/>
    </xf>
    <xf numFmtId="2" fontId="3" fillId="0" borderId="0" xfId="0" applyNumberFormat="1" applyFont="1" applyAlignment="1">
      <alignment horizontal="center"/>
    </xf>
    <xf numFmtId="2" fontId="3" fillId="0" borderId="0" xfId="0" applyNumberFormat="1" applyFont="1" applyBorder="1" applyAlignment="1">
      <alignment horizontal="center"/>
    </xf>
    <xf numFmtId="0" fontId="2" fillId="0" borderId="39" xfId="0" applyFont="1" applyBorder="1"/>
    <xf numFmtId="0" fontId="2" fillId="0" borderId="24" xfId="0" applyFont="1" applyBorder="1" applyAlignment="1">
      <alignment wrapText="1"/>
    </xf>
    <xf numFmtId="0" fontId="2" fillId="0" borderId="24" xfId="0" applyFont="1" applyBorder="1"/>
    <xf numFmtId="0" fontId="2" fillId="0" borderId="26" xfId="0" applyFont="1" applyFill="1" applyBorder="1"/>
    <xf numFmtId="0" fontId="7" fillId="0" borderId="0" xfId="0" applyFont="1"/>
    <xf numFmtId="0" fontId="8" fillId="0" borderId="0" xfId="1"/>
    <xf numFmtId="0" fontId="10" fillId="0" borderId="0" xfId="1" applyFont="1"/>
    <xf numFmtId="0" fontId="9" fillId="0" borderId="0" xfId="1" applyFont="1" applyAlignment="1">
      <alignment horizontal="center"/>
    </xf>
    <xf numFmtId="0" fontId="8" fillId="0" borderId="0" xfId="1" applyFill="1" applyBorder="1"/>
    <xf numFmtId="0" fontId="8" fillId="0" borderId="0" xfId="1" applyBorder="1"/>
    <xf numFmtId="168" fontId="8" fillId="0" borderId="0" xfId="1" applyNumberFormat="1"/>
    <xf numFmtId="2" fontId="8" fillId="0" borderId="0" xfId="1" applyNumberFormat="1"/>
    <xf numFmtId="0" fontId="19" fillId="0" borderId="0" xfId="1" applyFont="1" applyAlignment="1">
      <alignment wrapText="1"/>
    </xf>
    <xf numFmtId="0" fontId="14" fillId="0" borderId="0" xfId="1" applyFont="1" applyAlignment="1">
      <alignment wrapText="1"/>
    </xf>
    <xf numFmtId="0" fontId="8" fillId="3" borderId="0" xfId="1" applyFill="1"/>
    <xf numFmtId="0" fontId="4" fillId="0" borderId="0" xfId="0" applyFont="1" applyAlignment="1">
      <alignment horizontal="center"/>
    </xf>
    <xf numFmtId="0" fontId="0" fillId="0" borderId="0" xfId="0" applyBorder="1" applyAlignment="1"/>
    <xf numFmtId="0" fontId="0" fillId="0" borderId="1" xfId="0" applyFill="1" applyBorder="1"/>
    <xf numFmtId="0" fontId="0" fillId="0" borderId="51" xfId="0" applyFill="1" applyBorder="1" applyAlignment="1">
      <alignment vertical="center" wrapText="1"/>
    </xf>
    <xf numFmtId="0" fontId="6" fillId="0" borderId="13" xfId="0" applyFont="1" applyBorder="1"/>
    <xf numFmtId="0" fontId="7" fillId="0" borderId="15" xfId="0" applyFont="1" applyBorder="1"/>
    <xf numFmtId="0" fontId="7" fillId="0" borderId="17" xfId="0" applyFont="1" applyFill="1" applyBorder="1"/>
    <xf numFmtId="176" fontId="20" fillId="0" borderId="0" xfId="0" applyNumberFormat="1" applyFont="1" applyBorder="1"/>
    <xf numFmtId="2" fontId="6" fillId="0" borderId="42" xfId="0" applyNumberFormat="1" applyFont="1" applyBorder="1"/>
    <xf numFmtId="2" fontId="20" fillId="0" borderId="6" xfId="0" applyNumberFormat="1" applyFont="1" applyBorder="1"/>
    <xf numFmtId="166" fontId="0" fillId="0" borderId="18" xfId="0" applyNumberFormat="1" applyBorder="1"/>
    <xf numFmtId="0" fontId="9" fillId="0" borderId="0" xfId="1" applyFont="1" applyAlignment="1"/>
    <xf numFmtId="0" fontId="11" fillId="0" borderId="0" xfId="0" applyFont="1" applyAlignment="1"/>
    <xf numFmtId="0" fontId="0" fillId="0" borderId="0" xfId="0" applyBorder="1"/>
    <xf numFmtId="0" fontId="0" fillId="3" borderId="0" xfId="0" applyFill="1"/>
    <xf numFmtId="2" fontId="0" fillId="3" borderId="0" xfId="0" applyNumberFormat="1" applyFill="1"/>
    <xf numFmtId="0" fontId="0" fillId="0" borderId="0" xfId="0" applyBorder="1" applyAlignment="1">
      <alignment horizontal="center"/>
    </xf>
    <xf numFmtId="0" fontId="0" fillId="0" borderId="0" xfId="0" applyBorder="1"/>
    <xf numFmtId="0" fontId="22" fillId="0" borderId="0" xfId="0" applyFont="1" applyBorder="1" applyAlignment="1">
      <alignment horizontal="center"/>
    </xf>
    <xf numFmtId="2" fontId="0" fillId="0" borderId="0" xfId="0" applyNumberFormat="1" applyBorder="1"/>
    <xf numFmtId="0" fontId="23" fillId="0" borderId="0" xfId="0" applyFont="1" applyBorder="1" applyAlignment="1">
      <alignment horizontal="center"/>
    </xf>
    <xf numFmtId="179" fontId="0" fillId="0" borderId="0" xfId="0" applyNumberFormat="1" applyBorder="1" applyAlignment="1">
      <alignment horizontal="center"/>
    </xf>
    <xf numFmtId="0" fontId="12" fillId="0" borderId="0" xfId="1" applyFont="1" applyBorder="1" applyAlignment="1"/>
    <xf numFmtId="171" fontId="8" fillId="3" borderId="22" xfId="1" applyNumberFormat="1" applyFill="1" applyBorder="1"/>
    <xf numFmtId="0" fontId="21" fillId="0" borderId="0" xfId="1" applyFont="1" applyFill="1" applyBorder="1" applyAlignment="1">
      <alignment horizontal="center"/>
    </xf>
    <xf numFmtId="2" fontId="21" fillId="0" borderId="0" xfId="1" applyNumberFormat="1" applyFont="1" applyFill="1" applyBorder="1" applyAlignment="1">
      <alignment horizontal="center"/>
    </xf>
    <xf numFmtId="10" fontId="21" fillId="0" borderId="0" xfId="1" applyNumberFormat="1" applyFont="1" applyFill="1" applyBorder="1" applyAlignment="1">
      <alignment horizontal="center"/>
    </xf>
    <xf numFmtId="2" fontId="16" fillId="0" borderId="0" xfId="1" applyNumberFormat="1" applyFont="1" applyFill="1" applyBorder="1" applyAlignment="1">
      <alignment horizontal="center"/>
    </xf>
    <xf numFmtId="0" fontId="21" fillId="0" borderId="0" xfId="1" applyFont="1" applyFill="1" applyBorder="1"/>
    <xf numFmtId="0" fontId="0" fillId="0" borderId="32" xfId="0" applyBorder="1" applyAlignment="1">
      <alignment horizontal="center"/>
    </xf>
    <xf numFmtId="4" fontId="7" fillId="0" borderId="5" xfId="0" applyNumberFormat="1" applyFont="1" applyBorder="1"/>
    <xf numFmtId="4" fontId="7" fillId="0" borderId="9" xfId="0" applyNumberFormat="1" applyFont="1" applyBorder="1"/>
    <xf numFmtId="4" fontId="7" fillId="0" borderId="4" xfId="0" applyNumberFormat="1" applyFont="1" applyBorder="1"/>
    <xf numFmtId="4" fontId="7" fillId="0" borderId="7" xfId="0" applyNumberFormat="1" applyFont="1" applyBorder="1"/>
    <xf numFmtId="4" fontId="7" fillId="0" borderId="1" xfId="0" applyNumberFormat="1" applyFont="1" applyBorder="1"/>
    <xf numFmtId="4" fontId="7" fillId="0" borderId="6" xfId="0" applyNumberFormat="1" applyFont="1" applyBorder="1"/>
    <xf numFmtId="4" fontId="7" fillId="0" borderId="39" xfId="0" applyNumberFormat="1" applyFont="1" applyBorder="1"/>
    <xf numFmtId="4" fontId="7" fillId="0" borderId="24" xfId="0" applyNumberFormat="1" applyFont="1" applyBorder="1"/>
    <xf numFmtId="0" fontId="7" fillId="0" borderId="15" xfId="0" applyFont="1" applyBorder="1" applyAlignment="1">
      <alignment horizontal="left" wrapText="1"/>
    </xf>
    <xf numFmtId="170" fontId="12" fillId="2" borderId="22" xfId="1" applyNumberFormat="1" applyFont="1" applyFill="1" applyBorder="1" applyAlignment="1">
      <alignment horizontal="center"/>
    </xf>
    <xf numFmtId="168" fontId="8" fillId="2" borderId="10" xfId="1" applyNumberFormat="1" applyFill="1" applyBorder="1"/>
    <xf numFmtId="0" fontId="5" fillId="0" borderId="0" xfId="1" applyFont="1" applyFill="1" applyBorder="1" applyAlignment="1">
      <alignment horizontal="center"/>
    </xf>
    <xf numFmtId="0" fontId="16" fillId="0" borderId="0" xfId="1" applyFont="1" applyFill="1" applyBorder="1" applyAlignment="1">
      <alignment horizontal="center"/>
    </xf>
    <xf numFmtId="49" fontId="21" fillId="0" borderId="0" xfId="1" applyNumberFormat="1" applyFont="1" applyFill="1" applyBorder="1" applyAlignment="1">
      <alignment horizontal="center"/>
    </xf>
    <xf numFmtId="2" fontId="0" fillId="0" borderId="41" xfId="0" applyNumberFormat="1" applyBorder="1" applyAlignment="1">
      <alignment horizontal="center"/>
    </xf>
    <xf numFmtId="0" fontId="0" fillId="0" borderId="41" xfId="0" applyBorder="1" applyAlignment="1">
      <alignment horizontal="center"/>
    </xf>
    <xf numFmtId="2" fontId="0" fillId="0" borderId="32" xfId="0" applyNumberFormat="1" applyBorder="1" applyAlignment="1">
      <alignment horizontal="center"/>
    </xf>
    <xf numFmtId="2" fontId="0" fillId="0" borderId="41" xfId="0" applyNumberFormat="1" applyBorder="1"/>
    <xf numFmtId="2" fontId="6" fillId="0" borderId="33" xfId="0" applyNumberFormat="1" applyFont="1" applyBorder="1" applyAlignment="1">
      <alignment horizontal="center"/>
    </xf>
    <xf numFmtId="2" fontId="6" fillId="0" borderId="41" xfId="0" applyNumberFormat="1" applyFont="1" applyBorder="1" applyAlignment="1">
      <alignment horizontal="center"/>
    </xf>
    <xf numFmtId="0" fontId="1" fillId="0" borderId="31" xfId="0" applyFont="1" applyBorder="1" applyAlignment="1">
      <alignment vertical="center" wrapText="1"/>
    </xf>
    <xf numFmtId="0" fontId="1" fillId="0" borderId="31" xfId="0" applyFont="1" applyBorder="1"/>
    <xf numFmtId="0" fontId="1" fillId="0" borderId="41" xfId="0" applyFont="1" applyBorder="1"/>
    <xf numFmtId="0" fontId="1" fillId="0" borderId="1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0" fillId="0" borderId="32" xfId="0" applyFill="1" applyBorder="1" applyAlignment="1">
      <alignment horizontal="center"/>
    </xf>
    <xf numFmtId="0" fontId="0" fillId="0" borderId="41" xfId="0" applyFill="1" applyBorder="1" applyAlignment="1">
      <alignment horizontal="center"/>
    </xf>
    <xf numFmtId="0" fontId="0" fillId="0" borderId="10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4" fontId="7" fillId="0" borderId="50" xfId="0" applyNumberFormat="1" applyFont="1" applyBorder="1"/>
    <xf numFmtId="4" fontId="7" fillId="4" borderId="10" xfId="0" applyNumberFormat="1" applyFont="1" applyFill="1" applyBorder="1"/>
    <xf numFmtId="4" fontId="7" fillId="0" borderId="56" xfId="0" applyNumberFormat="1" applyFont="1" applyBorder="1"/>
    <xf numFmtId="4" fontId="7" fillId="0" borderId="8" xfId="0" applyNumberFormat="1" applyFont="1" applyBorder="1"/>
    <xf numFmtId="4" fontId="7" fillId="0" borderId="2" xfId="0" applyNumberFormat="1" applyFont="1" applyBorder="1"/>
    <xf numFmtId="4" fontId="7" fillId="0" borderId="11" xfId="0" applyNumberFormat="1" applyFont="1" applyBorder="1"/>
    <xf numFmtId="4" fontId="7" fillId="0" borderId="40" xfId="0" applyNumberFormat="1" applyFont="1" applyBorder="1"/>
    <xf numFmtId="4" fontId="7" fillId="0" borderId="12" xfId="0" applyNumberFormat="1" applyFont="1" applyBorder="1"/>
    <xf numFmtId="0" fontId="2" fillId="5" borderId="46" xfId="0" applyFont="1" applyFill="1" applyBorder="1" applyAlignment="1">
      <alignment horizontal="center"/>
    </xf>
    <xf numFmtId="0" fontId="2" fillId="5" borderId="47" xfId="0" applyFont="1" applyFill="1" applyBorder="1" applyAlignment="1">
      <alignment horizontal="center"/>
    </xf>
    <xf numFmtId="0" fontId="2" fillId="5" borderId="48" xfId="0" applyFont="1" applyFill="1" applyBorder="1" applyAlignment="1">
      <alignment horizontal="center"/>
    </xf>
    <xf numFmtId="0" fontId="2" fillId="5" borderId="22" xfId="0" applyFont="1" applyFill="1" applyBorder="1" applyAlignment="1">
      <alignment horizontal="center" vertical="center" wrapText="1"/>
    </xf>
    <xf numFmtId="0" fontId="2" fillId="5" borderId="20" xfId="0" applyFont="1" applyFill="1" applyBorder="1" applyAlignment="1">
      <alignment horizontal="center" wrapText="1"/>
    </xf>
    <xf numFmtId="0" fontId="1" fillId="5" borderId="10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/>
    </xf>
    <xf numFmtId="0" fontId="0" fillId="0" borderId="16" xfId="0" applyBorder="1"/>
    <xf numFmtId="0" fontId="0" fillId="0" borderId="17" xfId="0" applyBorder="1" applyAlignment="1">
      <alignment horizontal="center"/>
    </xf>
    <xf numFmtId="0" fontId="0" fillId="0" borderId="35" xfId="0" applyBorder="1" applyAlignment="1">
      <alignment vertical="center" wrapText="1"/>
    </xf>
    <xf numFmtId="0" fontId="0" fillId="0" borderId="35" xfId="0" applyBorder="1"/>
    <xf numFmtId="0" fontId="0" fillId="0" borderId="18" xfId="0" applyBorder="1"/>
    <xf numFmtId="0" fontId="1" fillId="5" borderId="35" xfId="0" applyFont="1" applyFill="1" applyBorder="1" applyAlignment="1">
      <alignment vertical="center" wrapText="1"/>
    </xf>
    <xf numFmtId="0" fontId="0" fillId="0" borderId="60" xfId="0" applyBorder="1" applyAlignment="1">
      <alignment horizontal="center"/>
    </xf>
    <xf numFmtId="0" fontId="0" fillId="0" borderId="9" xfId="0" applyBorder="1" applyAlignment="1">
      <alignment vertical="center" wrapText="1"/>
    </xf>
    <xf numFmtId="0" fontId="0" fillId="0" borderId="9" xfId="0" applyBorder="1"/>
    <xf numFmtId="0" fontId="0" fillId="0" borderId="61" xfId="0" applyBorder="1"/>
    <xf numFmtId="0" fontId="0" fillId="0" borderId="58" xfId="0" applyBorder="1" applyAlignment="1">
      <alignment horizontal="center"/>
    </xf>
    <xf numFmtId="0" fontId="0" fillId="0" borderId="8" xfId="0" applyBorder="1" applyAlignment="1">
      <alignment vertical="center" wrapText="1"/>
    </xf>
    <xf numFmtId="0" fontId="0" fillId="0" borderId="8" xfId="0" applyBorder="1"/>
    <xf numFmtId="0" fontId="0" fillId="0" borderId="59" xfId="0" applyBorder="1"/>
    <xf numFmtId="0" fontId="0" fillId="0" borderId="13" xfId="0" applyBorder="1" applyAlignment="1">
      <alignment horizontal="center"/>
    </xf>
    <xf numFmtId="0" fontId="0" fillId="0" borderId="34" xfId="0" applyBorder="1" applyAlignment="1">
      <alignment vertical="center" wrapText="1"/>
    </xf>
    <xf numFmtId="0" fontId="0" fillId="0" borderId="34" xfId="0" applyBorder="1"/>
    <xf numFmtId="0" fontId="0" fillId="0" borderId="14" xfId="0" applyBorder="1"/>
    <xf numFmtId="2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2" fontId="3" fillId="0" borderId="0" xfId="0" applyNumberFormat="1" applyFont="1" applyBorder="1" applyAlignment="1">
      <alignment horizontal="center"/>
    </xf>
    <xf numFmtId="0" fontId="2" fillId="5" borderId="29" xfId="0" applyFont="1" applyFill="1" applyBorder="1" applyAlignment="1">
      <alignment horizontal="center" vertical="center" wrapText="1"/>
    </xf>
    <xf numFmtId="0" fontId="2" fillId="5" borderId="26" xfId="0" applyFont="1" applyFill="1" applyBorder="1" applyAlignment="1">
      <alignment horizontal="center" vertical="center" wrapText="1"/>
    </xf>
    <xf numFmtId="0" fontId="1" fillId="5" borderId="44" xfId="0" applyFont="1" applyFill="1" applyBorder="1" applyAlignment="1">
      <alignment horizontal="center"/>
    </xf>
    <xf numFmtId="0" fontId="1" fillId="5" borderId="40" xfId="0" applyFont="1" applyFill="1" applyBorder="1" applyAlignment="1">
      <alignment horizontal="center"/>
    </xf>
    <xf numFmtId="0" fontId="1" fillId="5" borderId="45" xfId="0" applyFont="1" applyFill="1" applyBorder="1" applyAlignment="1">
      <alignment horizontal="center"/>
    </xf>
    <xf numFmtId="0" fontId="7" fillId="0" borderId="32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1" fillId="5" borderId="11" xfId="0" applyFont="1" applyFill="1" applyBorder="1" applyAlignment="1">
      <alignment horizontal="center" vertical="center" wrapText="1"/>
    </xf>
    <xf numFmtId="0" fontId="1" fillId="5" borderId="12" xfId="0" applyFont="1" applyFill="1" applyBorder="1" applyAlignment="1">
      <alignment horizontal="center" vertical="center" wrapText="1"/>
    </xf>
    <xf numFmtId="0" fontId="25" fillId="0" borderId="34" xfId="0" applyFont="1" applyBorder="1" applyAlignment="1">
      <alignment horizontal="center"/>
    </xf>
    <xf numFmtId="0" fontId="25" fillId="0" borderId="42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6" xfId="0" applyBorder="1" applyAlignment="1">
      <alignment horizontal="center"/>
    </xf>
    <xf numFmtId="0" fontId="2" fillId="5" borderId="19" xfId="0" applyFont="1" applyFill="1" applyBorder="1" applyAlignment="1">
      <alignment horizontal="center" vertical="center" wrapText="1"/>
    </xf>
    <xf numFmtId="0" fontId="2" fillId="5" borderId="20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1" fontId="6" fillId="0" borderId="34" xfId="0" applyNumberFormat="1" applyFont="1" applyBorder="1" applyAlignment="1">
      <alignment horizontal="center"/>
    </xf>
    <xf numFmtId="1" fontId="6" fillId="0" borderId="14" xfId="0" applyNumberFormat="1" applyFont="1" applyBorder="1" applyAlignment="1">
      <alignment horizontal="center"/>
    </xf>
    <xf numFmtId="10" fontId="20" fillId="0" borderId="1" xfId="0" applyNumberFormat="1" applyFont="1" applyBorder="1" applyAlignment="1">
      <alignment horizontal="center"/>
    </xf>
    <xf numFmtId="10" fontId="20" fillId="0" borderId="16" xfId="0" applyNumberFormat="1" applyFont="1" applyBorder="1" applyAlignment="1">
      <alignment horizontal="center"/>
    </xf>
    <xf numFmtId="10" fontId="20" fillId="0" borderId="35" xfId="0" applyNumberFormat="1" applyFont="1" applyBorder="1" applyAlignment="1">
      <alignment horizontal="center"/>
    </xf>
    <xf numFmtId="10" fontId="20" fillId="0" borderId="18" xfId="0" applyNumberFormat="1" applyFont="1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49" xfId="0" applyBorder="1" applyAlignment="1">
      <alignment horizontal="center"/>
    </xf>
    <xf numFmtId="0" fontId="6" fillId="0" borderId="34" xfId="0" applyFont="1" applyBorder="1" applyAlignment="1">
      <alignment horizontal="center"/>
    </xf>
    <xf numFmtId="0" fontId="6" fillId="0" borderId="42" xfId="0" applyFont="1" applyBorder="1" applyAlignment="1">
      <alignment horizontal="center"/>
    </xf>
    <xf numFmtId="0" fontId="1" fillId="5" borderId="45" xfId="0" applyFont="1" applyFill="1" applyBorder="1" applyAlignment="1">
      <alignment horizontal="center" vertical="center" wrapText="1"/>
    </xf>
    <xf numFmtId="0" fontId="0" fillId="0" borderId="52" xfId="0" applyBorder="1" applyAlignment="1">
      <alignment horizontal="center"/>
    </xf>
    <xf numFmtId="4" fontId="6" fillId="0" borderId="13" xfId="0" applyNumberFormat="1" applyFont="1" applyBorder="1" applyAlignment="1">
      <alignment horizontal="center"/>
    </xf>
    <xf numFmtId="4" fontId="6" fillId="0" borderId="34" xfId="0" applyNumberFormat="1" applyFont="1" applyBorder="1" applyAlignment="1">
      <alignment horizontal="center"/>
    </xf>
    <xf numFmtId="4" fontId="0" fillId="0" borderId="15" xfId="0" applyNumberFormat="1" applyBorder="1" applyAlignment="1">
      <alignment horizontal="center"/>
    </xf>
    <xf numFmtId="4" fontId="0" fillId="0" borderId="1" xfId="0" applyNumberFormat="1" applyBorder="1" applyAlignment="1">
      <alignment horizontal="center"/>
    </xf>
    <xf numFmtId="4" fontId="0" fillId="0" borderId="17" xfId="0" applyNumberFormat="1" applyBorder="1" applyAlignment="1">
      <alignment horizontal="center"/>
    </xf>
    <xf numFmtId="4" fontId="0" fillId="0" borderId="35" xfId="0" applyNumberFormat="1" applyBorder="1" applyAlignment="1">
      <alignment horizontal="center"/>
    </xf>
    <xf numFmtId="178" fontId="5" fillId="2" borderId="22" xfId="1" applyNumberFormat="1" applyFont="1" applyFill="1" applyBorder="1" applyAlignment="1">
      <alignment horizontal="center" vertical="center" wrapText="1"/>
    </xf>
    <xf numFmtId="178" fontId="5" fillId="2" borderId="41" xfId="1" applyNumberFormat="1" applyFont="1" applyFill="1" applyBorder="1" applyAlignment="1">
      <alignment horizontal="center" vertical="center" wrapText="1"/>
    </xf>
    <xf numFmtId="0" fontId="12" fillId="0" borderId="0" xfId="1" applyFont="1" applyBorder="1" applyAlignment="1">
      <alignment horizontal="center" vertical="center" wrapText="1"/>
    </xf>
    <xf numFmtId="0" fontId="9" fillId="0" borderId="0" xfId="1" applyFont="1" applyAlignment="1">
      <alignment horizontal="center"/>
    </xf>
    <xf numFmtId="0" fontId="11" fillId="0" borderId="0" xfId="0" applyFont="1" applyAlignment="1">
      <alignment horizontal="center"/>
    </xf>
    <xf numFmtId="0" fontId="12" fillId="5" borderId="13" xfId="1" applyFont="1" applyFill="1" applyBorder="1" applyAlignment="1">
      <alignment horizontal="center" vertical="center" wrapText="1"/>
    </xf>
    <xf numFmtId="0" fontId="12" fillId="5" borderId="14" xfId="1" applyFont="1" applyFill="1" applyBorder="1" applyAlignment="1">
      <alignment horizontal="center" vertical="center" wrapText="1"/>
    </xf>
    <xf numFmtId="0" fontId="12" fillId="5" borderId="15" xfId="1" applyFont="1" applyFill="1" applyBorder="1" applyAlignment="1">
      <alignment horizontal="center" vertical="center" wrapText="1"/>
    </xf>
    <xf numFmtId="0" fontId="12" fillId="5" borderId="16" xfId="1" applyFont="1" applyFill="1" applyBorder="1" applyAlignment="1">
      <alignment horizontal="center" vertical="center" wrapText="1"/>
    </xf>
    <xf numFmtId="0" fontId="12" fillId="5" borderId="17" xfId="1" applyFont="1" applyFill="1" applyBorder="1" applyAlignment="1">
      <alignment horizontal="center" vertical="center" wrapText="1"/>
    </xf>
    <xf numFmtId="0" fontId="12" fillId="5" borderId="18" xfId="1" applyFont="1" applyFill="1" applyBorder="1" applyAlignment="1">
      <alignment horizontal="center" vertical="center" wrapText="1"/>
    </xf>
    <xf numFmtId="0" fontId="16" fillId="0" borderId="0" xfId="1" applyFont="1" applyFill="1" applyBorder="1" applyAlignment="1">
      <alignment horizontal="left"/>
    </xf>
    <xf numFmtId="0" fontId="16" fillId="0" borderId="0" xfId="1" applyFont="1" applyFill="1" applyBorder="1" applyAlignment="1">
      <alignment horizontal="center"/>
    </xf>
    <xf numFmtId="168" fontId="8" fillId="0" borderId="0" xfId="1" applyNumberFormat="1" applyBorder="1" applyAlignment="1">
      <alignment horizontal="center"/>
    </xf>
    <xf numFmtId="0" fontId="8" fillId="0" borderId="0" xfId="1" applyBorder="1" applyAlignment="1">
      <alignment horizontal="center"/>
    </xf>
    <xf numFmtId="1" fontId="8" fillId="0" borderId="0" xfId="1" applyNumberFormat="1" applyBorder="1" applyAlignment="1">
      <alignment horizontal="center"/>
    </xf>
    <xf numFmtId="168" fontId="8" fillId="0" borderId="0" xfId="1" applyNumberFormat="1" applyBorder="1" applyAlignment="1">
      <alignment horizontal="center" vertical="center" wrapText="1"/>
    </xf>
    <xf numFmtId="0" fontId="21" fillId="0" borderId="0" xfId="1" applyFont="1" applyFill="1" applyBorder="1" applyAlignment="1">
      <alignment horizontal="right"/>
    </xf>
    <xf numFmtId="168" fontId="8" fillId="0" borderId="0" xfId="1" applyNumberFormat="1" applyAlignment="1">
      <alignment horizontal="center"/>
    </xf>
    <xf numFmtId="0" fontId="1" fillId="5" borderId="22" xfId="0" applyFont="1" applyFill="1" applyBorder="1" applyAlignment="1">
      <alignment horizontal="center" vertical="center" wrapText="1"/>
    </xf>
    <xf numFmtId="0" fontId="1" fillId="5" borderId="27" xfId="0" applyFont="1" applyFill="1" applyBorder="1" applyAlignment="1">
      <alignment horizontal="center" vertical="center" wrapText="1"/>
    </xf>
    <xf numFmtId="0" fontId="1" fillId="5" borderId="31" xfId="0" applyFont="1" applyFill="1" applyBorder="1" applyAlignment="1">
      <alignment horizontal="center" vertical="center" wrapText="1"/>
    </xf>
    <xf numFmtId="0" fontId="1" fillId="5" borderId="11" xfId="0" applyFont="1" applyFill="1" applyBorder="1" applyAlignment="1">
      <alignment horizontal="center"/>
    </xf>
    <xf numFmtId="0" fontId="1" fillId="5" borderId="12" xfId="0" applyFont="1" applyFill="1" applyBorder="1" applyAlignment="1">
      <alignment horizontal="center"/>
    </xf>
    <xf numFmtId="0" fontId="1" fillId="5" borderId="19" xfId="0" applyFont="1" applyFill="1" applyBorder="1" applyAlignment="1">
      <alignment horizontal="center" vertical="top" wrapText="1"/>
    </xf>
    <xf numFmtId="0" fontId="1" fillId="5" borderId="31" xfId="0" applyFont="1" applyFill="1" applyBorder="1" applyAlignment="1">
      <alignment horizontal="center" vertical="top" wrapText="1"/>
    </xf>
    <xf numFmtId="0" fontId="1" fillId="5" borderId="22" xfId="0" applyFont="1" applyFill="1" applyBorder="1" applyAlignment="1">
      <alignment horizontal="center" vertical="top" wrapText="1"/>
    </xf>
    <xf numFmtId="0" fontId="1" fillId="5" borderId="41" xfId="0" applyFont="1" applyFill="1" applyBorder="1" applyAlignment="1">
      <alignment horizontal="center" vertical="top" wrapText="1"/>
    </xf>
    <xf numFmtId="0" fontId="1" fillId="5" borderId="13" xfId="0" applyFont="1" applyFill="1" applyBorder="1" applyAlignment="1">
      <alignment horizontal="center" vertical="center" wrapText="1"/>
    </xf>
    <xf numFmtId="0" fontId="1" fillId="5" borderId="14" xfId="0" applyFont="1" applyFill="1" applyBorder="1" applyAlignment="1">
      <alignment horizontal="center" vertical="center" wrapText="1"/>
    </xf>
    <xf numFmtId="0" fontId="1" fillId="5" borderId="15" xfId="0" applyFont="1" applyFill="1" applyBorder="1" applyAlignment="1">
      <alignment horizontal="center" vertical="center" wrapText="1"/>
    </xf>
    <xf numFmtId="0" fontId="1" fillId="5" borderId="16" xfId="0" applyFont="1" applyFill="1" applyBorder="1" applyAlignment="1">
      <alignment horizontal="center" vertical="center" wrapText="1"/>
    </xf>
    <xf numFmtId="0" fontId="1" fillId="5" borderId="17" xfId="0" applyFont="1" applyFill="1" applyBorder="1" applyAlignment="1">
      <alignment horizontal="center" vertical="center" wrapText="1"/>
    </xf>
    <xf numFmtId="0" fontId="1" fillId="5" borderId="18" xfId="0" applyFont="1" applyFill="1" applyBorder="1" applyAlignment="1">
      <alignment horizontal="center" vertical="center" wrapText="1"/>
    </xf>
    <xf numFmtId="0" fontId="1" fillId="5" borderId="19" xfId="0" applyFont="1" applyFill="1" applyBorder="1" applyAlignment="1">
      <alignment horizontal="center" vertical="center" wrapText="1"/>
    </xf>
    <xf numFmtId="0" fontId="1" fillId="5" borderId="21" xfId="0" applyFont="1" applyFill="1" applyBorder="1" applyAlignment="1">
      <alignment horizontal="center" vertical="center" wrapText="1"/>
    </xf>
    <xf numFmtId="0" fontId="1" fillId="5" borderId="28" xfId="0" applyFont="1" applyFill="1" applyBorder="1" applyAlignment="1">
      <alignment horizontal="center" vertical="center" wrapText="1"/>
    </xf>
    <xf numFmtId="0" fontId="1" fillId="5" borderId="33" xfId="0" applyFont="1" applyFill="1" applyBorder="1" applyAlignment="1">
      <alignment horizontal="center" vertical="center" wrapText="1"/>
    </xf>
    <xf numFmtId="0" fontId="1" fillId="5" borderId="20" xfId="0" applyFont="1" applyFill="1" applyBorder="1" applyAlignment="1">
      <alignment horizontal="center" vertical="top" wrapText="1"/>
    </xf>
    <xf numFmtId="0" fontId="1" fillId="5" borderId="32" xfId="0" applyFont="1" applyFill="1" applyBorder="1" applyAlignment="1">
      <alignment horizontal="center" vertical="top" wrapText="1"/>
    </xf>
    <xf numFmtId="0" fontId="6" fillId="0" borderId="37" xfId="0" applyFont="1" applyBorder="1" applyAlignment="1">
      <alignment horizontal="center"/>
    </xf>
    <xf numFmtId="0" fontId="6" fillId="0" borderId="36" xfId="0" applyFont="1" applyBorder="1" applyAlignment="1">
      <alignment horizontal="center"/>
    </xf>
    <xf numFmtId="0" fontId="1" fillId="5" borderId="28" xfId="0" applyFont="1" applyFill="1" applyBorder="1" applyAlignment="1">
      <alignment horizontal="center" vertical="top" wrapText="1"/>
    </xf>
    <xf numFmtId="0" fontId="1" fillId="5" borderId="33" xfId="0" applyFont="1" applyFill="1" applyBorder="1" applyAlignment="1">
      <alignment horizontal="center" vertical="top" wrapText="1"/>
    </xf>
    <xf numFmtId="0" fontId="1" fillId="5" borderId="43" xfId="0" applyFont="1" applyFill="1" applyBorder="1" applyAlignment="1">
      <alignment horizontal="center" vertical="center" wrapText="1"/>
    </xf>
    <xf numFmtId="0" fontId="1" fillId="5" borderId="41" xfId="0" applyFont="1" applyFill="1" applyBorder="1" applyAlignment="1">
      <alignment horizontal="center" vertical="center" wrapText="1"/>
    </xf>
    <xf numFmtId="0" fontId="1" fillId="5" borderId="0" xfId="0" applyFont="1" applyFill="1" applyBorder="1" applyAlignment="1">
      <alignment horizontal="center" vertical="top" wrapText="1"/>
    </xf>
    <xf numFmtId="0" fontId="1" fillId="5" borderId="29" xfId="0" applyFont="1" applyFill="1" applyBorder="1" applyAlignment="1">
      <alignment horizontal="center" vertical="top" wrapText="1"/>
    </xf>
    <xf numFmtId="0" fontId="1" fillId="5" borderId="26" xfId="0" applyFont="1" applyFill="1" applyBorder="1" applyAlignment="1">
      <alignment horizontal="center" vertical="top" wrapText="1"/>
    </xf>
    <xf numFmtId="0" fontId="1" fillId="5" borderId="20" xfId="0" applyFont="1" applyFill="1" applyBorder="1" applyAlignment="1">
      <alignment vertical="top" wrapText="1"/>
    </xf>
    <xf numFmtId="0" fontId="1" fillId="5" borderId="32" xfId="0" applyFont="1" applyFill="1" applyBorder="1" applyAlignment="1">
      <alignment vertical="top" wrapText="1"/>
    </xf>
    <xf numFmtId="0" fontId="1" fillId="5" borderId="55" xfId="0" applyFont="1" applyFill="1" applyBorder="1" applyAlignment="1">
      <alignment horizontal="center" vertical="top" wrapText="1"/>
    </xf>
    <xf numFmtId="0" fontId="1" fillId="5" borderId="52" xfId="0" applyFont="1" applyFill="1" applyBorder="1" applyAlignment="1">
      <alignment horizontal="center" vertical="top" wrapText="1"/>
    </xf>
    <xf numFmtId="0" fontId="0" fillId="0" borderId="0" xfId="0" applyBorder="1" applyAlignment="1">
      <alignment horizontal="center" vertical="top" wrapText="1"/>
    </xf>
    <xf numFmtId="0" fontId="1" fillId="5" borderId="22" xfId="0" applyFont="1" applyFill="1" applyBorder="1" applyAlignment="1">
      <alignment vertical="top" wrapText="1"/>
    </xf>
    <xf numFmtId="0" fontId="1" fillId="5" borderId="41" xfId="0" applyFont="1" applyFill="1" applyBorder="1" applyAlignment="1">
      <alignment vertical="top" wrapText="1"/>
    </xf>
    <xf numFmtId="2" fontId="6" fillId="5" borderId="37" xfId="0" applyNumberFormat="1" applyFont="1" applyFill="1" applyBorder="1" applyAlignment="1">
      <alignment horizontal="center"/>
    </xf>
    <xf numFmtId="2" fontId="6" fillId="5" borderId="36" xfId="0" applyNumberFormat="1" applyFont="1" applyFill="1" applyBorder="1" applyAlignment="1">
      <alignment horizontal="center"/>
    </xf>
    <xf numFmtId="0" fontId="1" fillId="5" borderId="37" xfId="0" applyFont="1" applyFill="1" applyBorder="1" applyAlignment="1">
      <alignment horizontal="right"/>
    </xf>
    <xf numFmtId="0" fontId="1" fillId="5" borderId="36" xfId="0" applyFont="1" applyFill="1" applyBorder="1" applyAlignment="1">
      <alignment horizontal="right"/>
    </xf>
    <xf numFmtId="2" fontId="0" fillId="0" borderId="38" xfId="0" applyNumberFormat="1" applyBorder="1" applyAlignment="1">
      <alignment horizontal="center" vertical="center"/>
    </xf>
    <xf numFmtId="2" fontId="0" fillId="0" borderId="54" xfId="0" applyNumberFormat="1" applyBorder="1" applyAlignment="1">
      <alignment horizontal="center" vertical="center"/>
    </xf>
    <xf numFmtId="0" fontId="0" fillId="0" borderId="19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37" xfId="0" applyBorder="1" applyAlignment="1">
      <alignment horizontal="left" vertical="center"/>
    </xf>
    <xf numFmtId="0" fontId="0" fillId="0" borderId="36" xfId="0" applyBorder="1" applyAlignment="1">
      <alignment horizontal="left" vertical="center"/>
    </xf>
    <xf numFmtId="0" fontId="0" fillId="0" borderId="25" xfId="0" applyBorder="1" applyAlignment="1">
      <alignment horizontal="left" vertical="center"/>
    </xf>
    <xf numFmtId="0" fontId="0" fillId="0" borderId="53" xfId="0" applyBorder="1" applyAlignment="1">
      <alignment horizontal="left" vertical="center"/>
    </xf>
    <xf numFmtId="0" fontId="0" fillId="0" borderId="27" xfId="0" applyBorder="1" applyAlignment="1">
      <alignment horizontal="left" vertical="center"/>
    </xf>
    <xf numFmtId="0" fontId="0" fillId="0" borderId="28" xfId="0" applyBorder="1" applyAlignment="1">
      <alignment horizontal="left" vertical="center"/>
    </xf>
    <xf numFmtId="0" fontId="0" fillId="0" borderId="37" xfId="0" applyBorder="1" applyAlignment="1">
      <alignment horizontal="left" vertical="center" wrapText="1"/>
    </xf>
    <xf numFmtId="0" fontId="0" fillId="0" borderId="36" xfId="0" applyBorder="1" applyAlignment="1">
      <alignment horizontal="left" vertical="center" wrapText="1"/>
    </xf>
    <xf numFmtId="0" fontId="0" fillId="0" borderId="38" xfId="0" applyBorder="1" applyAlignment="1">
      <alignment horizontal="left" vertical="center"/>
    </xf>
    <xf numFmtId="0" fontId="0" fillId="0" borderId="54" xfId="0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0" fillId="0" borderId="30" xfId="0" applyBorder="1" applyAlignment="1">
      <alignment horizontal="left" vertical="center"/>
    </xf>
    <xf numFmtId="2" fontId="0" fillId="0" borderId="23" xfId="0" applyNumberFormat="1" applyBorder="1" applyAlignment="1">
      <alignment horizontal="center" vertical="center"/>
    </xf>
    <xf numFmtId="2" fontId="0" fillId="0" borderId="30" xfId="0" applyNumberFormat="1" applyBorder="1" applyAlignment="1">
      <alignment horizontal="center" vertical="center"/>
    </xf>
    <xf numFmtId="2" fontId="0" fillId="0" borderId="37" xfId="0" applyNumberFormat="1" applyBorder="1" applyAlignment="1">
      <alignment horizontal="center" vertical="center"/>
    </xf>
    <xf numFmtId="2" fontId="0" fillId="0" borderId="36" xfId="0" applyNumberFormat="1" applyBorder="1" applyAlignment="1">
      <alignment horizontal="center" vertical="center"/>
    </xf>
    <xf numFmtId="0" fontId="1" fillId="5" borderId="21" xfId="0" applyFont="1" applyFill="1" applyBorder="1" applyAlignment="1">
      <alignment horizontal="center" vertical="top" wrapText="1"/>
    </xf>
    <xf numFmtId="0" fontId="26" fillId="5" borderId="22" xfId="0" applyFont="1" applyFill="1" applyBorder="1" applyAlignment="1">
      <alignment horizontal="center" vertical="top" wrapText="1"/>
    </xf>
    <xf numFmtId="0" fontId="1" fillId="5" borderId="20" xfId="0" applyFont="1" applyFill="1" applyBorder="1" applyAlignment="1">
      <alignment horizontal="center" vertical="center" wrapText="1"/>
    </xf>
    <xf numFmtId="0" fontId="1" fillId="5" borderId="32" xfId="0" applyFont="1" applyFill="1" applyBorder="1" applyAlignment="1">
      <alignment horizontal="center" vertical="center" wrapText="1"/>
    </xf>
    <xf numFmtId="0" fontId="1" fillId="5" borderId="30" xfId="0" applyFont="1" applyFill="1" applyBorder="1" applyAlignment="1">
      <alignment horizontal="center" vertical="top" wrapText="1"/>
    </xf>
    <xf numFmtId="0" fontId="1" fillId="5" borderId="53" xfId="0" applyFont="1" applyFill="1" applyBorder="1" applyAlignment="1">
      <alignment horizontal="center" vertical="top" wrapText="1"/>
    </xf>
    <xf numFmtId="0" fontId="1" fillId="5" borderId="37" xfId="0" applyFont="1" applyFill="1" applyBorder="1" applyAlignment="1">
      <alignment horizontal="center" vertical="center" wrapText="1"/>
    </xf>
    <xf numFmtId="0" fontId="1" fillId="5" borderId="36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2" fontId="0" fillId="0" borderId="19" xfId="0" applyNumberFormat="1" applyBorder="1" applyAlignment="1">
      <alignment horizontal="center" vertical="center"/>
    </xf>
    <xf numFmtId="2" fontId="0" fillId="0" borderId="21" xfId="0" applyNumberFormat="1" applyBorder="1" applyAlignment="1">
      <alignment horizontal="center" vertical="center"/>
    </xf>
    <xf numFmtId="2" fontId="0" fillId="0" borderId="25" xfId="0" applyNumberFormat="1" applyBorder="1" applyAlignment="1">
      <alignment horizontal="center" vertical="center"/>
    </xf>
    <xf numFmtId="2" fontId="0" fillId="0" borderId="53" xfId="0" applyNumberFormat="1" applyBorder="1" applyAlignment="1">
      <alignment horizontal="center" vertical="center"/>
    </xf>
    <xf numFmtId="2" fontId="0" fillId="0" borderId="27" xfId="0" applyNumberFormat="1" applyBorder="1" applyAlignment="1">
      <alignment horizontal="center" vertical="center"/>
    </xf>
    <xf numFmtId="2" fontId="0" fillId="0" borderId="28" xfId="0" applyNumberFormat="1" applyBorder="1" applyAlignment="1">
      <alignment horizontal="center" vertical="center"/>
    </xf>
    <xf numFmtId="0" fontId="1" fillId="0" borderId="11" xfId="0" applyFont="1" applyBorder="1" applyAlignment="1">
      <alignment horizontal="left"/>
    </xf>
    <xf numFmtId="0" fontId="1" fillId="0" borderId="40" xfId="0" applyFont="1" applyBorder="1" applyAlignment="1">
      <alignment horizontal="left"/>
    </xf>
    <xf numFmtId="0" fontId="1" fillId="0" borderId="12" xfId="0" applyFont="1" applyBorder="1" applyAlignment="1">
      <alignment horizontal="left"/>
    </xf>
    <xf numFmtId="0" fontId="1" fillId="0" borderId="11" xfId="0" applyFont="1" applyFill="1" applyBorder="1" applyAlignment="1">
      <alignment horizontal="left"/>
    </xf>
    <xf numFmtId="0" fontId="1" fillId="0" borderId="40" xfId="0" applyFont="1" applyFill="1" applyBorder="1" applyAlignment="1">
      <alignment horizontal="left"/>
    </xf>
    <xf numFmtId="0" fontId="1" fillId="0" borderId="12" xfId="0" applyFont="1" applyFill="1" applyBorder="1" applyAlignment="1">
      <alignment horizontal="left"/>
    </xf>
    <xf numFmtId="0" fontId="1" fillId="0" borderId="37" xfId="0" applyFont="1" applyBorder="1" applyAlignment="1">
      <alignment horizontal="left" vertical="center" wrapText="1"/>
    </xf>
    <xf numFmtId="0" fontId="1" fillId="0" borderId="68" xfId="0" applyFont="1" applyBorder="1" applyAlignment="1">
      <alignment horizontal="left" vertical="center" wrapText="1"/>
    </xf>
    <xf numFmtId="0" fontId="1" fillId="0" borderId="36" xfId="0" applyFont="1" applyBorder="1" applyAlignment="1">
      <alignment horizontal="left" vertical="center" wrapText="1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5" borderId="62" xfId="0" applyFont="1" applyFill="1" applyBorder="1" applyAlignment="1">
      <alignment horizontal="center" vertical="center" textRotation="90" wrapText="1"/>
    </xf>
    <xf numFmtId="0" fontId="1" fillId="5" borderId="66" xfId="0" applyFont="1" applyFill="1" applyBorder="1" applyAlignment="1">
      <alignment horizontal="center" vertical="center" textRotation="90" wrapText="1"/>
    </xf>
    <xf numFmtId="0" fontId="1" fillId="5" borderId="63" xfId="0" applyFont="1" applyFill="1" applyBorder="1" applyAlignment="1">
      <alignment horizontal="left" vertical="center" wrapText="1"/>
    </xf>
    <xf numFmtId="0" fontId="1" fillId="5" borderId="47" xfId="0" applyFont="1" applyFill="1" applyBorder="1" applyAlignment="1">
      <alignment horizontal="left" vertical="center" wrapText="1"/>
    </xf>
    <xf numFmtId="0" fontId="2" fillId="5" borderId="63" xfId="0" applyFont="1" applyFill="1" applyBorder="1" applyAlignment="1">
      <alignment horizontal="center" vertical="center" wrapText="1"/>
    </xf>
    <xf numFmtId="0" fontId="2" fillId="5" borderId="47" xfId="0" applyFont="1" applyFill="1" applyBorder="1" applyAlignment="1">
      <alignment horizontal="center" vertical="center" wrapText="1"/>
    </xf>
    <xf numFmtId="0" fontId="2" fillId="5" borderId="42" xfId="0" applyFont="1" applyFill="1" applyBorder="1" applyAlignment="1">
      <alignment horizontal="center"/>
    </xf>
    <xf numFmtId="0" fontId="2" fillId="5" borderId="57" xfId="0" applyFont="1" applyFill="1" applyBorder="1" applyAlignment="1">
      <alignment horizontal="center"/>
    </xf>
    <xf numFmtId="0" fontId="2" fillId="5" borderId="64" xfId="0" applyFont="1" applyFill="1" applyBorder="1" applyAlignment="1">
      <alignment horizontal="center"/>
    </xf>
    <xf numFmtId="0" fontId="1" fillId="5" borderId="65" xfId="0" applyFont="1" applyFill="1" applyBorder="1" applyAlignment="1">
      <alignment horizontal="center" vertical="center" textRotation="90" wrapText="1"/>
    </xf>
    <xf numFmtId="0" fontId="1" fillId="5" borderId="67" xfId="0" applyFont="1" applyFill="1" applyBorder="1" applyAlignment="1">
      <alignment horizontal="center" vertical="center" textRotation="90" wrapText="1"/>
    </xf>
    <xf numFmtId="0" fontId="0" fillId="0" borderId="0" xfId="0" applyAlignment="1">
      <alignment horizontal="center"/>
    </xf>
    <xf numFmtId="1" fontId="8" fillId="3" borderId="11" xfId="1" applyNumberFormat="1" applyFill="1" applyBorder="1" applyAlignment="1">
      <alignment horizontal="center"/>
    </xf>
    <xf numFmtId="1" fontId="8" fillId="3" borderId="12" xfId="1" applyNumberFormat="1" applyFill="1" applyBorder="1" applyAlignment="1">
      <alignment horizontal="center"/>
    </xf>
    <xf numFmtId="165" fontId="13" fillId="3" borderId="0" xfId="1" applyNumberFormat="1" applyFont="1" applyFill="1" applyBorder="1"/>
    <xf numFmtId="0" fontId="14" fillId="3" borderId="0" xfId="1" applyFont="1" applyFill="1" applyAlignment="1">
      <alignment horizontal="right"/>
    </xf>
    <xf numFmtId="167" fontId="15" fillId="3" borderId="0" xfId="1" applyNumberFormat="1" applyFont="1" applyFill="1" applyBorder="1" applyAlignment="1">
      <alignment horizontal="center"/>
    </xf>
    <xf numFmtId="167" fontId="12" fillId="3" borderId="0" xfId="1" applyNumberFormat="1" applyFont="1" applyFill="1" applyBorder="1" applyAlignment="1"/>
    <xf numFmtId="0" fontId="16" fillId="3" borderId="0" xfId="1" applyFont="1" applyFill="1" applyAlignment="1">
      <alignment horizontal="right"/>
    </xf>
    <xf numFmtId="168" fontId="8" fillId="3" borderId="29" xfId="1" applyNumberFormat="1" applyFill="1" applyBorder="1"/>
    <xf numFmtId="169" fontId="15" fillId="3" borderId="0" xfId="1" applyNumberFormat="1" applyFont="1" applyFill="1" applyBorder="1" applyAlignment="1">
      <alignment horizontal="center"/>
    </xf>
    <xf numFmtId="168" fontId="17" fillId="3" borderId="29" xfId="1" applyNumberFormat="1" applyFont="1" applyFill="1" applyBorder="1"/>
    <xf numFmtId="0" fontId="18" fillId="3" borderId="0" xfId="1" applyFont="1" applyFill="1" applyAlignment="1">
      <alignment horizontal="center" wrapText="1"/>
    </xf>
    <xf numFmtId="171" fontId="8" fillId="3" borderId="24" xfId="1" applyNumberFormat="1" applyFill="1" applyBorder="1"/>
    <xf numFmtId="172" fontId="15" fillId="3" borderId="0" xfId="1" applyNumberFormat="1" applyFont="1" applyFill="1" applyBorder="1" applyAlignment="1">
      <alignment horizontal="center"/>
    </xf>
    <xf numFmtId="165" fontId="8" fillId="3" borderId="24" xfId="1" applyNumberFormat="1" applyFill="1" applyBorder="1"/>
    <xf numFmtId="171" fontId="17" fillId="3" borderId="24" xfId="1" applyNumberFormat="1" applyFont="1" applyFill="1" applyBorder="1"/>
    <xf numFmtId="181" fontId="8" fillId="3" borderId="24" xfId="1" applyNumberFormat="1" applyFont="1" applyFill="1" applyBorder="1" applyAlignment="1">
      <alignment horizontal="right" vertical="center" wrapText="1"/>
    </xf>
    <xf numFmtId="0" fontId="8" fillId="3" borderId="0" xfId="1" applyFill="1" applyBorder="1"/>
    <xf numFmtId="174" fontId="18" fillId="3" borderId="0" xfId="1" applyNumberFormat="1" applyFont="1" applyFill="1"/>
    <xf numFmtId="173" fontId="18" fillId="3" borderId="0" xfId="1" applyNumberFormat="1" applyFont="1" applyFill="1"/>
    <xf numFmtId="168" fontId="8" fillId="3" borderId="0" xfId="1" applyNumberFormat="1" applyFill="1" applyBorder="1" applyAlignment="1">
      <alignment vertical="center" wrapText="1"/>
    </xf>
    <xf numFmtId="0" fontId="8" fillId="3" borderId="0" xfId="1" applyFill="1" applyBorder="1" applyAlignment="1"/>
    <xf numFmtId="177" fontId="8" fillId="3" borderId="1" xfId="1" applyNumberFormat="1" applyFont="1" applyFill="1" applyBorder="1"/>
    <xf numFmtId="0" fontId="8" fillId="3" borderId="51" xfId="1" applyFill="1" applyBorder="1"/>
    <xf numFmtId="177" fontId="8" fillId="3" borderId="8" xfId="1" applyNumberFormat="1" applyFont="1" applyFill="1" applyBorder="1"/>
    <xf numFmtId="178" fontId="8" fillId="3" borderId="8" xfId="1" applyNumberFormat="1" applyFont="1" applyFill="1" applyBorder="1" applyAlignment="1">
      <alignment horizontal="center"/>
    </xf>
    <xf numFmtId="178" fontId="8" fillId="3" borderId="1" xfId="1" applyNumberFormat="1" applyFont="1" applyFill="1" applyBorder="1" applyAlignment="1">
      <alignment horizontal="center"/>
    </xf>
    <xf numFmtId="177" fontId="8" fillId="3" borderId="2" xfId="1" applyNumberFormat="1" applyFont="1" applyFill="1" applyBorder="1"/>
    <xf numFmtId="0" fontId="8" fillId="3" borderId="3" xfId="1" applyFill="1" applyBorder="1"/>
    <xf numFmtId="175" fontId="19" fillId="3" borderId="0" xfId="1" applyNumberFormat="1" applyFont="1" applyFill="1" applyBorder="1"/>
    <xf numFmtId="0" fontId="8" fillId="3" borderId="0" xfId="1" applyFill="1" applyBorder="1" applyAlignment="1">
      <alignment vertical="center" wrapText="1"/>
    </xf>
    <xf numFmtId="168" fontId="8" fillId="3" borderId="0" xfId="1" applyNumberFormat="1" applyFill="1" applyBorder="1"/>
    <xf numFmtId="168" fontId="8" fillId="3" borderId="1" xfId="1" applyNumberFormat="1" applyFill="1" applyBorder="1"/>
    <xf numFmtId="168" fontId="12" fillId="3" borderId="1" xfId="1" applyNumberFormat="1" applyFont="1" applyFill="1" applyBorder="1" applyAlignment="1">
      <alignment horizontal="left" vertical="center" wrapText="1"/>
    </xf>
    <xf numFmtId="0" fontId="8" fillId="3" borderId="0" xfId="1" applyFill="1" applyBorder="1" applyAlignment="1">
      <alignment horizontal="left" vertical="center" wrapText="1"/>
    </xf>
    <xf numFmtId="168" fontId="8" fillId="3" borderId="0" xfId="1" applyNumberFormat="1" applyFill="1" applyBorder="1" applyAlignment="1">
      <alignment horizontal="center" vertical="center" wrapText="1"/>
    </xf>
    <xf numFmtId="168" fontId="12" fillId="5" borderId="10" xfId="1" applyNumberFormat="1" applyFont="1" applyFill="1" applyBorder="1"/>
    <xf numFmtId="168" fontId="8" fillId="5" borderId="10" xfId="1" applyNumberFormat="1" applyFill="1" applyBorder="1"/>
  </cellXfs>
  <cellStyles count="7">
    <cellStyle name="Euro" xfId="2"/>
    <cellStyle name="Millares 2" xfId="3"/>
    <cellStyle name="Normal" xfId="0" builtinId="0"/>
    <cellStyle name="Normal 2" xfId="1"/>
    <cellStyle name="Normal 2 2" xfId="6"/>
    <cellStyle name="Normal 3" xfId="4"/>
    <cellStyle name="Porcentual 2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66675</xdr:colOff>
      <xdr:row>34</xdr:row>
      <xdr:rowOff>9525</xdr:rowOff>
    </xdr:from>
    <xdr:to>
      <xdr:col>4</xdr:col>
      <xdr:colOff>111126</xdr:colOff>
      <xdr:row>35</xdr:row>
      <xdr:rowOff>62752</xdr:rowOff>
    </xdr:to>
    <xdr:pic>
      <xdr:nvPicPr>
        <xdr:cNvPr id="3" name="211 Imagen" descr="vsm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85900" y="6172200"/>
          <a:ext cx="647701" cy="2151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47625</xdr:colOff>
      <xdr:row>33</xdr:row>
      <xdr:rowOff>171450</xdr:rowOff>
    </xdr:from>
    <xdr:to>
      <xdr:col>6</xdr:col>
      <xdr:colOff>49884</xdr:colOff>
      <xdr:row>35</xdr:row>
      <xdr:rowOff>62752</xdr:rowOff>
    </xdr:to>
    <xdr:pic>
      <xdr:nvPicPr>
        <xdr:cNvPr id="4" name="212 Imagen" descr="vsm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29025" y="9648825"/>
          <a:ext cx="669009" cy="1770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47625</xdr:colOff>
      <xdr:row>33</xdr:row>
      <xdr:rowOff>152400</xdr:rowOff>
    </xdr:from>
    <xdr:to>
      <xdr:col>7</xdr:col>
      <xdr:colOff>714376</xdr:colOff>
      <xdr:row>35</xdr:row>
      <xdr:rowOff>91327</xdr:rowOff>
    </xdr:to>
    <xdr:pic>
      <xdr:nvPicPr>
        <xdr:cNvPr id="5" name="213 Imagen" descr="vsm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086350" y="9639300"/>
          <a:ext cx="666751" cy="2056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57150</xdr:colOff>
      <xdr:row>33</xdr:row>
      <xdr:rowOff>180975</xdr:rowOff>
    </xdr:from>
    <xdr:to>
      <xdr:col>9</xdr:col>
      <xdr:colOff>762000</xdr:colOff>
      <xdr:row>35</xdr:row>
      <xdr:rowOff>81802</xdr:rowOff>
    </xdr:to>
    <xdr:pic>
      <xdr:nvPicPr>
        <xdr:cNvPr id="6" name="214 Imagen" descr="vsm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581775" y="9648825"/>
          <a:ext cx="723900" cy="2056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38100</xdr:colOff>
      <xdr:row>33</xdr:row>
      <xdr:rowOff>142875</xdr:rowOff>
    </xdr:from>
    <xdr:to>
      <xdr:col>12</xdr:col>
      <xdr:colOff>9524</xdr:colOff>
      <xdr:row>35</xdr:row>
      <xdr:rowOff>81802</xdr:rowOff>
    </xdr:to>
    <xdr:pic>
      <xdr:nvPicPr>
        <xdr:cNvPr id="7" name="215 Imagen" descr="vsm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0" y="6143625"/>
          <a:ext cx="571500" cy="2627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9525</xdr:colOff>
      <xdr:row>33</xdr:row>
      <xdr:rowOff>152400</xdr:rowOff>
    </xdr:from>
    <xdr:to>
      <xdr:col>13</xdr:col>
      <xdr:colOff>628650</xdr:colOff>
      <xdr:row>35</xdr:row>
      <xdr:rowOff>100852</xdr:rowOff>
    </xdr:to>
    <xdr:pic>
      <xdr:nvPicPr>
        <xdr:cNvPr id="8" name="216 Imagen" descr="vsm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372475" y="6153150"/>
          <a:ext cx="619125" cy="2723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19050</xdr:colOff>
      <xdr:row>34</xdr:row>
      <xdr:rowOff>0</xdr:rowOff>
    </xdr:from>
    <xdr:to>
      <xdr:col>16</xdr:col>
      <xdr:colOff>74572</xdr:colOff>
      <xdr:row>35</xdr:row>
      <xdr:rowOff>86284</xdr:rowOff>
    </xdr:to>
    <xdr:pic>
      <xdr:nvPicPr>
        <xdr:cNvPr id="9" name="217 Imagen" descr="vsm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705975" y="6162675"/>
          <a:ext cx="533400" cy="24820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666750</xdr:colOff>
      <xdr:row>34</xdr:row>
      <xdr:rowOff>0</xdr:rowOff>
    </xdr:from>
    <xdr:to>
      <xdr:col>18</xdr:col>
      <xdr:colOff>1</xdr:colOff>
      <xdr:row>35</xdr:row>
      <xdr:rowOff>76759</xdr:rowOff>
    </xdr:to>
    <xdr:pic>
      <xdr:nvPicPr>
        <xdr:cNvPr id="10" name="218 Imagen" descr="vsm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925175" y="6162675"/>
          <a:ext cx="485775" cy="238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19</xdr:col>
      <xdr:colOff>0</xdr:colOff>
      <xdr:row>34</xdr:row>
      <xdr:rowOff>0</xdr:rowOff>
    </xdr:from>
    <xdr:to>
      <xdr:col>19</xdr:col>
      <xdr:colOff>600075</xdr:colOff>
      <xdr:row>35</xdr:row>
      <xdr:rowOff>76759</xdr:rowOff>
    </xdr:to>
    <xdr:pic>
      <xdr:nvPicPr>
        <xdr:cNvPr id="11" name="219 Imagen" descr="vsm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53900" y="6162675"/>
          <a:ext cx="600075" cy="238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7938</xdr:colOff>
      <xdr:row>15</xdr:row>
      <xdr:rowOff>59531</xdr:rowOff>
    </xdr:from>
    <xdr:to>
      <xdr:col>6</xdr:col>
      <xdr:colOff>341314</xdr:colOff>
      <xdr:row>16</xdr:row>
      <xdr:rowOff>162718</xdr:rowOff>
    </xdr:to>
    <xdr:sp macro="" textlink="">
      <xdr:nvSpPr>
        <xdr:cNvPr id="12" name="11 Rectángulo"/>
        <xdr:cNvSpPr/>
      </xdr:nvSpPr>
      <xdr:spPr>
        <a:xfrm>
          <a:off x="2674938" y="3202781"/>
          <a:ext cx="1047751" cy="269875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s-EC" sz="1100" baseline="0">
              <a:solidFill>
                <a:sysClr val="windowText" lastClr="000000"/>
              </a:solidFill>
            </a:rPr>
            <a:t>PEDIDOS DIARIOS</a:t>
          </a:r>
          <a:endParaRPr lang="es-EC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15</xdr:col>
      <xdr:colOff>142877</xdr:colOff>
      <xdr:row>15</xdr:row>
      <xdr:rowOff>95250</xdr:rowOff>
    </xdr:from>
    <xdr:to>
      <xdr:col>17</xdr:col>
      <xdr:colOff>31750</xdr:colOff>
      <xdr:row>17</xdr:row>
      <xdr:rowOff>31750</xdr:rowOff>
    </xdr:to>
    <xdr:sp macro="" textlink="">
      <xdr:nvSpPr>
        <xdr:cNvPr id="13" name="12 Rectángulo"/>
        <xdr:cNvSpPr/>
      </xdr:nvSpPr>
      <xdr:spPr>
        <a:xfrm>
          <a:off x="9846471" y="3238500"/>
          <a:ext cx="1139029" cy="269875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s-EC" sz="1100" baseline="0">
              <a:solidFill>
                <a:sysClr val="windowText" lastClr="000000"/>
              </a:solidFill>
            </a:rPr>
            <a:t>PEDIDOS DIARIOS</a:t>
          </a:r>
          <a:endParaRPr lang="es-EC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9</xdr:col>
      <xdr:colOff>301624</xdr:colOff>
      <xdr:row>19</xdr:row>
      <xdr:rowOff>103188</xdr:rowOff>
    </xdr:from>
    <xdr:to>
      <xdr:col>10</xdr:col>
      <xdr:colOff>206375</xdr:colOff>
      <xdr:row>21</xdr:row>
      <xdr:rowOff>47626</xdr:rowOff>
    </xdr:to>
    <xdr:sp macro="" textlink="">
      <xdr:nvSpPr>
        <xdr:cNvPr id="14" name="13 Rectángulo"/>
        <xdr:cNvSpPr/>
      </xdr:nvSpPr>
      <xdr:spPr>
        <a:xfrm>
          <a:off x="6826249" y="6294438"/>
          <a:ext cx="723901" cy="268288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s-EC" sz="1100" baseline="0">
              <a:solidFill>
                <a:sysClr val="windowText" lastClr="000000"/>
              </a:solidFill>
            </a:rPr>
            <a:t>DIARIA</a:t>
          </a:r>
          <a:endParaRPr lang="es-EC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</xdr:col>
      <xdr:colOff>459371</xdr:colOff>
      <xdr:row>20</xdr:row>
      <xdr:rowOff>104263</xdr:rowOff>
    </xdr:from>
    <xdr:to>
      <xdr:col>2</xdr:col>
      <xdr:colOff>278189</xdr:colOff>
      <xdr:row>21</xdr:row>
      <xdr:rowOff>153472</xdr:rowOff>
    </xdr:to>
    <xdr:sp macro="" textlink="">
      <xdr:nvSpPr>
        <xdr:cNvPr id="15" name="14 Proceso"/>
        <xdr:cNvSpPr/>
      </xdr:nvSpPr>
      <xdr:spPr>
        <a:xfrm>
          <a:off x="459371" y="4080951"/>
          <a:ext cx="604631" cy="215896"/>
        </a:xfrm>
        <a:prstGeom prst="flowChartProcess">
          <a:avLst/>
        </a:prstGeom>
        <a:ln w="158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s-EC" sz="800">
              <a:latin typeface="Arial" pitchFamily="34" charset="0"/>
              <a:cs typeface="Arial" pitchFamily="34" charset="0"/>
            </a:rPr>
            <a:t>Barras</a:t>
          </a:r>
          <a:r>
            <a:rPr lang="es-EC" sz="800" baseline="0">
              <a:latin typeface="Arial" pitchFamily="34" charset="0"/>
              <a:cs typeface="Arial" pitchFamily="34" charset="0"/>
            </a:rPr>
            <a:t>  de Acero</a:t>
          </a:r>
          <a:endParaRPr lang="es-EC" sz="800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</xdr:col>
      <xdr:colOff>404804</xdr:colOff>
      <xdr:row>16</xdr:row>
      <xdr:rowOff>19050</xdr:rowOff>
    </xdr:from>
    <xdr:to>
      <xdr:col>2</xdr:col>
      <xdr:colOff>423854</xdr:colOff>
      <xdr:row>19</xdr:row>
      <xdr:rowOff>114300</xdr:rowOff>
    </xdr:to>
    <xdr:grpSp>
      <xdr:nvGrpSpPr>
        <xdr:cNvPr id="16" name="57 Grupo"/>
        <xdr:cNvGrpSpPr>
          <a:grpSpLocks/>
        </xdr:cNvGrpSpPr>
      </xdr:nvGrpSpPr>
      <xdr:grpSpPr bwMode="auto">
        <a:xfrm>
          <a:off x="452429" y="3328988"/>
          <a:ext cx="804863" cy="595312"/>
          <a:chOff x="1321217" y="770404"/>
          <a:chExt cx="790917" cy="568274"/>
        </a:xfrm>
      </xdr:grpSpPr>
      <xdr:sp macro="" textlink="">
        <xdr:nvSpPr>
          <xdr:cNvPr id="17" name="16 Proceso"/>
          <xdr:cNvSpPr/>
        </xdr:nvSpPr>
        <xdr:spPr>
          <a:xfrm>
            <a:off x="1321217" y="928775"/>
            <a:ext cx="790917" cy="204951"/>
          </a:xfrm>
          <a:prstGeom prst="flowChartProcess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r>
              <a:rPr lang="es-EC" sz="600" b="1">
                <a:latin typeface="Arial" pitchFamily="34" charset="0"/>
                <a:cs typeface="Arial" pitchFamily="34" charset="0"/>
              </a:rPr>
              <a:t>PROVEEDORES</a:t>
            </a:r>
          </a:p>
        </xdr:txBody>
      </xdr:sp>
      <xdr:grpSp>
        <xdr:nvGrpSpPr>
          <xdr:cNvPr id="18" name="55 Grupo"/>
          <xdr:cNvGrpSpPr>
            <a:grpSpLocks/>
          </xdr:cNvGrpSpPr>
        </xdr:nvGrpSpPr>
        <xdr:grpSpPr bwMode="auto">
          <a:xfrm>
            <a:off x="1358880" y="770404"/>
            <a:ext cx="706177" cy="568274"/>
            <a:chOff x="1358880" y="792816"/>
            <a:chExt cx="706177" cy="590685"/>
          </a:xfrm>
        </xdr:grpSpPr>
        <xdr:cxnSp macro="">
          <xdr:nvCxnSpPr>
            <xdr:cNvPr id="19" name="17 Conector recto"/>
            <xdr:cNvCxnSpPr/>
          </xdr:nvCxnSpPr>
          <xdr:spPr>
            <a:xfrm rot="5400000">
              <a:off x="1136163" y="1160784"/>
              <a:ext cx="445435" cy="0"/>
            </a:xfrm>
            <a:prstGeom prst="line">
              <a:avLst/>
            </a:prstGeom>
            <a:ln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0" name="19 Conector recto"/>
            <xdr:cNvCxnSpPr/>
          </xdr:nvCxnSpPr>
          <xdr:spPr>
            <a:xfrm rot="5400000">
              <a:off x="1765006" y="1083451"/>
              <a:ext cx="590685" cy="9416"/>
            </a:xfrm>
            <a:prstGeom prst="line">
              <a:avLst/>
            </a:prstGeom>
            <a:ln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1" name="7 Conector recto"/>
            <xdr:cNvCxnSpPr/>
          </xdr:nvCxnSpPr>
          <xdr:spPr>
            <a:xfrm>
              <a:off x="1358880" y="1373818"/>
              <a:ext cx="696760" cy="0"/>
            </a:xfrm>
            <a:prstGeom prst="line">
              <a:avLst/>
            </a:prstGeom>
            <a:ln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2" name="21 Conector recto"/>
            <xdr:cNvCxnSpPr/>
          </xdr:nvCxnSpPr>
          <xdr:spPr>
            <a:xfrm rot="10800000" flipV="1">
              <a:off x="1358880" y="802499"/>
              <a:ext cx="225976" cy="135567"/>
            </a:xfrm>
            <a:prstGeom prst="line">
              <a:avLst/>
            </a:prstGeom>
            <a:ln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3" name="22 Conector recto"/>
            <xdr:cNvCxnSpPr/>
          </xdr:nvCxnSpPr>
          <xdr:spPr>
            <a:xfrm rot="10800000" flipV="1">
              <a:off x="1584856" y="792816"/>
              <a:ext cx="235392" cy="135567"/>
            </a:xfrm>
            <a:prstGeom prst="line">
              <a:avLst/>
            </a:prstGeom>
            <a:ln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4" name="23 Conector recto"/>
            <xdr:cNvCxnSpPr/>
          </xdr:nvCxnSpPr>
          <xdr:spPr>
            <a:xfrm rot="10800000" flipV="1">
              <a:off x="1810833" y="792816"/>
              <a:ext cx="254223" cy="125884"/>
            </a:xfrm>
            <a:prstGeom prst="line">
              <a:avLst/>
            </a:prstGeom>
            <a:ln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5" name="24 Conector recto"/>
            <xdr:cNvCxnSpPr/>
          </xdr:nvCxnSpPr>
          <xdr:spPr>
            <a:xfrm rot="16200000" flipH="1">
              <a:off x="1521914" y="865442"/>
              <a:ext cx="125884" cy="0"/>
            </a:xfrm>
            <a:prstGeom prst="line">
              <a:avLst/>
            </a:prstGeom>
            <a:ln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6" name="25 Conector recto"/>
            <xdr:cNvCxnSpPr/>
          </xdr:nvCxnSpPr>
          <xdr:spPr>
            <a:xfrm rot="5400000">
              <a:off x="1743049" y="860600"/>
              <a:ext cx="135567" cy="0"/>
            </a:xfrm>
            <a:prstGeom prst="line">
              <a:avLst/>
            </a:prstGeom>
            <a:ln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1</xdr:col>
      <xdr:colOff>130969</xdr:colOff>
      <xdr:row>26</xdr:row>
      <xdr:rowOff>83344</xdr:rowOff>
    </xdr:from>
    <xdr:to>
      <xdr:col>2</xdr:col>
      <xdr:colOff>59531</xdr:colOff>
      <xdr:row>29</xdr:row>
      <xdr:rowOff>92869</xdr:rowOff>
    </xdr:to>
    <xdr:grpSp>
      <xdr:nvGrpSpPr>
        <xdr:cNvPr id="27" name="64 Grupo"/>
        <xdr:cNvGrpSpPr>
          <a:grpSpLocks/>
        </xdr:cNvGrpSpPr>
      </xdr:nvGrpSpPr>
      <xdr:grpSpPr bwMode="auto">
        <a:xfrm>
          <a:off x="178594" y="5060157"/>
          <a:ext cx="714375" cy="509587"/>
          <a:chOff x="130969" y="1565672"/>
          <a:chExt cx="785813" cy="410764"/>
        </a:xfrm>
      </xdr:grpSpPr>
      <xdr:sp macro="" textlink="">
        <xdr:nvSpPr>
          <xdr:cNvPr id="28" name="27 Proceso"/>
          <xdr:cNvSpPr/>
        </xdr:nvSpPr>
        <xdr:spPr>
          <a:xfrm>
            <a:off x="130969" y="1565672"/>
            <a:ext cx="603734" cy="313366"/>
          </a:xfrm>
          <a:prstGeom prst="flowChartProcess">
            <a:avLst/>
          </a:prstGeom>
          <a:ln w="15875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l"/>
            <a:r>
              <a:rPr lang="es-EC" sz="1000">
                <a:solidFill>
                  <a:sysClr val="windowText" lastClr="000000"/>
                </a:solidFill>
                <a:latin typeface="Arial" pitchFamily="34" charset="0"/>
                <a:cs typeface="Arial" pitchFamily="34" charset="0"/>
              </a:rPr>
              <a:t>     Diario</a:t>
            </a:r>
          </a:p>
        </xdr:txBody>
      </xdr:sp>
      <xdr:sp macro="" textlink="">
        <xdr:nvSpPr>
          <xdr:cNvPr id="29" name="28 Proceso"/>
          <xdr:cNvSpPr/>
        </xdr:nvSpPr>
        <xdr:spPr>
          <a:xfrm>
            <a:off x="734703" y="1663070"/>
            <a:ext cx="182079" cy="199030"/>
          </a:xfrm>
          <a:prstGeom prst="flowChartProcess">
            <a:avLst/>
          </a:prstGeom>
          <a:ln w="15875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endParaRPr lang="es-EC"/>
          </a:p>
        </xdr:txBody>
      </xdr:sp>
      <xdr:sp macro="" textlink="">
        <xdr:nvSpPr>
          <xdr:cNvPr id="30" name="29 Conector"/>
          <xdr:cNvSpPr/>
        </xdr:nvSpPr>
        <xdr:spPr>
          <a:xfrm>
            <a:off x="734703" y="1879038"/>
            <a:ext cx="124580" cy="88928"/>
          </a:xfrm>
          <a:prstGeom prst="flowChartConnector">
            <a:avLst/>
          </a:prstGeom>
          <a:solidFill>
            <a:schemeClr val="tx1"/>
          </a:solidFill>
          <a:ln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rtlCol="0" anchor="ctr"/>
          <a:lstStyle/>
          <a:p>
            <a:endParaRPr lang="es-EC"/>
          </a:p>
        </xdr:txBody>
      </xdr:sp>
      <xdr:sp macro="" textlink="">
        <xdr:nvSpPr>
          <xdr:cNvPr id="31" name="30 Conector"/>
          <xdr:cNvSpPr/>
        </xdr:nvSpPr>
        <xdr:spPr>
          <a:xfrm>
            <a:off x="188468" y="1883273"/>
            <a:ext cx="124580" cy="93163"/>
          </a:xfrm>
          <a:prstGeom prst="flowChartConnector">
            <a:avLst/>
          </a:prstGeom>
          <a:solidFill>
            <a:schemeClr val="tx1"/>
          </a:solidFill>
          <a:ln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rtlCol="0" anchor="ctr"/>
          <a:lstStyle/>
          <a:p>
            <a:endParaRPr lang="es-EC"/>
          </a:p>
        </xdr:txBody>
      </xdr:sp>
    </xdr:grpSp>
    <xdr:clientData/>
  </xdr:twoCellAnchor>
  <xdr:twoCellAnchor>
    <xdr:from>
      <xdr:col>1</xdr:col>
      <xdr:colOff>733425</xdr:colOff>
      <xdr:row>32</xdr:row>
      <xdr:rowOff>123823</xdr:rowOff>
    </xdr:from>
    <xdr:to>
      <xdr:col>3</xdr:col>
      <xdr:colOff>38100</xdr:colOff>
      <xdr:row>36</xdr:row>
      <xdr:rowOff>114299</xdr:rowOff>
    </xdr:to>
    <xdr:grpSp>
      <xdr:nvGrpSpPr>
        <xdr:cNvPr id="32" name="74 Grupo"/>
        <xdr:cNvGrpSpPr>
          <a:grpSpLocks/>
        </xdr:cNvGrpSpPr>
      </xdr:nvGrpSpPr>
      <xdr:grpSpPr bwMode="auto">
        <a:xfrm>
          <a:off x="781050" y="6100761"/>
          <a:ext cx="733425" cy="657226"/>
          <a:chOff x="1107994" y="2175958"/>
          <a:chExt cx="709500" cy="450533"/>
        </a:xfrm>
      </xdr:grpSpPr>
      <xdr:grpSp>
        <xdr:nvGrpSpPr>
          <xdr:cNvPr id="33" name="73 Grupo"/>
          <xdr:cNvGrpSpPr>
            <a:grpSpLocks/>
          </xdr:cNvGrpSpPr>
        </xdr:nvGrpSpPr>
        <xdr:grpSpPr bwMode="auto">
          <a:xfrm>
            <a:off x="1107994" y="2175958"/>
            <a:ext cx="709500" cy="450533"/>
            <a:chOff x="-11774" y="2319994"/>
            <a:chExt cx="709500" cy="450533"/>
          </a:xfrm>
        </xdr:grpSpPr>
        <xdr:grpSp>
          <xdr:nvGrpSpPr>
            <xdr:cNvPr id="38" name="67 Grupo"/>
            <xdr:cNvGrpSpPr>
              <a:grpSpLocks/>
            </xdr:cNvGrpSpPr>
          </xdr:nvGrpSpPr>
          <xdr:grpSpPr bwMode="auto">
            <a:xfrm>
              <a:off x="-11774" y="2319994"/>
              <a:ext cx="709500" cy="450533"/>
              <a:chOff x="-11774" y="2319994"/>
              <a:chExt cx="709500" cy="450533"/>
            </a:xfrm>
          </xdr:grpSpPr>
          <xdr:sp macro="" textlink="">
            <xdr:nvSpPr>
              <xdr:cNvPr id="40" name="39 Proceso"/>
              <xdr:cNvSpPr/>
            </xdr:nvSpPr>
            <xdr:spPr>
              <a:xfrm>
                <a:off x="-11774" y="2319994"/>
                <a:ext cx="709500" cy="157542"/>
              </a:xfrm>
              <a:prstGeom prst="flowChartProcess">
                <a:avLst/>
              </a:prstGeom>
              <a:ln w="15875"/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r>
                  <a:rPr lang="es-EC" sz="900" b="1">
                    <a:latin typeface="Arial" pitchFamily="34" charset="0"/>
                    <a:cs typeface="Arial" pitchFamily="34" charset="0"/>
                  </a:rPr>
                  <a:t>CORTE 1</a:t>
                </a:r>
              </a:p>
            </xdr:txBody>
          </xdr:sp>
          <xdr:sp macro="" textlink="">
            <xdr:nvSpPr>
              <xdr:cNvPr id="41" name="27 Proceso"/>
              <xdr:cNvSpPr/>
            </xdr:nvSpPr>
            <xdr:spPr>
              <a:xfrm>
                <a:off x="53578" y="2485908"/>
                <a:ext cx="606809" cy="284619"/>
              </a:xfrm>
              <a:prstGeom prst="flowChartProcess">
                <a:avLst/>
              </a:prstGeom>
              <a:ln w="15875"/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endParaRPr lang="es-EC"/>
              </a:p>
            </xdr:txBody>
          </xdr:sp>
        </xdr:grpSp>
        <xdr:sp macro="" textlink="">
          <xdr:nvSpPr>
            <xdr:cNvPr id="39" name="37 Proceso"/>
            <xdr:cNvSpPr/>
          </xdr:nvSpPr>
          <xdr:spPr>
            <a:xfrm>
              <a:off x="230953" y="2485908"/>
              <a:ext cx="420099" cy="100454"/>
            </a:xfrm>
            <a:prstGeom prst="flowChartProcess">
              <a:avLst/>
            </a:prstGeom>
            <a:noFill/>
            <a:ln w="15875">
              <a:noFill/>
            </a:ln>
          </xdr:spPr>
          <xdr:style>
            <a:lnRef idx="2">
              <a:schemeClr val="dk1"/>
            </a:lnRef>
            <a:fillRef idx="1">
              <a:schemeClr val="lt1"/>
            </a:fillRef>
            <a:effectRef idx="0">
              <a:schemeClr val="dk1"/>
            </a:effectRef>
            <a:fontRef idx="minor">
              <a:schemeClr val="dk1"/>
            </a:fontRef>
          </xdr:style>
          <xdr:txBody>
            <a:bodyPr rtlCol="0" anchor="ctr"/>
            <a:lstStyle/>
            <a:p>
              <a:pPr algn="ctr"/>
              <a:r>
                <a:rPr lang="es-EC" sz="600">
                  <a:latin typeface="Arial" pitchFamily="34" charset="0"/>
                  <a:cs typeface="Arial" pitchFamily="34" charset="0"/>
                </a:rPr>
                <a:t>Unid</a:t>
              </a:r>
            </a:p>
          </xdr:txBody>
        </xdr:sp>
      </xdr:grpSp>
      <xdr:grpSp>
        <xdr:nvGrpSpPr>
          <xdr:cNvPr id="34" name="72 Grupo"/>
          <xdr:cNvGrpSpPr>
            <a:grpSpLocks/>
          </xdr:cNvGrpSpPr>
        </xdr:nvGrpSpPr>
        <xdr:grpSpPr bwMode="auto">
          <a:xfrm>
            <a:off x="1194809" y="2411312"/>
            <a:ext cx="576011" cy="174832"/>
            <a:chOff x="753407" y="1407702"/>
            <a:chExt cx="576011" cy="174832"/>
          </a:xfrm>
        </xdr:grpSpPr>
        <xdr:sp macro="" textlink="">
          <xdr:nvSpPr>
            <xdr:cNvPr id="35" name="33 Proceso"/>
            <xdr:cNvSpPr/>
          </xdr:nvSpPr>
          <xdr:spPr>
            <a:xfrm>
              <a:off x="778622" y="1434600"/>
              <a:ext cx="550796" cy="138055"/>
            </a:xfrm>
            <a:prstGeom prst="flowChartProcess">
              <a:avLst/>
            </a:prstGeom>
            <a:noFill/>
            <a:ln w="15875">
              <a:noFill/>
            </a:ln>
          </xdr:spPr>
          <xdr:style>
            <a:lnRef idx="2">
              <a:schemeClr val="dk1"/>
            </a:lnRef>
            <a:fillRef idx="1">
              <a:schemeClr val="lt1"/>
            </a:fillRef>
            <a:effectRef idx="0">
              <a:schemeClr val="dk1"/>
            </a:effectRef>
            <a:fontRef idx="minor">
              <a:schemeClr val="dk1"/>
            </a:fontRef>
          </xdr:style>
          <xdr:txBody>
            <a:bodyPr rtlCol="0" anchor="ctr"/>
            <a:lstStyle/>
            <a:p>
              <a:pPr algn="ctr"/>
              <a:r>
                <a:rPr lang="es-EC" sz="1000">
                  <a:latin typeface="Arial" pitchFamily="34" charset="0"/>
                  <a:cs typeface="Arial" pitchFamily="34" charset="0"/>
                </a:rPr>
                <a:t>1</a:t>
              </a:r>
            </a:p>
          </xdr:txBody>
        </xdr:sp>
        <xdr:sp macro="" textlink="">
          <xdr:nvSpPr>
            <xdr:cNvPr id="36" name="22 Conector"/>
            <xdr:cNvSpPr/>
          </xdr:nvSpPr>
          <xdr:spPr>
            <a:xfrm>
              <a:off x="815964" y="1468222"/>
              <a:ext cx="112022" cy="60931"/>
            </a:xfrm>
            <a:prstGeom prst="flowChartConnector">
              <a:avLst/>
            </a:prstGeom>
            <a:ln w="3175">
              <a:solidFill>
                <a:sysClr val="windowText" lastClr="000000"/>
              </a:solidFill>
            </a:ln>
          </xdr:spPr>
          <xdr:style>
            <a:lnRef idx="2">
              <a:schemeClr val="accent6"/>
            </a:lnRef>
            <a:fillRef idx="1">
              <a:schemeClr val="lt1"/>
            </a:fillRef>
            <a:effectRef idx="0">
              <a:schemeClr val="accent6"/>
            </a:effectRef>
            <a:fontRef idx="minor">
              <a:schemeClr val="dk1"/>
            </a:fontRef>
          </xdr:style>
          <xdr:txBody>
            <a:bodyPr rtlCol="0" anchor="ctr"/>
            <a:lstStyle/>
            <a:p>
              <a:endParaRPr lang="es-EC"/>
            </a:p>
          </xdr:txBody>
        </xdr:sp>
        <xdr:sp macro="" textlink="">
          <xdr:nvSpPr>
            <xdr:cNvPr id="37" name="23 Arco"/>
            <xdr:cNvSpPr/>
          </xdr:nvSpPr>
          <xdr:spPr>
            <a:xfrm rot="8311941">
              <a:off x="753407" y="1407702"/>
              <a:ext cx="246465" cy="174832"/>
            </a:xfrm>
            <a:prstGeom prst="arc">
              <a:avLst/>
            </a:prstGeom>
            <a:ln w="3175">
              <a:solidFill>
                <a:sysClr val="windowText" lastClr="00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  <xdr:txBody>
            <a:bodyPr rtlCol="0" anchor="ctr"/>
            <a:lstStyle/>
            <a:p>
              <a:endParaRPr lang="es-EC"/>
            </a:p>
          </xdr:txBody>
        </xdr:sp>
      </xdr:grpSp>
    </xdr:grpSp>
    <xdr:clientData/>
  </xdr:twoCellAnchor>
  <xdr:twoCellAnchor>
    <xdr:from>
      <xdr:col>3</xdr:col>
      <xdr:colOff>160548</xdr:colOff>
      <xdr:row>33</xdr:row>
      <xdr:rowOff>54242</xdr:rowOff>
    </xdr:from>
    <xdr:to>
      <xdr:col>3</xdr:col>
      <xdr:colOff>436272</xdr:colOff>
      <xdr:row>35</xdr:row>
      <xdr:rowOff>79308</xdr:rowOff>
    </xdr:to>
    <xdr:sp macro="" textlink="">
      <xdr:nvSpPr>
        <xdr:cNvPr id="42" name="31 Triángulo isósceles"/>
        <xdr:cNvSpPr/>
      </xdr:nvSpPr>
      <xdr:spPr>
        <a:xfrm>
          <a:off x="1579773" y="6054992"/>
          <a:ext cx="275724" cy="348916"/>
        </a:xfrm>
        <a:prstGeom prst="triangle">
          <a:avLst/>
        </a:prstGeom>
        <a:ln w="317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s-EC" sz="1100"/>
            <a:t>I</a:t>
          </a:r>
        </a:p>
      </xdr:txBody>
    </xdr:sp>
    <xdr:clientData/>
  </xdr:twoCellAnchor>
  <xdr:twoCellAnchor>
    <xdr:from>
      <xdr:col>5</xdr:col>
      <xdr:colOff>274733</xdr:colOff>
      <xdr:row>33</xdr:row>
      <xdr:rowOff>52337</xdr:rowOff>
    </xdr:from>
    <xdr:to>
      <xdr:col>5</xdr:col>
      <xdr:colOff>550457</xdr:colOff>
      <xdr:row>35</xdr:row>
      <xdr:rowOff>77403</xdr:rowOff>
    </xdr:to>
    <xdr:sp macro="" textlink="">
      <xdr:nvSpPr>
        <xdr:cNvPr id="43" name="32 Triángulo isósceles"/>
        <xdr:cNvSpPr/>
      </xdr:nvSpPr>
      <xdr:spPr>
        <a:xfrm>
          <a:off x="3856133" y="9539237"/>
          <a:ext cx="275724" cy="348916"/>
        </a:xfrm>
        <a:prstGeom prst="triangle">
          <a:avLst/>
        </a:prstGeom>
        <a:ln w="317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s-EC" sz="1100"/>
            <a:t>I</a:t>
          </a:r>
        </a:p>
      </xdr:txBody>
    </xdr:sp>
    <xdr:clientData/>
  </xdr:twoCellAnchor>
  <xdr:twoCellAnchor>
    <xdr:from>
      <xdr:col>7</xdr:col>
      <xdr:colOff>248668</xdr:colOff>
      <xdr:row>33</xdr:row>
      <xdr:rowOff>48527</xdr:rowOff>
    </xdr:from>
    <xdr:to>
      <xdr:col>7</xdr:col>
      <xdr:colOff>524392</xdr:colOff>
      <xdr:row>35</xdr:row>
      <xdr:rowOff>73593</xdr:rowOff>
    </xdr:to>
    <xdr:sp macro="" textlink="">
      <xdr:nvSpPr>
        <xdr:cNvPr id="44" name="43 Triángulo isósceles"/>
        <xdr:cNvSpPr/>
      </xdr:nvSpPr>
      <xdr:spPr>
        <a:xfrm>
          <a:off x="5287393" y="9535427"/>
          <a:ext cx="275724" cy="348916"/>
        </a:xfrm>
        <a:prstGeom prst="triangle">
          <a:avLst/>
        </a:prstGeom>
        <a:ln w="317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s-EC" sz="1100"/>
            <a:t>I</a:t>
          </a:r>
        </a:p>
      </xdr:txBody>
    </xdr:sp>
    <xdr:clientData/>
  </xdr:twoCellAnchor>
  <xdr:twoCellAnchor>
    <xdr:from>
      <xdr:col>9</xdr:col>
      <xdr:colOff>290447</xdr:colOff>
      <xdr:row>33</xdr:row>
      <xdr:rowOff>48899</xdr:rowOff>
    </xdr:from>
    <xdr:to>
      <xdr:col>9</xdr:col>
      <xdr:colOff>566171</xdr:colOff>
      <xdr:row>35</xdr:row>
      <xdr:rowOff>73965</xdr:rowOff>
    </xdr:to>
    <xdr:sp macro="" textlink="">
      <xdr:nvSpPr>
        <xdr:cNvPr id="45" name="44 Triángulo isósceles"/>
        <xdr:cNvSpPr/>
      </xdr:nvSpPr>
      <xdr:spPr>
        <a:xfrm>
          <a:off x="6815072" y="9535799"/>
          <a:ext cx="275724" cy="348916"/>
        </a:xfrm>
        <a:prstGeom prst="triangle">
          <a:avLst/>
        </a:prstGeom>
        <a:ln w="317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s-EC" sz="1100"/>
            <a:t>I</a:t>
          </a:r>
        </a:p>
      </xdr:txBody>
    </xdr:sp>
    <xdr:clientData/>
  </xdr:twoCellAnchor>
  <xdr:twoCellAnchor>
    <xdr:from>
      <xdr:col>9</xdr:col>
      <xdr:colOff>695325</xdr:colOff>
      <xdr:row>32</xdr:row>
      <xdr:rowOff>95250</xdr:rowOff>
    </xdr:from>
    <xdr:to>
      <xdr:col>11</xdr:col>
      <xdr:colOff>142875</xdr:colOff>
      <xdr:row>36</xdr:row>
      <xdr:rowOff>123828</xdr:rowOff>
    </xdr:to>
    <xdr:grpSp>
      <xdr:nvGrpSpPr>
        <xdr:cNvPr id="47" name="67 Grupo"/>
        <xdr:cNvGrpSpPr>
          <a:grpSpLocks/>
        </xdr:cNvGrpSpPr>
      </xdr:nvGrpSpPr>
      <xdr:grpSpPr bwMode="auto">
        <a:xfrm>
          <a:off x="6315075" y="6072188"/>
          <a:ext cx="971550" cy="695328"/>
          <a:chOff x="-105589" y="2300796"/>
          <a:chExt cx="958768" cy="469731"/>
        </a:xfrm>
      </xdr:grpSpPr>
      <xdr:sp macro="" textlink="">
        <xdr:nvSpPr>
          <xdr:cNvPr id="52" name="51 Proceso"/>
          <xdr:cNvSpPr/>
        </xdr:nvSpPr>
        <xdr:spPr>
          <a:xfrm>
            <a:off x="-105589" y="2300796"/>
            <a:ext cx="958768" cy="176741"/>
          </a:xfrm>
          <a:prstGeom prst="flowChartProcess">
            <a:avLst/>
          </a:prstGeom>
          <a:ln w="15875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r>
              <a:rPr lang="es-EC" sz="900" b="1">
                <a:latin typeface="Arial" pitchFamily="34" charset="0"/>
                <a:cs typeface="Arial" pitchFamily="34" charset="0"/>
              </a:rPr>
              <a:t>TRONZADO</a:t>
            </a:r>
          </a:p>
        </xdr:txBody>
      </xdr:sp>
      <xdr:sp macro="" textlink="">
        <xdr:nvSpPr>
          <xdr:cNvPr id="53" name="52 Proceso"/>
          <xdr:cNvSpPr/>
        </xdr:nvSpPr>
        <xdr:spPr>
          <a:xfrm>
            <a:off x="53578" y="2485908"/>
            <a:ext cx="606809" cy="284619"/>
          </a:xfrm>
          <a:prstGeom prst="flowChartProcess">
            <a:avLst/>
          </a:prstGeom>
          <a:ln w="15875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endParaRPr lang="es-EC"/>
          </a:p>
        </xdr:txBody>
      </xdr:sp>
    </xdr:grpSp>
    <xdr:clientData/>
  </xdr:twoCellAnchor>
  <xdr:twoCellAnchor>
    <xdr:from>
      <xdr:col>11</xdr:col>
      <xdr:colOff>163321</xdr:colOff>
      <xdr:row>33</xdr:row>
      <xdr:rowOff>36315</xdr:rowOff>
    </xdr:from>
    <xdr:to>
      <xdr:col>11</xdr:col>
      <xdr:colOff>439045</xdr:colOff>
      <xdr:row>35</xdr:row>
      <xdr:rowOff>61381</xdr:rowOff>
    </xdr:to>
    <xdr:sp macro="" textlink="">
      <xdr:nvSpPr>
        <xdr:cNvPr id="54" name="53 Triángulo isósceles"/>
        <xdr:cNvSpPr/>
      </xdr:nvSpPr>
      <xdr:spPr>
        <a:xfrm>
          <a:off x="7364221" y="6037065"/>
          <a:ext cx="275724" cy="348916"/>
        </a:xfrm>
        <a:prstGeom prst="triangle">
          <a:avLst/>
        </a:prstGeom>
        <a:ln w="317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s-EC" sz="1100"/>
            <a:t>I</a:t>
          </a:r>
        </a:p>
      </xdr:txBody>
    </xdr:sp>
    <xdr:clientData/>
  </xdr:twoCellAnchor>
  <xdr:twoCellAnchor>
    <xdr:from>
      <xdr:col>17</xdr:col>
      <xdr:colOff>428625</xdr:colOff>
      <xdr:row>32</xdr:row>
      <xdr:rowOff>85725</xdr:rowOff>
    </xdr:from>
    <xdr:to>
      <xdr:col>19</xdr:col>
      <xdr:colOff>219075</xdr:colOff>
      <xdr:row>36</xdr:row>
      <xdr:rowOff>133352</xdr:rowOff>
    </xdr:to>
    <xdr:grpSp>
      <xdr:nvGrpSpPr>
        <xdr:cNvPr id="56" name="67 Grupo"/>
        <xdr:cNvGrpSpPr>
          <a:grpSpLocks/>
        </xdr:cNvGrpSpPr>
      </xdr:nvGrpSpPr>
      <xdr:grpSpPr bwMode="auto">
        <a:xfrm>
          <a:off x="11191875" y="6062663"/>
          <a:ext cx="1004888" cy="714377"/>
          <a:chOff x="-107605" y="2295231"/>
          <a:chExt cx="1174296" cy="475296"/>
        </a:xfrm>
      </xdr:grpSpPr>
      <xdr:sp macro="" textlink="">
        <xdr:nvSpPr>
          <xdr:cNvPr id="61" name="60 Proceso"/>
          <xdr:cNvSpPr/>
        </xdr:nvSpPr>
        <xdr:spPr>
          <a:xfrm>
            <a:off x="-107605" y="2295231"/>
            <a:ext cx="1174296" cy="182305"/>
          </a:xfrm>
          <a:prstGeom prst="flowChartProcess">
            <a:avLst/>
          </a:prstGeom>
          <a:ln w="15875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r>
              <a:rPr lang="es-EC" sz="900" b="1">
                <a:latin typeface="Arial" pitchFamily="34" charset="0"/>
                <a:cs typeface="Arial" pitchFamily="34" charset="0"/>
              </a:rPr>
              <a:t>RECTIFICADO</a:t>
            </a:r>
          </a:p>
        </xdr:txBody>
      </xdr:sp>
      <xdr:sp macro="" textlink="">
        <xdr:nvSpPr>
          <xdr:cNvPr id="62" name="61 Proceso"/>
          <xdr:cNvSpPr/>
        </xdr:nvSpPr>
        <xdr:spPr>
          <a:xfrm>
            <a:off x="-52213" y="2485908"/>
            <a:ext cx="864105" cy="284619"/>
          </a:xfrm>
          <a:prstGeom prst="flowChartProcess">
            <a:avLst/>
          </a:prstGeom>
          <a:ln w="15875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endParaRPr lang="es-EC"/>
          </a:p>
        </xdr:txBody>
      </xdr:sp>
    </xdr:grpSp>
    <xdr:clientData/>
  </xdr:twoCellAnchor>
  <xdr:twoCellAnchor>
    <xdr:from>
      <xdr:col>19</xdr:col>
      <xdr:colOff>182187</xdr:colOff>
      <xdr:row>33</xdr:row>
      <xdr:rowOff>22921</xdr:rowOff>
    </xdr:from>
    <xdr:to>
      <xdr:col>19</xdr:col>
      <xdr:colOff>448386</xdr:colOff>
      <xdr:row>35</xdr:row>
      <xdr:rowOff>47987</xdr:rowOff>
    </xdr:to>
    <xdr:sp macro="" textlink="">
      <xdr:nvSpPr>
        <xdr:cNvPr id="63" name="62 Triángulo isósceles"/>
        <xdr:cNvSpPr/>
      </xdr:nvSpPr>
      <xdr:spPr>
        <a:xfrm>
          <a:off x="12336087" y="6023671"/>
          <a:ext cx="266199" cy="348916"/>
        </a:xfrm>
        <a:prstGeom prst="triangle">
          <a:avLst/>
        </a:prstGeom>
        <a:ln w="317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s-EC" sz="1100"/>
            <a:t>I</a:t>
          </a:r>
        </a:p>
      </xdr:txBody>
    </xdr:sp>
    <xdr:clientData/>
  </xdr:twoCellAnchor>
  <xdr:twoCellAnchor>
    <xdr:from>
      <xdr:col>19</xdr:col>
      <xdr:colOff>590551</xdr:colOff>
      <xdr:row>32</xdr:row>
      <xdr:rowOff>133349</xdr:rowOff>
    </xdr:from>
    <xdr:to>
      <xdr:col>20</xdr:col>
      <xdr:colOff>847726</xdr:colOff>
      <xdr:row>36</xdr:row>
      <xdr:rowOff>85724</xdr:rowOff>
    </xdr:to>
    <xdr:grpSp>
      <xdr:nvGrpSpPr>
        <xdr:cNvPr id="64" name="67 Grupo"/>
        <xdr:cNvGrpSpPr>
          <a:grpSpLocks/>
        </xdr:cNvGrpSpPr>
      </xdr:nvGrpSpPr>
      <xdr:grpSpPr bwMode="auto">
        <a:xfrm>
          <a:off x="12568239" y="6110287"/>
          <a:ext cx="900112" cy="619125"/>
          <a:chOff x="53578" y="2360341"/>
          <a:chExt cx="606809" cy="410186"/>
        </a:xfrm>
      </xdr:grpSpPr>
      <xdr:sp macro="" textlink="">
        <xdr:nvSpPr>
          <xdr:cNvPr id="65" name="55 Proceso"/>
          <xdr:cNvSpPr/>
        </xdr:nvSpPr>
        <xdr:spPr>
          <a:xfrm>
            <a:off x="53578" y="2360341"/>
            <a:ext cx="606809" cy="117196"/>
          </a:xfrm>
          <a:prstGeom prst="flowChartProcess">
            <a:avLst/>
          </a:prstGeom>
          <a:ln w="15875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r>
              <a:rPr lang="es-EC" sz="800">
                <a:latin typeface="Arial" pitchFamily="34" charset="0"/>
                <a:cs typeface="Arial" pitchFamily="34" charset="0"/>
              </a:rPr>
              <a:t>EXPEDICIÖN</a:t>
            </a:r>
          </a:p>
        </xdr:txBody>
      </xdr:sp>
      <xdr:sp macro="" textlink="">
        <xdr:nvSpPr>
          <xdr:cNvPr id="66" name="65 Proceso"/>
          <xdr:cNvSpPr/>
        </xdr:nvSpPr>
        <xdr:spPr>
          <a:xfrm>
            <a:off x="53578" y="2485908"/>
            <a:ext cx="606809" cy="284619"/>
          </a:xfrm>
          <a:prstGeom prst="flowChartProcess">
            <a:avLst/>
          </a:prstGeom>
          <a:ln w="15875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r>
              <a:rPr lang="es-EC" sz="800">
                <a:latin typeface="Arial" pitchFamily="34" charset="0"/>
                <a:cs typeface="Arial" pitchFamily="34" charset="0"/>
              </a:rPr>
              <a:t>PREPARACIÓN</a:t>
            </a:r>
          </a:p>
        </xdr:txBody>
      </xdr:sp>
    </xdr:grpSp>
    <xdr:clientData/>
  </xdr:twoCellAnchor>
  <xdr:twoCellAnchor>
    <xdr:from>
      <xdr:col>1</xdr:col>
      <xdr:colOff>414221</xdr:colOff>
      <xdr:row>32</xdr:row>
      <xdr:rowOff>127932</xdr:rowOff>
    </xdr:from>
    <xdr:to>
      <xdr:col>1</xdr:col>
      <xdr:colOff>689404</xdr:colOff>
      <xdr:row>34</xdr:row>
      <xdr:rowOff>152998</xdr:rowOff>
    </xdr:to>
    <xdr:sp macro="" textlink="">
      <xdr:nvSpPr>
        <xdr:cNvPr id="67" name="66 Triángulo isósceles"/>
        <xdr:cNvSpPr/>
      </xdr:nvSpPr>
      <xdr:spPr>
        <a:xfrm>
          <a:off x="1138121" y="9452907"/>
          <a:ext cx="275183" cy="348916"/>
        </a:xfrm>
        <a:prstGeom prst="triangle">
          <a:avLst/>
        </a:prstGeom>
        <a:ln w="317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s-EC" sz="1100"/>
            <a:t>I</a:t>
          </a:r>
        </a:p>
      </xdr:txBody>
    </xdr:sp>
    <xdr:clientData/>
  </xdr:twoCellAnchor>
  <xdr:twoCellAnchor>
    <xdr:from>
      <xdr:col>1</xdr:col>
      <xdr:colOff>272984</xdr:colOff>
      <xdr:row>29</xdr:row>
      <xdr:rowOff>66616</xdr:rowOff>
    </xdr:from>
    <xdr:to>
      <xdr:col>1</xdr:col>
      <xdr:colOff>572231</xdr:colOff>
      <xdr:row>33</xdr:row>
      <xdr:rowOff>76654</xdr:rowOff>
    </xdr:to>
    <xdr:sp macro="" textlink="">
      <xdr:nvSpPr>
        <xdr:cNvPr id="68" name="67 Flecha abajo"/>
        <xdr:cNvSpPr/>
      </xdr:nvSpPr>
      <xdr:spPr>
        <a:xfrm rot="21348032">
          <a:off x="272984" y="5543491"/>
          <a:ext cx="299247" cy="676788"/>
        </a:xfrm>
        <a:prstGeom prst="downArrow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es-EC"/>
        </a:p>
      </xdr:txBody>
    </xdr:sp>
    <xdr:clientData/>
  </xdr:twoCellAnchor>
  <xdr:twoCellAnchor>
    <xdr:from>
      <xdr:col>1</xdr:col>
      <xdr:colOff>312893</xdr:colOff>
      <xdr:row>22</xdr:row>
      <xdr:rowOff>86112</xdr:rowOff>
    </xdr:from>
    <xdr:to>
      <xdr:col>1</xdr:col>
      <xdr:colOff>595881</xdr:colOff>
      <xdr:row>26</xdr:row>
      <xdr:rowOff>67371</xdr:rowOff>
    </xdr:to>
    <xdr:sp macro="" textlink="">
      <xdr:nvSpPr>
        <xdr:cNvPr id="69" name="68 Flecha abajo"/>
        <xdr:cNvSpPr/>
      </xdr:nvSpPr>
      <xdr:spPr>
        <a:xfrm rot="656919">
          <a:off x="312893" y="4396175"/>
          <a:ext cx="282988" cy="648009"/>
        </a:xfrm>
        <a:prstGeom prst="downArrow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es-EC"/>
        </a:p>
      </xdr:txBody>
    </xdr:sp>
    <xdr:clientData/>
  </xdr:twoCellAnchor>
  <xdr:twoCellAnchor>
    <xdr:from>
      <xdr:col>20</xdr:col>
      <xdr:colOff>179266</xdr:colOff>
      <xdr:row>27</xdr:row>
      <xdr:rowOff>74885</xdr:rowOff>
    </xdr:from>
    <xdr:to>
      <xdr:col>20</xdr:col>
      <xdr:colOff>471831</xdr:colOff>
      <xdr:row>32</xdr:row>
      <xdr:rowOff>76348</xdr:rowOff>
    </xdr:to>
    <xdr:sp macro="" textlink="">
      <xdr:nvSpPr>
        <xdr:cNvPr id="70" name="69 Flecha abajo"/>
        <xdr:cNvSpPr/>
      </xdr:nvSpPr>
      <xdr:spPr>
        <a:xfrm rot="10420167">
          <a:off x="12799891" y="5230291"/>
          <a:ext cx="292565" cy="834901"/>
        </a:xfrm>
        <a:prstGeom prst="downArrow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es-EC"/>
        </a:p>
      </xdr:txBody>
    </xdr:sp>
    <xdr:clientData/>
  </xdr:twoCellAnchor>
  <xdr:twoCellAnchor>
    <xdr:from>
      <xdr:col>9</xdr:col>
      <xdr:colOff>47625</xdr:colOff>
      <xdr:row>23</xdr:row>
      <xdr:rowOff>142875</xdr:rowOff>
    </xdr:from>
    <xdr:to>
      <xdr:col>10</xdr:col>
      <xdr:colOff>457200</xdr:colOff>
      <xdr:row>27</xdr:row>
      <xdr:rowOff>123825</xdr:rowOff>
    </xdr:to>
    <xdr:grpSp>
      <xdr:nvGrpSpPr>
        <xdr:cNvPr id="71" name="74 Grupo"/>
        <xdr:cNvGrpSpPr>
          <a:grpSpLocks/>
        </xdr:cNvGrpSpPr>
      </xdr:nvGrpSpPr>
      <xdr:grpSpPr bwMode="auto">
        <a:xfrm rot="10800000">
          <a:off x="5667375" y="4619625"/>
          <a:ext cx="1243013" cy="647700"/>
          <a:chOff x="1173346" y="2216305"/>
          <a:chExt cx="606809" cy="410186"/>
        </a:xfrm>
      </xdr:grpSpPr>
      <xdr:grpSp>
        <xdr:nvGrpSpPr>
          <xdr:cNvPr id="72" name="67 Grupo"/>
          <xdr:cNvGrpSpPr>
            <a:grpSpLocks/>
          </xdr:cNvGrpSpPr>
        </xdr:nvGrpSpPr>
        <xdr:grpSpPr bwMode="auto">
          <a:xfrm>
            <a:off x="1173346" y="2292265"/>
            <a:ext cx="606809" cy="343341"/>
            <a:chOff x="53578" y="2436301"/>
            <a:chExt cx="606809" cy="343341"/>
          </a:xfrm>
        </xdr:grpSpPr>
        <xdr:sp macro="" textlink="">
          <xdr:nvSpPr>
            <xdr:cNvPr id="74" name="73 Proceso"/>
            <xdr:cNvSpPr/>
          </xdr:nvSpPr>
          <xdr:spPr>
            <a:xfrm>
              <a:off x="53578" y="2436301"/>
              <a:ext cx="606809" cy="106345"/>
            </a:xfrm>
            <a:prstGeom prst="flowChartProcess">
              <a:avLst/>
            </a:prstGeom>
            <a:ln w="15875"/>
          </xdr:spPr>
          <xdr:style>
            <a:lnRef idx="2">
              <a:schemeClr val="dk1"/>
            </a:lnRef>
            <a:fillRef idx="1">
              <a:schemeClr val="lt1"/>
            </a:fillRef>
            <a:effectRef idx="0">
              <a:schemeClr val="dk1"/>
            </a:effectRef>
            <a:fontRef idx="minor">
              <a:schemeClr val="dk1"/>
            </a:fontRef>
          </xdr:style>
          <xdr:txBody>
            <a:bodyPr rtlCol="0" anchor="ctr"/>
            <a:lstStyle/>
            <a:p>
              <a:endParaRPr lang="es-EC"/>
            </a:p>
          </xdr:txBody>
        </xdr:sp>
        <xdr:sp macro="" textlink="">
          <xdr:nvSpPr>
            <xdr:cNvPr id="75" name="249 Proceso"/>
            <xdr:cNvSpPr/>
          </xdr:nvSpPr>
          <xdr:spPr>
            <a:xfrm rot="10800000">
              <a:off x="53578" y="2494031"/>
              <a:ext cx="606809" cy="285611"/>
            </a:xfrm>
            <a:prstGeom prst="flowChartProcess">
              <a:avLst/>
            </a:prstGeom>
            <a:ln w="15875"/>
          </xdr:spPr>
          <xdr:style>
            <a:lnRef idx="2">
              <a:schemeClr val="dk1"/>
            </a:lnRef>
            <a:fillRef idx="1">
              <a:schemeClr val="lt1"/>
            </a:fillRef>
            <a:effectRef idx="0">
              <a:schemeClr val="dk1"/>
            </a:effectRef>
            <a:fontRef idx="minor">
              <a:schemeClr val="dk1"/>
            </a:fontRef>
          </xdr:style>
          <xdr:txBody>
            <a:bodyPr rtlCol="0" anchor="ctr"/>
            <a:lstStyle/>
            <a:p>
              <a:pPr algn="ctr"/>
              <a:r>
                <a:rPr lang="es-EC" sz="800" b="1">
                  <a:latin typeface="Arial" pitchFamily="34" charset="0"/>
                  <a:cs typeface="Arial" pitchFamily="34" charset="0"/>
                </a:rPr>
                <a:t>SUPERVISOR</a:t>
              </a:r>
              <a:r>
                <a:rPr lang="es-EC" sz="800" b="1" baseline="0">
                  <a:latin typeface="Arial" pitchFamily="34" charset="0"/>
                  <a:cs typeface="Arial" pitchFamily="34" charset="0"/>
                </a:rPr>
                <a:t> PRODUCCIÓN</a:t>
              </a:r>
              <a:endParaRPr lang="es-EC" sz="800" b="1">
                <a:latin typeface="Arial" pitchFamily="34" charset="0"/>
                <a:cs typeface="Arial" pitchFamily="34" charset="0"/>
              </a:endParaRPr>
            </a:p>
            <a:p>
              <a:pPr algn="ctr"/>
              <a:r>
                <a:rPr lang="es-EC" sz="800" b="1">
                  <a:latin typeface="Arial" pitchFamily="34" charset="0"/>
                  <a:cs typeface="Arial" pitchFamily="34" charset="0"/>
                </a:rPr>
                <a:t>(Operador)</a:t>
              </a:r>
            </a:p>
          </xdr:txBody>
        </xdr:sp>
      </xdr:grpSp>
      <xdr:sp macro="" textlink="">
        <xdr:nvSpPr>
          <xdr:cNvPr id="73" name="71 Proceso"/>
          <xdr:cNvSpPr/>
        </xdr:nvSpPr>
        <xdr:spPr bwMode="auto">
          <a:xfrm rot="10800000">
            <a:off x="1201570" y="2349995"/>
            <a:ext cx="550362" cy="224843"/>
          </a:xfrm>
          <a:prstGeom prst="flowChartProcess">
            <a:avLst/>
          </a:prstGeom>
          <a:noFill/>
          <a:ln w="15875">
            <a:noFill/>
          </a:ln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endParaRPr lang="es-EC"/>
          </a:p>
        </xdr:txBody>
      </xdr:sp>
    </xdr:grpSp>
    <xdr:clientData/>
  </xdr:twoCellAnchor>
  <xdr:twoCellAnchor>
    <xdr:from>
      <xdr:col>18</xdr:col>
      <xdr:colOff>373857</xdr:colOff>
      <xdr:row>15</xdr:row>
      <xdr:rowOff>116681</xdr:rowOff>
    </xdr:from>
    <xdr:to>
      <xdr:col>19</xdr:col>
      <xdr:colOff>659606</xdr:colOff>
      <xdr:row>19</xdr:row>
      <xdr:rowOff>154781</xdr:rowOff>
    </xdr:to>
    <xdr:grpSp>
      <xdr:nvGrpSpPr>
        <xdr:cNvPr id="76" name="57 Grupo"/>
        <xdr:cNvGrpSpPr>
          <a:grpSpLocks/>
        </xdr:cNvGrpSpPr>
      </xdr:nvGrpSpPr>
      <xdr:grpSpPr bwMode="auto">
        <a:xfrm>
          <a:off x="11613357" y="3259931"/>
          <a:ext cx="1023937" cy="704850"/>
          <a:chOff x="1359487" y="770404"/>
          <a:chExt cx="707998" cy="568274"/>
        </a:xfrm>
      </xdr:grpSpPr>
      <xdr:sp macro="" textlink="">
        <xdr:nvSpPr>
          <xdr:cNvPr id="77" name="76 Proceso"/>
          <xdr:cNvSpPr/>
        </xdr:nvSpPr>
        <xdr:spPr>
          <a:xfrm>
            <a:off x="1419108" y="918311"/>
            <a:ext cx="603661" cy="210184"/>
          </a:xfrm>
          <a:prstGeom prst="flowChartProcess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r>
              <a:rPr lang="es-EC" sz="800" b="1">
                <a:latin typeface="Arial" pitchFamily="34" charset="0"/>
                <a:cs typeface="Arial" pitchFamily="34" charset="0"/>
              </a:rPr>
              <a:t>CLIENTES</a:t>
            </a:r>
          </a:p>
        </xdr:txBody>
      </xdr:sp>
      <xdr:grpSp>
        <xdr:nvGrpSpPr>
          <xdr:cNvPr id="78" name="55 Grupo"/>
          <xdr:cNvGrpSpPr>
            <a:grpSpLocks/>
          </xdr:cNvGrpSpPr>
        </xdr:nvGrpSpPr>
        <xdr:grpSpPr bwMode="auto">
          <a:xfrm>
            <a:off x="1359487" y="770404"/>
            <a:ext cx="707998" cy="568274"/>
            <a:chOff x="1359487" y="792816"/>
            <a:chExt cx="707998" cy="590685"/>
          </a:xfrm>
        </xdr:grpSpPr>
        <xdr:cxnSp macro="">
          <xdr:nvCxnSpPr>
            <xdr:cNvPr id="79" name="78 Conector recto"/>
            <xdr:cNvCxnSpPr/>
          </xdr:nvCxnSpPr>
          <xdr:spPr>
            <a:xfrm rot="5400000">
              <a:off x="1136968" y="1160983"/>
              <a:ext cx="445037" cy="0"/>
            </a:xfrm>
            <a:prstGeom prst="line">
              <a:avLst/>
            </a:prstGeom>
            <a:ln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80" name="79 Conector recto"/>
            <xdr:cNvCxnSpPr/>
          </xdr:nvCxnSpPr>
          <xdr:spPr>
            <a:xfrm rot="5400000">
              <a:off x="1768416" y="1084432"/>
              <a:ext cx="590685" cy="7453"/>
            </a:xfrm>
            <a:prstGeom prst="line">
              <a:avLst/>
            </a:prstGeom>
            <a:ln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81" name="285 Conector recto"/>
            <xdr:cNvCxnSpPr/>
          </xdr:nvCxnSpPr>
          <xdr:spPr>
            <a:xfrm>
              <a:off x="1359487" y="1375409"/>
              <a:ext cx="700545" cy="0"/>
            </a:xfrm>
            <a:prstGeom prst="line">
              <a:avLst/>
            </a:prstGeom>
            <a:ln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82" name="81 Conector recto"/>
            <xdr:cNvCxnSpPr/>
          </xdr:nvCxnSpPr>
          <xdr:spPr>
            <a:xfrm rot="10800000" flipV="1">
              <a:off x="1359487" y="800908"/>
              <a:ext cx="231031" cy="137557"/>
            </a:xfrm>
            <a:prstGeom prst="line">
              <a:avLst/>
            </a:prstGeom>
            <a:ln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83" name="82 Conector recto"/>
            <xdr:cNvCxnSpPr/>
          </xdr:nvCxnSpPr>
          <xdr:spPr>
            <a:xfrm rot="10800000" flipV="1">
              <a:off x="1590518" y="792816"/>
              <a:ext cx="231031" cy="137557"/>
            </a:xfrm>
            <a:prstGeom prst="line">
              <a:avLst/>
            </a:prstGeom>
            <a:ln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84" name="83 Conector recto"/>
            <xdr:cNvCxnSpPr/>
          </xdr:nvCxnSpPr>
          <xdr:spPr>
            <a:xfrm rot="10800000" flipV="1">
              <a:off x="1806644" y="792816"/>
              <a:ext cx="260841" cy="121374"/>
            </a:xfrm>
            <a:prstGeom prst="line">
              <a:avLst/>
            </a:prstGeom>
            <a:ln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85" name="84 Conector recto"/>
            <xdr:cNvCxnSpPr/>
          </xdr:nvCxnSpPr>
          <xdr:spPr>
            <a:xfrm rot="16200000" flipH="1">
              <a:off x="1525785" y="865640"/>
              <a:ext cx="129465" cy="0"/>
            </a:xfrm>
            <a:prstGeom prst="line">
              <a:avLst/>
            </a:prstGeom>
            <a:ln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86" name="106 Conector recto"/>
            <xdr:cNvCxnSpPr/>
          </xdr:nvCxnSpPr>
          <xdr:spPr>
            <a:xfrm rot="5400000">
              <a:off x="1737865" y="861595"/>
              <a:ext cx="137557" cy="0"/>
            </a:xfrm>
            <a:prstGeom prst="line">
              <a:avLst/>
            </a:prstGeom>
            <a:ln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10</xdr:col>
      <xdr:colOff>424296</xdr:colOff>
      <xdr:row>25</xdr:row>
      <xdr:rowOff>17318</xdr:rowOff>
    </xdr:from>
    <xdr:to>
      <xdr:col>20</xdr:col>
      <xdr:colOff>371476</xdr:colOff>
      <xdr:row>32</xdr:row>
      <xdr:rowOff>133349</xdr:rowOff>
    </xdr:to>
    <xdr:cxnSp macro="">
      <xdr:nvCxnSpPr>
        <xdr:cNvPr id="87" name="86 Conector recto de flecha"/>
        <xdr:cNvCxnSpPr>
          <a:endCxn id="65" idx="0"/>
        </xdr:cNvCxnSpPr>
      </xdr:nvCxnSpPr>
      <xdr:spPr>
        <a:xfrm>
          <a:off x="7015596" y="4722668"/>
          <a:ext cx="6205105" cy="1249506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457200</xdr:colOff>
      <xdr:row>25</xdr:row>
      <xdr:rowOff>10583</xdr:rowOff>
    </xdr:from>
    <xdr:to>
      <xdr:col>18</xdr:col>
      <xdr:colOff>457200</xdr:colOff>
      <xdr:row>32</xdr:row>
      <xdr:rowOff>85725</xdr:rowOff>
    </xdr:to>
    <xdr:cxnSp macro="">
      <xdr:nvCxnSpPr>
        <xdr:cNvPr id="88" name="87 Conector recto de flecha"/>
        <xdr:cNvCxnSpPr>
          <a:endCxn id="61" idx="0"/>
        </xdr:cNvCxnSpPr>
      </xdr:nvCxnSpPr>
      <xdr:spPr>
        <a:xfrm>
          <a:off x="7048500" y="4715933"/>
          <a:ext cx="4819650" cy="1208617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450273</xdr:colOff>
      <xdr:row>25</xdr:row>
      <xdr:rowOff>0</xdr:rowOff>
    </xdr:from>
    <xdr:to>
      <xdr:col>16</xdr:col>
      <xdr:colOff>414337</xdr:colOff>
      <xdr:row>32</xdr:row>
      <xdr:rowOff>85722</xdr:rowOff>
    </xdr:to>
    <xdr:cxnSp macro="">
      <xdr:nvCxnSpPr>
        <xdr:cNvPr id="89" name="88 Conector recto de flecha"/>
        <xdr:cNvCxnSpPr>
          <a:endCxn id="152" idx="0"/>
        </xdr:cNvCxnSpPr>
      </xdr:nvCxnSpPr>
      <xdr:spPr>
        <a:xfrm>
          <a:off x="7041573" y="4705350"/>
          <a:ext cx="3631189" cy="1219197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661986</xdr:colOff>
      <xdr:row>26</xdr:row>
      <xdr:rowOff>213785</xdr:rowOff>
    </xdr:from>
    <xdr:to>
      <xdr:col>14</xdr:col>
      <xdr:colOff>319087</xdr:colOff>
      <xdr:row>32</xdr:row>
      <xdr:rowOff>38100</xdr:rowOff>
    </xdr:to>
    <xdr:cxnSp macro="">
      <xdr:nvCxnSpPr>
        <xdr:cNvPr id="90" name="89 Conector recto de flecha"/>
        <xdr:cNvCxnSpPr>
          <a:stCxn id="74" idx="0"/>
          <a:endCxn id="145" idx="0"/>
        </xdr:cNvCxnSpPr>
      </xdr:nvCxnSpPr>
      <xdr:spPr>
        <a:xfrm rot="16200000" flipH="1">
          <a:off x="8060267" y="7188729"/>
          <a:ext cx="1300690" cy="3048001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663178</xdr:colOff>
      <xdr:row>27</xdr:row>
      <xdr:rowOff>3881</xdr:rowOff>
    </xdr:from>
    <xdr:to>
      <xdr:col>12</xdr:col>
      <xdr:colOff>377428</xdr:colOff>
      <xdr:row>32</xdr:row>
      <xdr:rowOff>66675</xdr:rowOff>
    </xdr:to>
    <xdr:cxnSp macro="">
      <xdr:nvCxnSpPr>
        <xdr:cNvPr id="91" name="90 Conector recto de flecha"/>
        <xdr:cNvCxnSpPr>
          <a:stCxn id="74" idx="0"/>
          <a:endCxn id="135" idx="0"/>
        </xdr:cNvCxnSpPr>
      </xdr:nvCxnSpPr>
      <xdr:spPr>
        <a:xfrm rot="16200000" flipH="1">
          <a:off x="6834937" y="4726341"/>
          <a:ext cx="896232" cy="1738312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661988</xdr:colOff>
      <xdr:row>27</xdr:row>
      <xdr:rowOff>7408</xdr:rowOff>
    </xdr:from>
    <xdr:to>
      <xdr:col>10</xdr:col>
      <xdr:colOff>314326</xdr:colOff>
      <xdr:row>32</xdr:row>
      <xdr:rowOff>95250</xdr:rowOff>
    </xdr:to>
    <xdr:cxnSp macro="">
      <xdr:nvCxnSpPr>
        <xdr:cNvPr id="92" name="91 Conector recto de flecha"/>
        <xdr:cNvCxnSpPr>
          <a:stCxn id="74" idx="0"/>
          <a:endCxn id="52" idx="0"/>
        </xdr:cNvCxnSpPr>
      </xdr:nvCxnSpPr>
      <xdr:spPr>
        <a:xfrm rot="16200000" flipH="1">
          <a:off x="6221148" y="5249598"/>
          <a:ext cx="897467" cy="471488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305991</xdr:colOff>
      <xdr:row>27</xdr:row>
      <xdr:rowOff>3882</xdr:rowOff>
    </xdr:from>
    <xdr:to>
      <xdr:col>9</xdr:col>
      <xdr:colOff>663178</xdr:colOff>
      <xdr:row>32</xdr:row>
      <xdr:rowOff>114298</xdr:rowOff>
    </xdr:to>
    <xdr:cxnSp macro="">
      <xdr:nvCxnSpPr>
        <xdr:cNvPr id="93" name="92 Conector recto de flecha"/>
        <xdr:cNvCxnSpPr>
          <a:stCxn id="74" idx="0"/>
          <a:endCxn id="125" idx="0"/>
        </xdr:cNvCxnSpPr>
      </xdr:nvCxnSpPr>
      <xdr:spPr>
        <a:xfrm rot="5400000">
          <a:off x="5441908" y="5119246"/>
          <a:ext cx="943854" cy="1000125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395288</xdr:colOff>
      <xdr:row>27</xdr:row>
      <xdr:rowOff>7409</xdr:rowOff>
    </xdr:from>
    <xdr:to>
      <xdr:col>9</xdr:col>
      <xdr:colOff>661988</xdr:colOff>
      <xdr:row>32</xdr:row>
      <xdr:rowOff>104775</xdr:rowOff>
    </xdr:to>
    <xdr:cxnSp macro="">
      <xdr:nvCxnSpPr>
        <xdr:cNvPr id="94" name="93 Conector recto de flecha"/>
        <xdr:cNvCxnSpPr>
          <a:stCxn id="74" idx="0"/>
          <a:endCxn id="115" idx="0"/>
        </xdr:cNvCxnSpPr>
      </xdr:nvCxnSpPr>
      <xdr:spPr>
        <a:xfrm rot="5400000">
          <a:off x="4747155" y="4256617"/>
          <a:ext cx="906991" cy="2466975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309563</xdr:colOff>
      <xdr:row>25</xdr:row>
      <xdr:rowOff>34635</xdr:rowOff>
    </xdr:from>
    <xdr:to>
      <xdr:col>9</xdr:col>
      <xdr:colOff>8663</xdr:colOff>
      <xdr:row>32</xdr:row>
      <xdr:rowOff>85725</xdr:rowOff>
    </xdr:to>
    <xdr:cxnSp macro="">
      <xdr:nvCxnSpPr>
        <xdr:cNvPr id="95" name="94 Conector recto de flecha"/>
        <xdr:cNvCxnSpPr>
          <a:endCxn id="105" idx="0"/>
        </xdr:cNvCxnSpPr>
      </xdr:nvCxnSpPr>
      <xdr:spPr>
        <a:xfrm rot="10800000" flipV="1">
          <a:off x="3243263" y="7549860"/>
          <a:ext cx="3290025" cy="186084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304800</xdr:colOff>
      <xdr:row>24</xdr:row>
      <xdr:rowOff>324906</xdr:rowOff>
    </xdr:from>
    <xdr:to>
      <xdr:col>8</xdr:col>
      <xdr:colOff>609605</xdr:colOff>
      <xdr:row>32</xdr:row>
      <xdr:rowOff>104775</xdr:rowOff>
    </xdr:to>
    <xdr:cxnSp macro="">
      <xdr:nvCxnSpPr>
        <xdr:cNvPr id="96" name="95 Conector recto de flecha"/>
        <xdr:cNvCxnSpPr/>
      </xdr:nvCxnSpPr>
      <xdr:spPr>
        <a:xfrm rot="10800000" flipV="1">
          <a:off x="1800225" y="7506756"/>
          <a:ext cx="4686305" cy="1922994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495301</xdr:colOff>
      <xdr:row>32</xdr:row>
      <xdr:rowOff>85726</xdr:rowOff>
    </xdr:from>
    <xdr:to>
      <xdr:col>5</xdr:col>
      <xdr:colOff>190500</xdr:colOff>
      <xdr:row>36</xdr:row>
      <xdr:rowOff>133353</xdr:rowOff>
    </xdr:to>
    <xdr:grpSp>
      <xdr:nvGrpSpPr>
        <xdr:cNvPr id="100" name="67 Grupo"/>
        <xdr:cNvGrpSpPr>
          <a:grpSpLocks/>
        </xdr:cNvGrpSpPr>
      </xdr:nvGrpSpPr>
      <xdr:grpSpPr bwMode="auto">
        <a:xfrm>
          <a:off x="1971676" y="6062664"/>
          <a:ext cx="933449" cy="714377"/>
          <a:chOff x="-229599" y="2295231"/>
          <a:chExt cx="1122595" cy="475296"/>
        </a:xfrm>
      </xdr:grpSpPr>
      <xdr:sp macro="" textlink="">
        <xdr:nvSpPr>
          <xdr:cNvPr id="105" name="104 Proceso"/>
          <xdr:cNvSpPr/>
        </xdr:nvSpPr>
        <xdr:spPr>
          <a:xfrm>
            <a:off x="-229599" y="2295231"/>
            <a:ext cx="1122595" cy="182305"/>
          </a:xfrm>
          <a:prstGeom prst="flowChartProcess">
            <a:avLst/>
          </a:prstGeom>
          <a:ln w="15875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r>
              <a:rPr lang="es-EC" sz="800" b="1">
                <a:latin typeface="Arial" pitchFamily="34" charset="0"/>
                <a:cs typeface="Arial" pitchFamily="34" charset="0"/>
              </a:rPr>
              <a:t>REFRENTADO/ CILINDRADO</a:t>
            </a:r>
          </a:p>
        </xdr:txBody>
      </xdr:sp>
      <xdr:sp macro="" textlink="">
        <xdr:nvSpPr>
          <xdr:cNvPr id="106" name="46 Proceso"/>
          <xdr:cNvSpPr/>
        </xdr:nvSpPr>
        <xdr:spPr>
          <a:xfrm>
            <a:off x="53577" y="2485908"/>
            <a:ext cx="669614" cy="284619"/>
          </a:xfrm>
          <a:prstGeom prst="flowChartProcess">
            <a:avLst/>
          </a:prstGeom>
          <a:ln w="15875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endParaRPr lang="es-EC"/>
          </a:p>
        </xdr:txBody>
      </xdr:sp>
    </xdr:grpSp>
    <xdr:clientData/>
  </xdr:twoCellAnchor>
  <xdr:twoCellAnchor>
    <xdr:from>
      <xdr:col>5</xdr:col>
      <xdr:colOff>676274</xdr:colOff>
      <xdr:row>32</xdr:row>
      <xdr:rowOff>104777</xdr:rowOff>
    </xdr:from>
    <xdr:to>
      <xdr:col>7</xdr:col>
      <xdr:colOff>85724</xdr:colOff>
      <xdr:row>36</xdr:row>
      <xdr:rowOff>142878</xdr:rowOff>
    </xdr:to>
    <xdr:grpSp>
      <xdr:nvGrpSpPr>
        <xdr:cNvPr id="110" name="67 Grupo"/>
        <xdr:cNvGrpSpPr>
          <a:grpSpLocks/>
        </xdr:cNvGrpSpPr>
      </xdr:nvGrpSpPr>
      <xdr:grpSpPr bwMode="auto">
        <a:xfrm>
          <a:off x="3390899" y="6081715"/>
          <a:ext cx="862013" cy="704851"/>
          <a:chOff x="-12023" y="2301742"/>
          <a:chExt cx="746211" cy="468784"/>
        </a:xfrm>
      </xdr:grpSpPr>
      <xdr:sp macro="" textlink="">
        <xdr:nvSpPr>
          <xdr:cNvPr id="115" name="114 Proceso"/>
          <xdr:cNvSpPr/>
        </xdr:nvSpPr>
        <xdr:spPr>
          <a:xfrm>
            <a:off x="-12023" y="2301742"/>
            <a:ext cx="746211" cy="175794"/>
          </a:xfrm>
          <a:prstGeom prst="flowChartProcess">
            <a:avLst/>
          </a:prstGeom>
          <a:ln w="15875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r>
              <a:rPr lang="es-EC" sz="900" b="1">
                <a:latin typeface="Arial" pitchFamily="34" charset="0"/>
                <a:cs typeface="Arial" pitchFamily="34" charset="0"/>
              </a:rPr>
              <a:t>FRESADO</a:t>
            </a:r>
          </a:p>
        </xdr:txBody>
      </xdr:sp>
      <xdr:sp macro="" textlink="">
        <xdr:nvSpPr>
          <xdr:cNvPr id="116" name="148 Proceso"/>
          <xdr:cNvSpPr/>
        </xdr:nvSpPr>
        <xdr:spPr>
          <a:xfrm>
            <a:off x="53578" y="2485907"/>
            <a:ext cx="606809" cy="284619"/>
          </a:xfrm>
          <a:prstGeom prst="flowChartProcess">
            <a:avLst/>
          </a:prstGeom>
          <a:ln w="15875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endParaRPr lang="es-EC"/>
          </a:p>
        </xdr:txBody>
      </xdr:sp>
    </xdr:grpSp>
    <xdr:clientData/>
  </xdr:twoCellAnchor>
  <xdr:twoCellAnchor>
    <xdr:from>
      <xdr:col>7</xdr:col>
      <xdr:colOff>600075</xdr:colOff>
      <xdr:row>32</xdr:row>
      <xdr:rowOff>114297</xdr:rowOff>
    </xdr:from>
    <xdr:to>
      <xdr:col>9</xdr:col>
      <xdr:colOff>178594</xdr:colOff>
      <xdr:row>36</xdr:row>
      <xdr:rowOff>123825</xdr:rowOff>
    </xdr:to>
    <xdr:grpSp>
      <xdr:nvGrpSpPr>
        <xdr:cNvPr id="120" name="67 Grupo"/>
        <xdr:cNvGrpSpPr>
          <a:grpSpLocks/>
        </xdr:cNvGrpSpPr>
      </xdr:nvGrpSpPr>
      <xdr:grpSpPr bwMode="auto">
        <a:xfrm>
          <a:off x="4767263" y="6091235"/>
          <a:ext cx="1031081" cy="676278"/>
          <a:chOff x="-93226" y="2306544"/>
          <a:chExt cx="958314" cy="463983"/>
        </a:xfrm>
      </xdr:grpSpPr>
      <xdr:sp macro="" textlink="">
        <xdr:nvSpPr>
          <xdr:cNvPr id="125" name="124 Proceso"/>
          <xdr:cNvSpPr/>
        </xdr:nvSpPr>
        <xdr:spPr>
          <a:xfrm>
            <a:off x="-93226" y="2306544"/>
            <a:ext cx="958314" cy="166643"/>
          </a:xfrm>
          <a:prstGeom prst="flowChartProcess">
            <a:avLst/>
          </a:prstGeom>
          <a:ln w="15875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r>
              <a:rPr lang="es-EC" sz="900" b="1">
                <a:latin typeface="Arial" pitchFamily="34" charset="0"/>
                <a:cs typeface="Arial" pitchFamily="34" charset="0"/>
              </a:rPr>
              <a:t>CHAVETEADO</a:t>
            </a:r>
          </a:p>
        </xdr:txBody>
      </xdr:sp>
      <xdr:sp macro="" textlink="">
        <xdr:nvSpPr>
          <xdr:cNvPr id="126" name="158 Proceso"/>
          <xdr:cNvSpPr/>
        </xdr:nvSpPr>
        <xdr:spPr>
          <a:xfrm>
            <a:off x="53578" y="2485908"/>
            <a:ext cx="606809" cy="284619"/>
          </a:xfrm>
          <a:prstGeom prst="flowChartProcess">
            <a:avLst/>
          </a:prstGeom>
          <a:ln w="15875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endParaRPr lang="es-EC"/>
          </a:p>
        </xdr:txBody>
      </xdr:sp>
    </xdr:grpSp>
    <xdr:clientData/>
  </xdr:twoCellAnchor>
  <xdr:twoCellAnchor>
    <xdr:from>
      <xdr:col>12</xdr:col>
      <xdr:colOff>4762</xdr:colOff>
      <xdr:row>32</xdr:row>
      <xdr:rowOff>66675</xdr:rowOff>
    </xdr:from>
    <xdr:to>
      <xdr:col>13</xdr:col>
      <xdr:colOff>190499</xdr:colOff>
      <xdr:row>36</xdr:row>
      <xdr:rowOff>123817</xdr:rowOff>
    </xdr:to>
    <xdr:grpSp>
      <xdr:nvGrpSpPr>
        <xdr:cNvPr id="130" name="67 Grupo"/>
        <xdr:cNvGrpSpPr>
          <a:grpSpLocks/>
        </xdr:cNvGrpSpPr>
      </xdr:nvGrpSpPr>
      <xdr:grpSpPr bwMode="auto">
        <a:xfrm>
          <a:off x="7743825" y="6043613"/>
          <a:ext cx="745330" cy="723892"/>
          <a:chOff x="-52374" y="2296254"/>
          <a:chExt cx="981826" cy="474273"/>
        </a:xfrm>
      </xdr:grpSpPr>
      <xdr:sp macro="" textlink="">
        <xdr:nvSpPr>
          <xdr:cNvPr id="135" name="134 Proceso"/>
          <xdr:cNvSpPr/>
        </xdr:nvSpPr>
        <xdr:spPr>
          <a:xfrm>
            <a:off x="-52374" y="2296254"/>
            <a:ext cx="981826" cy="213737"/>
          </a:xfrm>
          <a:prstGeom prst="flowChartProcess">
            <a:avLst/>
          </a:prstGeom>
          <a:ln w="15875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r>
              <a:rPr lang="es-EC" sz="900" b="1">
                <a:latin typeface="Arial" pitchFamily="34" charset="0"/>
                <a:cs typeface="Arial" pitchFamily="34" charset="0"/>
              </a:rPr>
              <a:t>CORTE</a:t>
            </a:r>
            <a:r>
              <a:rPr lang="es-EC" sz="900" b="1" baseline="0">
                <a:latin typeface="Arial" pitchFamily="34" charset="0"/>
                <a:cs typeface="Arial" pitchFamily="34" charset="0"/>
              </a:rPr>
              <a:t>  2</a:t>
            </a:r>
            <a:endParaRPr lang="es-EC" sz="900" b="1">
              <a:latin typeface="Arial" pitchFamily="34" charset="0"/>
              <a:cs typeface="Arial" pitchFamily="34" charset="0"/>
            </a:endParaRPr>
          </a:p>
        </xdr:txBody>
      </xdr:sp>
      <xdr:sp macro="" textlink="">
        <xdr:nvSpPr>
          <xdr:cNvPr id="136" name="168 Proceso"/>
          <xdr:cNvSpPr/>
        </xdr:nvSpPr>
        <xdr:spPr>
          <a:xfrm>
            <a:off x="-33612" y="2485908"/>
            <a:ext cx="800470" cy="284619"/>
          </a:xfrm>
          <a:prstGeom prst="flowChartProcess">
            <a:avLst/>
          </a:prstGeom>
          <a:ln w="15875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endParaRPr lang="es-EC"/>
          </a:p>
        </xdr:txBody>
      </xdr:sp>
    </xdr:grpSp>
    <xdr:clientData/>
  </xdr:twoCellAnchor>
  <xdr:twoCellAnchor>
    <xdr:from>
      <xdr:col>13</xdr:col>
      <xdr:colOff>247650</xdr:colOff>
      <xdr:row>32</xdr:row>
      <xdr:rowOff>38104</xdr:rowOff>
    </xdr:from>
    <xdr:to>
      <xdr:col>15</xdr:col>
      <xdr:colOff>304800</xdr:colOff>
      <xdr:row>36</xdr:row>
      <xdr:rowOff>142872</xdr:rowOff>
    </xdr:to>
    <xdr:grpSp>
      <xdr:nvGrpSpPr>
        <xdr:cNvPr id="140" name="67 Grupo"/>
        <xdr:cNvGrpSpPr>
          <a:grpSpLocks/>
        </xdr:cNvGrpSpPr>
      </xdr:nvGrpSpPr>
      <xdr:grpSpPr bwMode="auto">
        <a:xfrm>
          <a:off x="8546306" y="6015042"/>
          <a:ext cx="1378744" cy="771518"/>
          <a:chOff x="-268212" y="2264208"/>
          <a:chExt cx="1222813" cy="506319"/>
        </a:xfrm>
      </xdr:grpSpPr>
      <xdr:sp macro="" textlink="">
        <xdr:nvSpPr>
          <xdr:cNvPr id="145" name="144 Proceso"/>
          <xdr:cNvSpPr/>
        </xdr:nvSpPr>
        <xdr:spPr>
          <a:xfrm>
            <a:off x="-268212" y="2264208"/>
            <a:ext cx="1222813" cy="213334"/>
          </a:xfrm>
          <a:prstGeom prst="flowChartProcess">
            <a:avLst/>
          </a:prstGeom>
          <a:ln w="15875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r>
              <a:rPr lang="es-EC" sz="900" b="1">
                <a:latin typeface="Arial" pitchFamily="34" charset="0"/>
                <a:cs typeface="Arial" pitchFamily="34" charset="0"/>
              </a:rPr>
              <a:t>REFRENTADO/  LIMADO</a:t>
            </a:r>
            <a:r>
              <a:rPr lang="es-EC" sz="900" b="1" baseline="0">
                <a:latin typeface="Arial" pitchFamily="34" charset="0"/>
                <a:cs typeface="Arial" pitchFamily="34" charset="0"/>
              </a:rPr>
              <a:t> REBABA</a:t>
            </a:r>
            <a:endParaRPr lang="es-EC" sz="900" b="1">
              <a:latin typeface="Arial" pitchFamily="34" charset="0"/>
              <a:cs typeface="Arial" pitchFamily="34" charset="0"/>
            </a:endParaRPr>
          </a:p>
        </xdr:txBody>
      </xdr:sp>
      <xdr:sp macro="" textlink="">
        <xdr:nvSpPr>
          <xdr:cNvPr id="146" name="132 Proceso"/>
          <xdr:cNvSpPr/>
        </xdr:nvSpPr>
        <xdr:spPr>
          <a:xfrm>
            <a:off x="53578" y="2485908"/>
            <a:ext cx="606809" cy="284619"/>
          </a:xfrm>
          <a:prstGeom prst="flowChartProcess">
            <a:avLst/>
          </a:prstGeom>
          <a:ln w="15875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endParaRPr lang="es-EC"/>
          </a:p>
        </xdr:txBody>
      </xdr:sp>
    </xdr:grpSp>
    <xdr:clientData/>
  </xdr:twoCellAnchor>
  <xdr:twoCellAnchor>
    <xdr:from>
      <xdr:col>15</xdr:col>
      <xdr:colOff>514349</xdr:colOff>
      <xdr:row>32</xdr:row>
      <xdr:rowOff>85722</xdr:rowOff>
    </xdr:from>
    <xdr:to>
      <xdr:col>17</xdr:col>
      <xdr:colOff>209550</xdr:colOff>
      <xdr:row>36</xdr:row>
      <xdr:rowOff>142877</xdr:rowOff>
    </xdr:to>
    <xdr:grpSp>
      <xdr:nvGrpSpPr>
        <xdr:cNvPr id="150" name="67 Grupo"/>
        <xdr:cNvGrpSpPr>
          <a:grpSpLocks/>
        </xdr:cNvGrpSpPr>
      </xdr:nvGrpSpPr>
      <xdr:grpSpPr bwMode="auto">
        <a:xfrm>
          <a:off x="10086974" y="6062660"/>
          <a:ext cx="885826" cy="723905"/>
          <a:chOff x="-60192" y="2280947"/>
          <a:chExt cx="1314124" cy="489580"/>
        </a:xfrm>
      </xdr:grpSpPr>
      <xdr:sp macro="" textlink="">
        <xdr:nvSpPr>
          <xdr:cNvPr id="152" name="151 Proceso"/>
          <xdr:cNvSpPr/>
        </xdr:nvSpPr>
        <xdr:spPr>
          <a:xfrm>
            <a:off x="-60192" y="2280947"/>
            <a:ext cx="1314124" cy="196588"/>
          </a:xfrm>
          <a:prstGeom prst="flowChartProcess">
            <a:avLst/>
          </a:prstGeom>
          <a:ln w="15875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r>
              <a:rPr lang="es-EC" sz="900" b="1">
                <a:latin typeface="Arial" pitchFamily="34" charset="0"/>
                <a:cs typeface="Arial" pitchFamily="34" charset="0"/>
              </a:rPr>
              <a:t>CEMENTADO</a:t>
            </a:r>
          </a:p>
        </xdr:txBody>
      </xdr:sp>
      <xdr:sp macro="" textlink="">
        <xdr:nvSpPr>
          <xdr:cNvPr id="153" name="188 Proceso"/>
          <xdr:cNvSpPr/>
        </xdr:nvSpPr>
        <xdr:spPr>
          <a:xfrm>
            <a:off x="53578" y="2485908"/>
            <a:ext cx="855231" cy="284619"/>
          </a:xfrm>
          <a:prstGeom prst="flowChartProcess">
            <a:avLst/>
          </a:prstGeom>
          <a:ln w="15875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endParaRPr lang="es-EC"/>
          </a:p>
        </xdr:txBody>
      </xdr:sp>
    </xdr:grpSp>
    <xdr:clientData/>
  </xdr:twoCellAnchor>
  <xdr:twoCellAnchor>
    <xdr:from>
      <xdr:col>19</xdr:col>
      <xdr:colOff>378345</xdr:colOff>
      <xdr:row>19</xdr:row>
      <xdr:rowOff>130502</xdr:rowOff>
    </xdr:from>
    <xdr:to>
      <xdr:col>20</xdr:col>
      <xdr:colOff>36942</xdr:colOff>
      <xdr:row>24</xdr:row>
      <xdr:rowOff>48768</xdr:rowOff>
    </xdr:to>
    <xdr:sp macro="" textlink="">
      <xdr:nvSpPr>
        <xdr:cNvPr id="155" name="190 Flecha abajo"/>
        <xdr:cNvSpPr/>
      </xdr:nvSpPr>
      <xdr:spPr>
        <a:xfrm rot="9726666">
          <a:off x="12308408" y="3940502"/>
          <a:ext cx="349159" cy="751704"/>
        </a:xfrm>
        <a:prstGeom prst="downArrow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es-EC"/>
        </a:p>
      </xdr:txBody>
    </xdr:sp>
    <xdr:clientData/>
  </xdr:twoCellAnchor>
  <xdr:twoCellAnchor>
    <xdr:from>
      <xdr:col>4</xdr:col>
      <xdr:colOff>309563</xdr:colOff>
      <xdr:row>28</xdr:row>
      <xdr:rowOff>152400</xdr:rowOff>
    </xdr:from>
    <xdr:to>
      <xdr:col>16</xdr:col>
      <xdr:colOff>0</xdr:colOff>
      <xdr:row>30</xdr:row>
      <xdr:rowOff>114300</xdr:rowOff>
    </xdr:to>
    <xdr:sp macro="" textlink="">
      <xdr:nvSpPr>
        <xdr:cNvPr id="156" name="191 Rectángulo"/>
        <xdr:cNvSpPr/>
      </xdr:nvSpPr>
      <xdr:spPr>
        <a:xfrm>
          <a:off x="3243263" y="8658225"/>
          <a:ext cx="7929562" cy="45720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s-EC" sz="1100">
              <a:solidFill>
                <a:sysClr val="windowText" lastClr="000000"/>
              </a:solidFill>
            </a:rPr>
            <a:t>PROGRAMACIÓN</a:t>
          </a:r>
          <a:r>
            <a:rPr lang="es-EC" sz="1100" baseline="0">
              <a:solidFill>
                <a:sysClr val="windowText" lastClr="000000"/>
              </a:solidFill>
            </a:rPr>
            <a:t> DIARIA</a:t>
          </a:r>
          <a:endParaRPr lang="es-EC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19</xdr:col>
      <xdr:colOff>323850</xdr:colOff>
      <xdr:row>24</xdr:row>
      <xdr:rowOff>66675</xdr:rowOff>
    </xdr:from>
    <xdr:to>
      <xdr:col>20</xdr:col>
      <xdr:colOff>714375</xdr:colOff>
      <xdr:row>27</xdr:row>
      <xdr:rowOff>133350</xdr:rowOff>
    </xdr:to>
    <xdr:grpSp>
      <xdr:nvGrpSpPr>
        <xdr:cNvPr id="157" name="64 Grupo"/>
        <xdr:cNvGrpSpPr>
          <a:grpSpLocks/>
        </xdr:cNvGrpSpPr>
      </xdr:nvGrpSpPr>
      <xdr:grpSpPr bwMode="auto">
        <a:xfrm>
          <a:off x="12301538" y="4710113"/>
          <a:ext cx="1081087" cy="566737"/>
          <a:chOff x="130969" y="1565672"/>
          <a:chExt cx="785813" cy="410764"/>
        </a:xfrm>
      </xdr:grpSpPr>
      <xdr:sp macro="" textlink="">
        <xdr:nvSpPr>
          <xdr:cNvPr id="158" name="157 Proceso"/>
          <xdr:cNvSpPr/>
        </xdr:nvSpPr>
        <xdr:spPr>
          <a:xfrm>
            <a:off x="130969" y="1565672"/>
            <a:ext cx="599085" cy="309940"/>
          </a:xfrm>
          <a:prstGeom prst="flowChartProcess">
            <a:avLst/>
          </a:prstGeom>
          <a:ln w="15875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l"/>
            <a:r>
              <a:rPr lang="es-EC" sz="1000">
                <a:solidFill>
                  <a:sysClr val="windowText" lastClr="000000"/>
                </a:solidFill>
                <a:latin typeface="Arial" pitchFamily="34" charset="0"/>
                <a:cs typeface="Arial" pitchFamily="34" charset="0"/>
              </a:rPr>
              <a:t>     Diario</a:t>
            </a:r>
          </a:p>
        </xdr:txBody>
      </xdr:sp>
      <xdr:sp macro="" textlink="">
        <xdr:nvSpPr>
          <xdr:cNvPr id="159" name="158 Proceso"/>
          <xdr:cNvSpPr/>
        </xdr:nvSpPr>
        <xdr:spPr>
          <a:xfrm>
            <a:off x="730054" y="1666496"/>
            <a:ext cx="186728" cy="197914"/>
          </a:xfrm>
          <a:prstGeom prst="flowChartProcess">
            <a:avLst/>
          </a:prstGeom>
          <a:ln w="15875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endParaRPr lang="es-EC"/>
          </a:p>
        </xdr:txBody>
      </xdr:sp>
      <xdr:sp macro="" textlink="">
        <xdr:nvSpPr>
          <xdr:cNvPr id="160" name="159 Conector"/>
          <xdr:cNvSpPr/>
        </xdr:nvSpPr>
        <xdr:spPr>
          <a:xfrm>
            <a:off x="730054" y="1875612"/>
            <a:ext cx="124485" cy="93355"/>
          </a:xfrm>
          <a:prstGeom prst="flowChartConnector">
            <a:avLst/>
          </a:prstGeom>
          <a:solidFill>
            <a:schemeClr val="tx1"/>
          </a:solidFill>
          <a:ln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rtlCol="0" anchor="ctr"/>
          <a:lstStyle/>
          <a:p>
            <a:endParaRPr lang="es-EC"/>
          </a:p>
        </xdr:txBody>
      </xdr:sp>
      <xdr:sp macro="" textlink="">
        <xdr:nvSpPr>
          <xdr:cNvPr id="161" name="160 Conector"/>
          <xdr:cNvSpPr/>
        </xdr:nvSpPr>
        <xdr:spPr>
          <a:xfrm>
            <a:off x="193212" y="1883081"/>
            <a:ext cx="124485" cy="93355"/>
          </a:xfrm>
          <a:prstGeom prst="flowChartConnector">
            <a:avLst/>
          </a:prstGeom>
          <a:solidFill>
            <a:schemeClr val="tx1"/>
          </a:solidFill>
          <a:ln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rtlCol="0" anchor="ctr"/>
          <a:lstStyle/>
          <a:p>
            <a:endParaRPr lang="es-EC"/>
          </a:p>
        </xdr:txBody>
      </xdr:sp>
    </xdr:grpSp>
    <xdr:clientData/>
  </xdr:twoCellAnchor>
  <xdr:twoCellAnchor>
    <xdr:from>
      <xdr:col>9</xdr:col>
      <xdr:colOff>38100</xdr:colOff>
      <xdr:row>14</xdr:row>
      <xdr:rowOff>138233</xdr:rowOff>
    </xdr:from>
    <xdr:to>
      <xdr:col>10</xdr:col>
      <xdr:colOff>447675</xdr:colOff>
      <xdr:row>18</xdr:row>
      <xdr:rowOff>139027</xdr:rowOff>
    </xdr:to>
    <xdr:grpSp>
      <xdr:nvGrpSpPr>
        <xdr:cNvPr id="162" name="74 Grupo"/>
        <xdr:cNvGrpSpPr>
          <a:grpSpLocks/>
        </xdr:cNvGrpSpPr>
      </xdr:nvGrpSpPr>
      <xdr:grpSpPr bwMode="auto">
        <a:xfrm rot="10800000">
          <a:off x="5657850" y="3114796"/>
          <a:ext cx="1243013" cy="667544"/>
          <a:chOff x="1173346" y="2218831"/>
          <a:chExt cx="606809" cy="419904"/>
        </a:xfrm>
      </xdr:grpSpPr>
      <xdr:grpSp>
        <xdr:nvGrpSpPr>
          <xdr:cNvPr id="163" name="67 Grupo"/>
          <xdr:cNvGrpSpPr>
            <a:grpSpLocks/>
          </xdr:cNvGrpSpPr>
        </xdr:nvGrpSpPr>
        <xdr:grpSpPr bwMode="auto">
          <a:xfrm>
            <a:off x="1173346" y="2218831"/>
            <a:ext cx="606809" cy="419904"/>
            <a:chOff x="53578" y="2362867"/>
            <a:chExt cx="606809" cy="419904"/>
          </a:xfrm>
        </xdr:grpSpPr>
        <xdr:sp macro="" textlink="">
          <xdr:nvSpPr>
            <xdr:cNvPr id="165" name="164 Proceso"/>
            <xdr:cNvSpPr/>
          </xdr:nvSpPr>
          <xdr:spPr>
            <a:xfrm rot="10800000">
              <a:off x="53578" y="2495029"/>
              <a:ext cx="606809" cy="287742"/>
            </a:xfrm>
            <a:prstGeom prst="flowChartProcess">
              <a:avLst/>
            </a:prstGeom>
            <a:ln w="15875"/>
          </xdr:spPr>
          <xdr:style>
            <a:lnRef idx="2">
              <a:schemeClr val="dk1"/>
            </a:lnRef>
            <a:fillRef idx="1">
              <a:schemeClr val="lt1"/>
            </a:fillRef>
            <a:effectRef idx="0">
              <a:schemeClr val="dk1"/>
            </a:effectRef>
            <a:fontRef idx="minor">
              <a:schemeClr val="dk1"/>
            </a:fontRef>
          </xdr:style>
          <xdr:txBody>
            <a:bodyPr rtlCol="0" anchor="ctr"/>
            <a:lstStyle/>
            <a:p>
              <a:pPr algn="ctr"/>
              <a:r>
                <a:rPr lang="es-EC" sz="800" b="1">
                  <a:latin typeface="Arial" pitchFamily="34" charset="0"/>
                  <a:cs typeface="Arial" pitchFamily="34" charset="0"/>
                </a:rPr>
                <a:t>CONTROL</a:t>
              </a:r>
              <a:r>
                <a:rPr lang="es-EC" sz="800">
                  <a:latin typeface="Arial" pitchFamily="34" charset="0"/>
                  <a:cs typeface="Arial" pitchFamily="34" charset="0"/>
                </a:rPr>
                <a:t> </a:t>
              </a:r>
              <a:r>
                <a:rPr lang="es-EC" sz="800" b="1">
                  <a:latin typeface="Arial" pitchFamily="34" charset="0"/>
                  <a:cs typeface="Arial" pitchFamily="34" charset="0"/>
                </a:rPr>
                <a:t>PRODUCCIÓN</a:t>
              </a:r>
            </a:p>
            <a:p>
              <a:pPr algn="ctr"/>
              <a:r>
                <a:rPr lang="es-EC" sz="800" b="1">
                  <a:latin typeface="Arial" pitchFamily="34" charset="0"/>
                  <a:cs typeface="Arial" pitchFamily="34" charset="0"/>
                </a:rPr>
                <a:t>(Jefe Taller-Vendedor)</a:t>
              </a:r>
            </a:p>
          </xdr:txBody>
        </xdr:sp>
        <xdr:sp macro="" textlink="">
          <xdr:nvSpPr>
            <xdr:cNvPr id="166" name="165 Proceso"/>
            <xdr:cNvSpPr/>
          </xdr:nvSpPr>
          <xdr:spPr>
            <a:xfrm>
              <a:off x="53578" y="2362867"/>
              <a:ext cx="606809" cy="110199"/>
            </a:xfrm>
            <a:prstGeom prst="flowChartProcess">
              <a:avLst/>
            </a:prstGeom>
            <a:ln w="15875"/>
          </xdr:spPr>
          <xdr:style>
            <a:lnRef idx="2">
              <a:schemeClr val="dk1"/>
            </a:lnRef>
            <a:fillRef idx="1">
              <a:schemeClr val="lt1"/>
            </a:fillRef>
            <a:effectRef idx="0">
              <a:schemeClr val="dk1"/>
            </a:effectRef>
            <a:fontRef idx="minor">
              <a:schemeClr val="dk1"/>
            </a:fontRef>
          </xdr:style>
          <xdr:txBody>
            <a:bodyPr rtlCol="0" anchor="ctr"/>
            <a:lstStyle/>
            <a:p>
              <a:endParaRPr lang="es-EC"/>
            </a:p>
          </xdr:txBody>
        </xdr:sp>
      </xdr:grpSp>
      <xdr:sp macro="" textlink="">
        <xdr:nvSpPr>
          <xdr:cNvPr id="164" name="163 Proceso"/>
          <xdr:cNvSpPr/>
        </xdr:nvSpPr>
        <xdr:spPr bwMode="auto">
          <a:xfrm rot="10800000">
            <a:off x="1201570" y="2357115"/>
            <a:ext cx="550362" cy="226521"/>
          </a:xfrm>
          <a:prstGeom prst="flowChartProcess">
            <a:avLst/>
          </a:prstGeom>
          <a:noFill/>
          <a:ln w="15875">
            <a:noFill/>
          </a:ln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endParaRPr lang="es-EC"/>
          </a:p>
        </xdr:txBody>
      </xdr:sp>
    </xdr:grpSp>
    <xdr:clientData/>
  </xdr:twoCellAnchor>
  <xdr:twoCellAnchor>
    <xdr:from>
      <xdr:col>9</xdr:col>
      <xdr:colOff>625477</xdr:colOff>
      <xdr:row>18</xdr:row>
      <xdr:rowOff>136621</xdr:rowOff>
    </xdr:from>
    <xdr:to>
      <xdr:col>9</xdr:col>
      <xdr:colOff>633413</xdr:colOff>
      <xdr:row>23</xdr:row>
      <xdr:rowOff>117667</xdr:rowOff>
    </xdr:to>
    <xdr:cxnSp macro="">
      <xdr:nvCxnSpPr>
        <xdr:cNvPr id="167" name="166 Conector recto de flecha"/>
        <xdr:cNvCxnSpPr/>
      </xdr:nvCxnSpPr>
      <xdr:spPr>
        <a:xfrm rot="16200000" flipH="1">
          <a:off x="6753972" y="6562076"/>
          <a:ext cx="800196" cy="7936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447675</xdr:colOff>
      <xdr:row>16</xdr:row>
      <xdr:rowOff>33578</xdr:rowOff>
    </xdr:from>
    <xdr:to>
      <xdr:col>18</xdr:col>
      <xdr:colOff>309563</xdr:colOff>
      <xdr:row>17</xdr:row>
      <xdr:rowOff>130969</xdr:rowOff>
    </xdr:to>
    <xdr:cxnSp macro="">
      <xdr:nvCxnSpPr>
        <xdr:cNvPr id="168" name="167 Conector recto de flecha"/>
        <xdr:cNvCxnSpPr>
          <a:endCxn id="165" idx="3"/>
        </xdr:cNvCxnSpPr>
      </xdr:nvCxnSpPr>
      <xdr:spPr>
        <a:xfrm rot="10800000">
          <a:off x="6853238" y="3355422"/>
          <a:ext cx="4648200" cy="264078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476250</xdr:colOff>
      <xdr:row>16</xdr:row>
      <xdr:rowOff>33577</xdr:rowOff>
    </xdr:from>
    <xdr:to>
      <xdr:col>9</xdr:col>
      <xdr:colOff>38100</xdr:colOff>
      <xdr:row>17</xdr:row>
      <xdr:rowOff>95249</xdr:rowOff>
    </xdr:to>
    <xdr:cxnSp macro="">
      <xdr:nvCxnSpPr>
        <xdr:cNvPr id="169" name="168 Conector recto de flecha"/>
        <xdr:cNvCxnSpPr>
          <a:stCxn id="165" idx="1"/>
        </xdr:cNvCxnSpPr>
      </xdr:nvCxnSpPr>
      <xdr:spPr>
        <a:xfrm rot="10800000" flipV="1">
          <a:off x="1262063" y="3343515"/>
          <a:ext cx="4348162" cy="228359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71437</xdr:colOff>
      <xdr:row>33</xdr:row>
      <xdr:rowOff>55563</xdr:rowOff>
    </xdr:from>
    <xdr:to>
      <xdr:col>17</xdr:col>
      <xdr:colOff>337636</xdr:colOff>
      <xdr:row>35</xdr:row>
      <xdr:rowOff>80629</xdr:rowOff>
    </xdr:to>
    <xdr:sp macro="" textlink="">
      <xdr:nvSpPr>
        <xdr:cNvPr id="170" name="169 Triángulo isósceles"/>
        <xdr:cNvSpPr/>
      </xdr:nvSpPr>
      <xdr:spPr>
        <a:xfrm>
          <a:off x="11006137" y="6056313"/>
          <a:ext cx="266199" cy="348916"/>
        </a:xfrm>
        <a:prstGeom prst="triangle">
          <a:avLst/>
        </a:prstGeom>
        <a:ln w="317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s-EC" sz="1100"/>
            <a:t>I</a:t>
          </a:r>
        </a:p>
      </xdr:txBody>
    </xdr:sp>
    <xdr:clientData/>
  </xdr:twoCellAnchor>
  <xdr:twoCellAnchor>
    <xdr:from>
      <xdr:col>15</xdr:col>
      <xdr:colOff>142875</xdr:colOff>
      <xdr:row>33</xdr:row>
      <xdr:rowOff>47625</xdr:rowOff>
    </xdr:from>
    <xdr:to>
      <xdr:col>15</xdr:col>
      <xdr:colOff>409074</xdr:colOff>
      <xdr:row>35</xdr:row>
      <xdr:rowOff>72691</xdr:rowOff>
    </xdr:to>
    <xdr:sp macro="" textlink="">
      <xdr:nvSpPr>
        <xdr:cNvPr id="171" name="206 Triángulo isósceles"/>
        <xdr:cNvSpPr/>
      </xdr:nvSpPr>
      <xdr:spPr>
        <a:xfrm>
          <a:off x="9829800" y="6048375"/>
          <a:ext cx="266199" cy="348916"/>
        </a:xfrm>
        <a:prstGeom prst="triangle">
          <a:avLst/>
        </a:prstGeom>
        <a:ln w="317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s-EC" sz="1100"/>
            <a:t>I</a:t>
          </a:r>
        </a:p>
      </xdr:txBody>
    </xdr:sp>
    <xdr:clientData/>
  </xdr:twoCellAnchor>
  <xdr:twoCellAnchor>
    <xdr:from>
      <xdr:col>13</xdr:col>
      <xdr:colOff>106362</xdr:colOff>
      <xdr:row>33</xdr:row>
      <xdr:rowOff>31750</xdr:rowOff>
    </xdr:from>
    <xdr:to>
      <xdr:col>13</xdr:col>
      <xdr:colOff>372561</xdr:colOff>
      <xdr:row>35</xdr:row>
      <xdr:rowOff>56816</xdr:rowOff>
    </xdr:to>
    <xdr:sp macro="" textlink="">
      <xdr:nvSpPr>
        <xdr:cNvPr id="172" name="171 Triángulo isósceles"/>
        <xdr:cNvSpPr/>
      </xdr:nvSpPr>
      <xdr:spPr>
        <a:xfrm>
          <a:off x="8469312" y="6032500"/>
          <a:ext cx="266199" cy="348916"/>
        </a:xfrm>
        <a:prstGeom prst="triangle">
          <a:avLst/>
        </a:prstGeom>
        <a:ln w="317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s-EC" sz="1100"/>
            <a:t>I</a:t>
          </a:r>
        </a:p>
      </xdr:txBody>
    </xdr:sp>
    <xdr:clientData/>
  </xdr:twoCellAnchor>
  <xdr:twoCellAnchor>
    <xdr:from>
      <xdr:col>5</xdr:col>
      <xdr:colOff>190500</xdr:colOff>
      <xdr:row>19</xdr:row>
      <xdr:rowOff>85725</xdr:rowOff>
    </xdr:from>
    <xdr:to>
      <xdr:col>7</xdr:col>
      <xdr:colOff>19050</xdr:colOff>
      <xdr:row>29</xdr:row>
      <xdr:rowOff>0</xdr:rowOff>
    </xdr:to>
    <xdr:grpSp>
      <xdr:nvGrpSpPr>
        <xdr:cNvPr id="174" name="173 Grupo"/>
        <xdr:cNvGrpSpPr/>
      </xdr:nvGrpSpPr>
      <xdr:grpSpPr>
        <a:xfrm>
          <a:off x="2905125" y="3895725"/>
          <a:ext cx="1281113" cy="1581150"/>
          <a:chOff x="3381375" y="7458075"/>
          <a:chExt cx="1343025" cy="1285875"/>
        </a:xfrm>
      </xdr:grpSpPr>
      <xdr:sp macro="" textlink="">
        <xdr:nvSpPr>
          <xdr:cNvPr id="175" name="174 Llamada ovalada"/>
          <xdr:cNvSpPr/>
        </xdr:nvSpPr>
        <xdr:spPr>
          <a:xfrm>
            <a:off x="3381375" y="7458075"/>
            <a:ext cx="1343025" cy="1285875"/>
          </a:xfrm>
          <a:prstGeom prst="wedgeEllipseCallout">
            <a:avLst>
              <a:gd name="adj1" fmla="val 18379"/>
              <a:gd name="adj2" fmla="val 64174"/>
            </a:avLst>
          </a:prstGeom>
          <a:noFill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lang="es-MX" sz="1100"/>
          </a:p>
        </xdr:txBody>
      </xdr:sp>
      <xdr:sp macro="" textlink="">
        <xdr:nvSpPr>
          <xdr:cNvPr id="176" name="175 CuadroTexto"/>
          <xdr:cNvSpPr txBox="1"/>
        </xdr:nvSpPr>
        <xdr:spPr>
          <a:xfrm>
            <a:off x="3609974" y="7639051"/>
            <a:ext cx="920835" cy="8191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pPr algn="ctr"/>
            <a:r>
              <a:rPr lang="es-MX" sz="1100" b="1"/>
              <a:t>ETAPA CUELLO </a:t>
            </a:r>
          </a:p>
          <a:p>
            <a:pPr algn="ctr"/>
            <a:r>
              <a:rPr lang="es-MX" sz="1100" b="1"/>
              <a:t>DE</a:t>
            </a:r>
          </a:p>
          <a:p>
            <a:pPr algn="ctr"/>
            <a:r>
              <a:rPr lang="es-MX" sz="1100" b="1"/>
              <a:t>BOTELLA</a:t>
            </a:r>
          </a:p>
        </xdr:txBody>
      </xdr:sp>
    </xdr:grpSp>
    <xdr:clientData/>
  </xdr:twoCellAnchor>
  <xdr:twoCellAnchor>
    <xdr:from>
      <xdr:col>14</xdr:col>
      <xdr:colOff>323849</xdr:colOff>
      <xdr:row>25</xdr:row>
      <xdr:rowOff>104776</xdr:rowOff>
    </xdr:from>
    <xdr:to>
      <xdr:col>16</xdr:col>
      <xdr:colOff>590550</xdr:colOff>
      <xdr:row>30</xdr:row>
      <xdr:rowOff>47626</xdr:rowOff>
    </xdr:to>
    <xdr:grpSp>
      <xdr:nvGrpSpPr>
        <xdr:cNvPr id="177" name="176 Grupo"/>
        <xdr:cNvGrpSpPr/>
      </xdr:nvGrpSpPr>
      <xdr:grpSpPr>
        <a:xfrm>
          <a:off x="9277349" y="4914901"/>
          <a:ext cx="1397795" cy="776288"/>
          <a:chOff x="3381375" y="7458075"/>
          <a:chExt cx="1343025" cy="1285875"/>
        </a:xfrm>
      </xdr:grpSpPr>
      <xdr:sp macro="" textlink="">
        <xdr:nvSpPr>
          <xdr:cNvPr id="178" name="177 Llamada ovalada"/>
          <xdr:cNvSpPr/>
        </xdr:nvSpPr>
        <xdr:spPr>
          <a:xfrm>
            <a:off x="3381375" y="7458075"/>
            <a:ext cx="1343025" cy="1285875"/>
          </a:xfrm>
          <a:prstGeom prst="wedgeEllipseCallout">
            <a:avLst>
              <a:gd name="adj1" fmla="val 30231"/>
              <a:gd name="adj2" fmla="val 72870"/>
            </a:avLst>
          </a:prstGeom>
          <a:noFill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lang="es-MX" sz="1100"/>
          </a:p>
        </xdr:txBody>
      </xdr:sp>
      <xdr:sp macro="" textlink="">
        <xdr:nvSpPr>
          <xdr:cNvPr id="179" name="178 CuadroTexto"/>
          <xdr:cNvSpPr txBox="1"/>
        </xdr:nvSpPr>
        <xdr:spPr>
          <a:xfrm>
            <a:off x="3609975" y="7762874"/>
            <a:ext cx="847725" cy="6953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es-MX" sz="1100" b="1"/>
              <a:t>CEMENTADO</a:t>
            </a:r>
          </a:p>
        </xdr:txBody>
      </xdr:sp>
    </xdr:grpSp>
    <xdr:clientData/>
  </xdr:twoCellAnchor>
  <xdr:twoCellAnchor>
    <xdr:from>
      <xdr:col>12</xdr:col>
      <xdr:colOff>371475</xdr:colOff>
      <xdr:row>30</xdr:row>
      <xdr:rowOff>142875</xdr:rowOff>
    </xdr:from>
    <xdr:to>
      <xdr:col>13</xdr:col>
      <xdr:colOff>95249</xdr:colOff>
      <xdr:row>32</xdr:row>
      <xdr:rowOff>47625</xdr:rowOff>
    </xdr:to>
    <xdr:sp macro="" textlink="">
      <xdr:nvSpPr>
        <xdr:cNvPr id="180" name="179 CuadroTexto"/>
        <xdr:cNvSpPr txBox="1"/>
      </xdr:nvSpPr>
      <xdr:spPr>
        <a:xfrm>
          <a:off x="8172450" y="5657850"/>
          <a:ext cx="285749" cy="2286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MX" sz="1100" b="1"/>
            <a:t>6</a:t>
          </a:r>
        </a:p>
      </xdr:txBody>
    </xdr:sp>
    <xdr:clientData/>
  </xdr:twoCellAnchor>
  <xdr:twoCellAnchor>
    <xdr:from>
      <xdr:col>2</xdr:col>
      <xdr:colOff>66675</xdr:colOff>
      <xdr:row>30</xdr:row>
      <xdr:rowOff>142875</xdr:rowOff>
    </xdr:from>
    <xdr:to>
      <xdr:col>2</xdr:col>
      <xdr:colOff>323851</xdr:colOff>
      <xdr:row>32</xdr:row>
      <xdr:rowOff>47625</xdr:rowOff>
    </xdr:to>
    <xdr:sp macro="" textlink="">
      <xdr:nvSpPr>
        <xdr:cNvPr id="181" name="180 CuadroTexto"/>
        <xdr:cNvSpPr txBox="1"/>
      </xdr:nvSpPr>
      <xdr:spPr>
        <a:xfrm>
          <a:off x="1562100" y="9144000"/>
          <a:ext cx="257176" cy="228600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MX" sz="1100" b="1"/>
            <a:t>1</a:t>
          </a:r>
        </a:p>
      </xdr:txBody>
    </xdr:sp>
    <xdr:clientData/>
  </xdr:twoCellAnchor>
  <xdr:twoCellAnchor>
    <xdr:from>
      <xdr:col>10</xdr:col>
      <xdr:colOff>342900</xdr:colOff>
      <xdr:row>30</xdr:row>
      <xdr:rowOff>142875</xdr:rowOff>
    </xdr:from>
    <xdr:to>
      <xdr:col>10</xdr:col>
      <xdr:colOff>590550</xdr:colOff>
      <xdr:row>32</xdr:row>
      <xdr:rowOff>85725</xdr:rowOff>
    </xdr:to>
    <xdr:sp macro="" textlink="">
      <xdr:nvSpPr>
        <xdr:cNvPr id="182" name="181 CuadroTexto"/>
        <xdr:cNvSpPr txBox="1"/>
      </xdr:nvSpPr>
      <xdr:spPr>
        <a:xfrm>
          <a:off x="6934200" y="5657850"/>
          <a:ext cx="247650" cy="266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MX" sz="1100" b="1"/>
            <a:t>5</a:t>
          </a:r>
        </a:p>
      </xdr:txBody>
    </xdr:sp>
    <xdr:clientData/>
  </xdr:twoCellAnchor>
  <xdr:twoCellAnchor>
    <xdr:from>
      <xdr:col>16</xdr:col>
      <xdr:colOff>400051</xdr:colOff>
      <xdr:row>30</xdr:row>
      <xdr:rowOff>104775</xdr:rowOff>
    </xdr:from>
    <xdr:to>
      <xdr:col>16</xdr:col>
      <xdr:colOff>666750</xdr:colOff>
      <xdr:row>32</xdr:row>
      <xdr:rowOff>47625</xdr:rowOff>
    </xdr:to>
    <xdr:sp macro="" textlink="">
      <xdr:nvSpPr>
        <xdr:cNvPr id="183" name="182 CuadroTexto"/>
        <xdr:cNvSpPr txBox="1"/>
      </xdr:nvSpPr>
      <xdr:spPr>
        <a:xfrm>
          <a:off x="10658476" y="5619750"/>
          <a:ext cx="266699" cy="266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MX" sz="1100" b="1"/>
            <a:t>8</a:t>
          </a:r>
        </a:p>
      </xdr:txBody>
    </xdr:sp>
    <xdr:clientData/>
  </xdr:twoCellAnchor>
  <xdr:twoCellAnchor>
    <xdr:from>
      <xdr:col>18</xdr:col>
      <xdr:colOff>400050</xdr:colOff>
      <xdr:row>30</xdr:row>
      <xdr:rowOff>114300</xdr:rowOff>
    </xdr:from>
    <xdr:to>
      <xdr:col>18</xdr:col>
      <xdr:colOff>647700</xdr:colOff>
      <xdr:row>32</xdr:row>
      <xdr:rowOff>57150</xdr:rowOff>
    </xdr:to>
    <xdr:sp macro="" textlink="">
      <xdr:nvSpPr>
        <xdr:cNvPr id="184" name="183 CuadroTexto"/>
        <xdr:cNvSpPr txBox="1"/>
      </xdr:nvSpPr>
      <xdr:spPr>
        <a:xfrm>
          <a:off x="13096875" y="9115425"/>
          <a:ext cx="247650" cy="266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MX" sz="1100" b="1"/>
            <a:t>9</a:t>
          </a:r>
        </a:p>
      </xdr:txBody>
    </xdr:sp>
    <xdr:clientData/>
  </xdr:twoCellAnchor>
  <xdr:twoCellAnchor>
    <xdr:from>
      <xdr:col>4</xdr:col>
      <xdr:colOff>19050</xdr:colOff>
      <xdr:row>30</xdr:row>
      <xdr:rowOff>85725</xdr:rowOff>
    </xdr:from>
    <xdr:to>
      <xdr:col>4</xdr:col>
      <xdr:colOff>266700</xdr:colOff>
      <xdr:row>32</xdr:row>
      <xdr:rowOff>28575</xdr:rowOff>
    </xdr:to>
    <xdr:sp macro="" textlink="">
      <xdr:nvSpPr>
        <xdr:cNvPr id="185" name="184 CuadroTexto"/>
        <xdr:cNvSpPr txBox="1"/>
      </xdr:nvSpPr>
      <xdr:spPr>
        <a:xfrm>
          <a:off x="2952750" y="9086850"/>
          <a:ext cx="247650" cy="266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MX" sz="1100" b="1"/>
            <a:t>2</a:t>
          </a:r>
        </a:p>
      </xdr:txBody>
    </xdr:sp>
    <xdr:clientData/>
  </xdr:twoCellAnchor>
  <xdr:twoCellAnchor>
    <xdr:from>
      <xdr:col>6</xdr:col>
      <xdr:colOff>123825</xdr:colOff>
      <xdr:row>30</xdr:row>
      <xdr:rowOff>133350</xdr:rowOff>
    </xdr:from>
    <xdr:to>
      <xdr:col>6</xdr:col>
      <xdr:colOff>371475</xdr:colOff>
      <xdr:row>32</xdr:row>
      <xdr:rowOff>76200</xdr:rowOff>
    </xdr:to>
    <xdr:sp macro="" textlink="">
      <xdr:nvSpPr>
        <xdr:cNvPr id="186" name="185 CuadroTexto"/>
        <xdr:cNvSpPr txBox="1"/>
      </xdr:nvSpPr>
      <xdr:spPr>
        <a:xfrm>
          <a:off x="4419600" y="9134475"/>
          <a:ext cx="247650" cy="266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MX" sz="1100" b="1"/>
            <a:t>3</a:t>
          </a:r>
        </a:p>
      </xdr:txBody>
    </xdr:sp>
    <xdr:clientData/>
  </xdr:twoCellAnchor>
  <xdr:twoCellAnchor>
    <xdr:from>
      <xdr:col>8</xdr:col>
      <xdr:colOff>57150</xdr:colOff>
      <xdr:row>31</xdr:row>
      <xdr:rowOff>0</xdr:rowOff>
    </xdr:from>
    <xdr:to>
      <xdr:col>8</xdr:col>
      <xdr:colOff>304800</xdr:colOff>
      <xdr:row>32</xdr:row>
      <xdr:rowOff>104775</xdr:rowOff>
    </xdr:to>
    <xdr:sp macro="" textlink="">
      <xdr:nvSpPr>
        <xdr:cNvPr id="187" name="186 CuadroTexto"/>
        <xdr:cNvSpPr txBox="1"/>
      </xdr:nvSpPr>
      <xdr:spPr>
        <a:xfrm>
          <a:off x="5934075" y="9163050"/>
          <a:ext cx="247650" cy="266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MX" sz="1100" b="1"/>
            <a:t>4</a:t>
          </a:r>
        </a:p>
      </xdr:txBody>
    </xdr:sp>
    <xdr:clientData/>
  </xdr:twoCellAnchor>
  <xdr:twoCellAnchor>
    <xdr:from>
      <xdr:col>14</xdr:col>
      <xdr:colOff>381000</xdr:colOff>
      <xdr:row>30</xdr:row>
      <xdr:rowOff>114300</xdr:rowOff>
    </xdr:from>
    <xdr:to>
      <xdr:col>14</xdr:col>
      <xdr:colOff>628650</xdr:colOff>
      <xdr:row>32</xdr:row>
      <xdr:rowOff>9525</xdr:rowOff>
    </xdr:to>
    <xdr:sp macro="" textlink="">
      <xdr:nvSpPr>
        <xdr:cNvPr id="188" name="187 CuadroTexto"/>
        <xdr:cNvSpPr txBox="1"/>
      </xdr:nvSpPr>
      <xdr:spPr>
        <a:xfrm>
          <a:off x="10296525" y="9115425"/>
          <a:ext cx="2476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MX" sz="1100" b="1"/>
            <a:t>7</a:t>
          </a:r>
        </a:p>
      </xdr:txBody>
    </xdr:sp>
    <xdr:clientData/>
  </xdr:twoCellAnchor>
  <xdr:twoCellAnchor>
    <xdr:from>
      <xdr:col>19</xdr:col>
      <xdr:colOff>169067</xdr:colOff>
      <xdr:row>37</xdr:row>
      <xdr:rowOff>121443</xdr:rowOff>
    </xdr:from>
    <xdr:to>
      <xdr:col>20</xdr:col>
      <xdr:colOff>669130</xdr:colOff>
      <xdr:row>40</xdr:row>
      <xdr:rowOff>85724</xdr:rowOff>
    </xdr:to>
    <xdr:sp macro="" textlink="">
      <xdr:nvSpPr>
        <xdr:cNvPr id="189" name="188 Llamada rectangular redondeada"/>
        <xdr:cNvSpPr/>
      </xdr:nvSpPr>
      <xdr:spPr>
        <a:xfrm>
          <a:off x="12099130" y="6943724"/>
          <a:ext cx="1190625" cy="702469"/>
        </a:xfrm>
        <a:prstGeom prst="wedgeRoundRectCallout">
          <a:avLst>
            <a:gd name="adj1" fmla="val -4349"/>
            <a:gd name="adj2" fmla="val 135317"/>
            <a:gd name="adj3" fmla="val 16667"/>
          </a:avLst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19</xdr:col>
      <xdr:colOff>269080</xdr:colOff>
      <xdr:row>38</xdr:row>
      <xdr:rowOff>11905</xdr:rowOff>
    </xdr:from>
    <xdr:to>
      <xdr:col>20</xdr:col>
      <xdr:colOff>497681</xdr:colOff>
      <xdr:row>40</xdr:row>
      <xdr:rowOff>16669</xdr:rowOff>
    </xdr:to>
    <xdr:sp macro="" textlink="">
      <xdr:nvSpPr>
        <xdr:cNvPr id="190" name="189 CuadroTexto"/>
        <xdr:cNvSpPr txBox="1"/>
      </xdr:nvSpPr>
      <xdr:spPr>
        <a:xfrm>
          <a:off x="12199143" y="7048499"/>
          <a:ext cx="919163" cy="52863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MX" sz="800" b="1">
              <a:latin typeface="Arial" pitchFamily="34" charset="0"/>
              <a:cs typeface="Arial" pitchFamily="34" charset="0"/>
            </a:rPr>
            <a:t>TOTAL DE TIEMPOS ESTANDARES</a:t>
          </a:r>
        </a:p>
      </xdr:txBody>
    </xdr:sp>
    <xdr:clientData/>
  </xdr:twoCellAnchor>
  <xdr:twoCellAnchor>
    <xdr:from>
      <xdr:col>4</xdr:col>
      <xdr:colOff>161926</xdr:colOff>
      <xdr:row>34</xdr:row>
      <xdr:rowOff>47626</xdr:rowOff>
    </xdr:from>
    <xdr:to>
      <xdr:col>4</xdr:col>
      <xdr:colOff>590551</xdr:colOff>
      <xdr:row>35</xdr:row>
      <xdr:rowOff>27993</xdr:rowOff>
    </xdr:to>
    <xdr:sp macro="" textlink="">
      <xdr:nvSpPr>
        <xdr:cNvPr id="192" name="37 Proceso"/>
        <xdr:cNvSpPr/>
      </xdr:nvSpPr>
      <xdr:spPr bwMode="auto">
        <a:xfrm>
          <a:off x="2371726" y="6210301"/>
          <a:ext cx="428625" cy="142292"/>
        </a:xfrm>
        <a:prstGeom prst="flowChartProcess">
          <a:avLst/>
        </a:prstGeom>
        <a:noFill/>
        <a:ln w="15875"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s-EC" sz="600">
              <a:latin typeface="Arial" pitchFamily="34" charset="0"/>
              <a:cs typeface="Arial" pitchFamily="34" charset="0"/>
            </a:rPr>
            <a:t>Unid</a:t>
          </a:r>
        </a:p>
      </xdr:txBody>
    </xdr:sp>
    <xdr:clientData/>
  </xdr:twoCellAnchor>
  <xdr:twoCellAnchor>
    <xdr:from>
      <xdr:col>4</xdr:col>
      <xdr:colOff>66677</xdr:colOff>
      <xdr:row>35</xdr:row>
      <xdr:rowOff>69788</xdr:rowOff>
    </xdr:from>
    <xdr:to>
      <xdr:col>4</xdr:col>
      <xdr:colOff>180973</xdr:colOff>
      <xdr:row>35</xdr:row>
      <xdr:rowOff>156096</xdr:rowOff>
    </xdr:to>
    <xdr:sp macro="" textlink="">
      <xdr:nvSpPr>
        <xdr:cNvPr id="193" name="22 Conector"/>
        <xdr:cNvSpPr/>
      </xdr:nvSpPr>
      <xdr:spPr bwMode="auto">
        <a:xfrm>
          <a:off x="2276477" y="6394388"/>
          <a:ext cx="114296" cy="86308"/>
        </a:xfrm>
        <a:prstGeom prst="flowChartConnector">
          <a:avLst/>
        </a:prstGeom>
        <a:ln w="317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endParaRPr lang="es-EC"/>
        </a:p>
      </xdr:txBody>
    </xdr:sp>
    <xdr:clientData/>
  </xdr:twoCellAnchor>
  <xdr:twoCellAnchor>
    <xdr:from>
      <xdr:col>4</xdr:col>
      <xdr:colOff>2850</xdr:colOff>
      <xdr:row>34</xdr:row>
      <xdr:rowOff>145987</xdr:rowOff>
    </xdr:from>
    <xdr:to>
      <xdr:col>4</xdr:col>
      <xdr:colOff>254317</xdr:colOff>
      <xdr:row>36</xdr:row>
      <xdr:rowOff>69785</xdr:rowOff>
    </xdr:to>
    <xdr:sp macro="" textlink="">
      <xdr:nvSpPr>
        <xdr:cNvPr id="194" name="23 Arco"/>
        <xdr:cNvSpPr/>
      </xdr:nvSpPr>
      <xdr:spPr bwMode="auto">
        <a:xfrm rot="8311941">
          <a:off x="2212650" y="6308662"/>
          <a:ext cx="251467" cy="247648"/>
        </a:xfrm>
        <a:prstGeom prst="arc">
          <a:avLst/>
        </a:prstGeom>
        <a:ln w="31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endParaRPr lang="es-EC"/>
        </a:p>
      </xdr:txBody>
    </xdr:sp>
    <xdr:clientData/>
  </xdr:twoCellAnchor>
  <xdr:twoCellAnchor>
    <xdr:from>
      <xdr:col>4</xdr:col>
      <xdr:colOff>38101</xdr:colOff>
      <xdr:row>35</xdr:row>
      <xdr:rowOff>19051</xdr:rowOff>
    </xdr:from>
    <xdr:to>
      <xdr:col>4</xdr:col>
      <xdr:colOff>600076</xdr:colOff>
      <xdr:row>36</xdr:row>
      <xdr:rowOff>52680</xdr:rowOff>
    </xdr:to>
    <xdr:sp macro="" textlink="">
      <xdr:nvSpPr>
        <xdr:cNvPr id="195" name="33 Proceso"/>
        <xdr:cNvSpPr/>
      </xdr:nvSpPr>
      <xdr:spPr bwMode="auto">
        <a:xfrm>
          <a:off x="2247901" y="6343651"/>
          <a:ext cx="561975" cy="195554"/>
        </a:xfrm>
        <a:prstGeom prst="flowChartProcess">
          <a:avLst/>
        </a:prstGeom>
        <a:noFill/>
        <a:ln w="15875"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s-EC" sz="1000">
              <a:latin typeface="Arial" pitchFamily="34" charset="0"/>
              <a:cs typeface="Arial" pitchFamily="34" charset="0"/>
            </a:rPr>
            <a:t>1</a:t>
          </a:r>
        </a:p>
      </xdr:txBody>
    </xdr:sp>
    <xdr:clientData/>
  </xdr:twoCellAnchor>
  <xdr:twoCellAnchor>
    <xdr:from>
      <xdr:col>6</xdr:col>
      <xdr:colOff>225750</xdr:colOff>
      <xdr:row>34</xdr:row>
      <xdr:rowOff>47625</xdr:rowOff>
    </xdr:from>
    <xdr:to>
      <xdr:col>6</xdr:col>
      <xdr:colOff>654375</xdr:colOff>
      <xdr:row>35</xdr:row>
      <xdr:rowOff>27992</xdr:rowOff>
    </xdr:to>
    <xdr:sp macro="" textlink="">
      <xdr:nvSpPr>
        <xdr:cNvPr id="196" name="37 Proceso"/>
        <xdr:cNvSpPr/>
      </xdr:nvSpPr>
      <xdr:spPr bwMode="auto">
        <a:xfrm>
          <a:off x="3797625" y="6210300"/>
          <a:ext cx="428625" cy="142292"/>
        </a:xfrm>
        <a:prstGeom prst="flowChartProcess">
          <a:avLst/>
        </a:prstGeom>
        <a:noFill/>
        <a:ln w="15875"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s-EC" sz="600">
              <a:latin typeface="Arial" pitchFamily="34" charset="0"/>
              <a:cs typeface="Arial" pitchFamily="34" charset="0"/>
            </a:rPr>
            <a:t>Unid</a:t>
          </a:r>
        </a:p>
      </xdr:txBody>
    </xdr:sp>
    <xdr:clientData/>
  </xdr:twoCellAnchor>
  <xdr:twoCellAnchor>
    <xdr:from>
      <xdr:col>6</xdr:col>
      <xdr:colOff>130501</xdr:colOff>
      <xdr:row>35</xdr:row>
      <xdr:rowOff>69787</xdr:rowOff>
    </xdr:from>
    <xdr:to>
      <xdr:col>6</xdr:col>
      <xdr:colOff>244797</xdr:colOff>
      <xdr:row>35</xdr:row>
      <xdr:rowOff>156095</xdr:rowOff>
    </xdr:to>
    <xdr:sp macro="" textlink="">
      <xdr:nvSpPr>
        <xdr:cNvPr id="197" name="22 Conector"/>
        <xdr:cNvSpPr/>
      </xdr:nvSpPr>
      <xdr:spPr bwMode="auto">
        <a:xfrm>
          <a:off x="3702376" y="6394387"/>
          <a:ext cx="114296" cy="86308"/>
        </a:xfrm>
        <a:prstGeom prst="flowChartConnector">
          <a:avLst/>
        </a:prstGeom>
        <a:ln w="317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endParaRPr lang="es-EC"/>
        </a:p>
      </xdr:txBody>
    </xdr:sp>
    <xdr:clientData/>
  </xdr:twoCellAnchor>
  <xdr:twoCellAnchor>
    <xdr:from>
      <xdr:col>6</xdr:col>
      <xdr:colOff>66674</xdr:colOff>
      <xdr:row>34</xdr:row>
      <xdr:rowOff>145986</xdr:rowOff>
    </xdr:from>
    <xdr:to>
      <xdr:col>6</xdr:col>
      <xdr:colOff>318141</xdr:colOff>
      <xdr:row>36</xdr:row>
      <xdr:rowOff>69784</xdr:rowOff>
    </xdr:to>
    <xdr:sp macro="" textlink="">
      <xdr:nvSpPr>
        <xdr:cNvPr id="198" name="23 Arco"/>
        <xdr:cNvSpPr/>
      </xdr:nvSpPr>
      <xdr:spPr bwMode="auto">
        <a:xfrm rot="8311941">
          <a:off x="3638549" y="6308661"/>
          <a:ext cx="251467" cy="247648"/>
        </a:xfrm>
        <a:prstGeom prst="arc">
          <a:avLst/>
        </a:prstGeom>
        <a:ln w="31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endParaRPr lang="es-EC"/>
        </a:p>
      </xdr:txBody>
    </xdr:sp>
    <xdr:clientData/>
  </xdr:twoCellAnchor>
  <xdr:twoCellAnchor>
    <xdr:from>
      <xdr:col>6</xdr:col>
      <xdr:colOff>101925</xdr:colOff>
      <xdr:row>35</xdr:row>
      <xdr:rowOff>19050</xdr:rowOff>
    </xdr:from>
    <xdr:to>
      <xdr:col>6</xdr:col>
      <xdr:colOff>663900</xdr:colOff>
      <xdr:row>36</xdr:row>
      <xdr:rowOff>52679</xdr:rowOff>
    </xdr:to>
    <xdr:sp macro="" textlink="">
      <xdr:nvSpPr>
        <xdr:cNvPr id="199" name="33 Proceso"/>
        <xdr:cNvSpPr/>
      </xdr:nvSpPr>
      <xdr:spPr bwMode="auto">
        <a:xfrm>
          <a:off x="3673800" y="6343650"/>
          <a:ext cx="561975" cy="195554"/>
        </a:xfrm>
        <a:prstGeom prst="flowChartProcess">
          <a:avLst/>
        </a:prstGeom>
        <a:noFill/>
        <a:ln w="15875"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s-EC" sz="1000">
              <a:latin typeface="Arial" pitchFamily="34" charset="0"/>
              <a:cs typeface="Arial" pitchFamily="34" charset="0"/>
            </a:rPr>
            <a:t>1</a:t>
          </a:r>
        </a:p>
      </xdr:txBody>
    </xdr:sp>
    <xdr:clientData/>
  </xdr:twoCellAnchor>
  <xdr:twoCellAnchor>
    <xdr:from>
      <xdr:col>8</xdr:col>
      <xdr:colOff>159076</xdr:colOff>
      <xdr:row>34</xdr:row>
      <xdr:rowOff>63871</xdr:rowOff>
    </xdr:from>
    <xdr:to>
      <xdr:col>8</xdr:col>
      <xdr:colOff>587701</xdr:colOff>
      <xdr:row>35</xdr:row>
      <xdr:rowOff>49281</xdr:rowOff>
    </xdr:to>
    <xdr:sp macro="" textlink="">
      <xdr:nvSpPr>
        <xdr:cNvPr id="200" name="37 Proceso"/>
        <xdr:cNvSpPr/>
      </xdr:nvSpPr>
      <xdr:spPr bwMode="auto">
        <a:xfrm>
          <a:off x="5291370" y="6103842"/>
          <a:ext cx="428625" cy="142292"/>
        </a:xfrm>
        <a:prstGeom prst="flowChartProcess">
          <a:avLst/>
        </a:prstGeom>
        <a:noFill/>
        <a:ln w="15875"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s-EC" sz="600">
              <a:latin typeface="Arial" pitchFamily="34" charset="0"/>
              <a:cs typeface="Arial" pitchFamily="34" charset="0"/>
            </a:rPr>
            <a:t>Unid</a:t>
          </a:r>
        </a:p>
      </xdr:txBody>
    </xdr:sp>
    <xdr:clientData/>
  </xdr:twoCellAnchor>
  <xdr:twoCellAnchor>
    <xdr:from>
      <xdr:col>8</xdr:col>
      <xdr:colOff>63827</xdr:colOff>
      <xdr:row>35</xdr:row>
      <xdr:rowOff>41209</xdr:rowOff>
    </xdr:from>
    <xdr:to>
      <xdr:col>8</xdr:col>
      <xdr:colOff>178123</xdr:colOff>
      <xdr:row>35</xdr:row>
      <xdr:rowOff>127517</xdr:rowOff>
    </xdr:to>
    <xdr:sp macro="" textlink="">
      <xdr:nvSpPr>
        <xdr:cNvPr id="201" name="22 Conector"/>
        <xdr:cNvSpPr/>
      </xdr:nvSpPr>
      <xdr:spPr bwMode="auto">
        <a:xfrm>
          <a:off x="5188277" y="6365809"/>
          <a:ext cx="114296" cy="86308"/>
        </a:xfrm>
        <a:prstGeom prst="flowChartConnector">
          <a:avLst/>
        </a:prstGeom>
        <a:ln w="317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endParaRPr lang="es-EC"/>
        </a:p>
      </xdr:txBody>
    </xdr:sp>
    <xdr:clientData/>
  </xdr:twoCellAnchor>
  <xdr:twoCellAnchor>
    <xdr:from>
      <xdr:col>8</xdr:col>
      <xdr:colOff>0</xdr:colOff>
      <xdr:row>34</xdr:row>
      <xdr:rowOff>117408</xdr:rowOff>
    </xdr:from>
    <xdr:to>
      <xdr:col>8</xdr:col>
      <xdr:colOff>251467</xdr:colOff>
      <xdr:row>36</xdr:row>
      <xdr:rowOff>41206</xdr:rowOff>
    </xdr:to>
    <xdr:sp macro="" textlink="">
      <xdr:nvSpPr>
        <xdr:cNvPr id="202" name="23 Arco"/>
        <xdr:cNvSpPr/>
      </xdr:nvSpPr>
      <xdr:spPr bwMode="auto">
        <a:xfrm rot="8311941">
          <a:off x="5124450" y="6280083"/>
          <a:ext cx="251467" cy="247648"/>
        </a:xfrm>
        <a:prstGeom prst="arc">
          <a:avLst/>
        </a:prstGeom>
        <a:ln w="31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endParaRPr lang="es-EC"/>
        </a:p>
      </xdr:txBody>
    </xdr:sp>
    <xdr:clientData/>
  </xdr:twoCellAnchor>
  <xdr:twoCellAnchor>
    <xdr:from>
      <xdr:col>8</xdr:col>
      <xdr:colOff>24045</xdr:colOff>
      <xdr:row>35</xdr:row>
      <xdr:rowOff>51545</xdr:rowOff>
    </xdr:from>
    <xdr:to>
      <xdr:col>8</xdr:col>
      <xdr:colOff>586020</xdr:colOff>
      <xdr:row>36</xdr:row>
      <xdr:rowOff>80131</xdr:rowOff>
    </xdr:to>
    <xdr:sp macro="" textlink="">
      <xdr:nvSpPr>
        <xdr:cNvPr id="203" name="33 Proceso"/>
        <xdr:cNvSpPr/>
      </xdr:nvSpPr>
      <xdr:spPr bwMode="auto">
        <a:xfrm>
          <a:off x="5156339" y="6248398"/>
          <a:ext cx="561975" cy="185468"/>
        </a:xfrm>
        <a:prstGeom prst="flowChartProcess">
          <a:avLst/>
        </a:prstGeom>
        <a:noFill/>
        <a:ln w="15875"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s-EC" sz="1000">
              <a:latin typeface="Arial" pitchFamily="34" charset="0"/>
              <a:cs typeface="Arial" pitchFamily="34" charset="0"/>
            </a:rPr>
            <a:t>1</a:t>
          </a:r>
        </a:p>
      </xdr:txBody>
    </xdr:sp>
    <xdr:clientData/>
  </xdr:twoCellAnchor>
  <xdr:twoCellAnchor>
    <xdr:from>
      <xdr:col>10</xdr:col>
      <xdr:colOff>216226</xdr:colOff>
      <xdr:row>34</xdr:row>
      <xdr:rowOff>62753</xdr:rowOff>
    </xdr:from>
    <xdr:to>
      <xdr:col>11</xdr:col>
      <xdr:colOff>35251</xdr:colOff>
      <xdr:row>35</xdr:row>
      <xdr:rowOff>43121</xdr:rowOff>
    </xdr:to>
    <xdr:sp macro="" textlink="">
      <xdr:nvSpPr>
        <xdr:cNvPr id="204" name="37 Proceso"/>
        <xdr:cNvSpPr/>
      </xdr:nvSpPr>
      <xdr:spPr bwMode="auto">
        <a:xfrm>
          <a:off x="6816491" y="6102724"/>
          <a:ext cx="513789" cy="137250"/>
        </a:xfrm>
        <a:prstGeom prst="flowChartProcess">
          <a:avLst/>
        </a:prstGeom>
        <a:noFill/>
        <a:ln w="15875"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s-EC" sz="600">
              <a:latin typeface="Arial" pitchFamily="34" charset="0"/>
              <a:cs typeface="Arial" pitchFamily="34" charset="0"/>
            </a:rPr>
            <a:t>Unid</a:t>
          </a:r>
        </a:p>
      </xdr:txBody>
    </xdr:sp>
    <xdr:clientData/>
  </xdr:twoCellAnchor>
  <xdr:twoCellAnchor>
    <xdr:from>
      <xdr:col>10</xdr:col>
      <xdr:colOff>120977</xdr:colOff>
      <xdr:row>35</xdr:row>
      <xdr:rowOff>12637</xdr:rowOff>
    </xdr:from>
    <xdr:to>
      <xdr:col>10</xdr:col>
      <xdr:colOff>235273</xdr:colOff>
      <xdr:row>35</xdr:row>
      <xdr:rowOff>98945</xdr:rowOff>
    </xdr:to>
    <xdr:sp macro="" textlink="">
      <xdr:nvSpPr>
        <xdr:cNvPr id="205" name="22 Conector"/>
        <xdr:cNvSpPr/>
      </xdr:nvSpPr>
      <xdr:spPr bwMode="auto">
        <a:xfrm>
          <a:off x="6712277" y="6337237"/>
          <a:ext cx="114296" cy="86308"/>
        </a:xfrm>
        <a:prstGeom prst="flowChartConnector">
          <a:avLst/>
        </a:prstGeom>
        <a:ln w="317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endParaRPr lang="es-EC"/>
        </a:p>
      </xdr:txBody>
    </xdr:sp>
    <xdr:clientData/>
  </xdr:twoCellAnchor>
  <xdr:twoCellAnchor>
    <xdr:from>
      <xdr:col>10</xdr:col>
      <xdr:colOff>57150</xdr:colOff>
      <xdr:row>34</xdr:row>
      <xdr:rowOff>88836</xdr:rowOff>
    </xdr:from>
    <xdr:to>
      <xdr:col>10</xdr:col>
      <xdr:colOff>308617</xdr:colOff>
      <xdr:row>36</xdr:row>
      <xdr:rowOff>12634</xdr:rowOff>
    </xdr:to>
    <xdr:sp macro="" textlink="">
      <xdr:nvSpPr>
        <xdr:cNvPr id="206" name="23 Arco"/>
        <xdr:cNvSpPr/>
      </xdr:nvSpPr>
      <xdr:spPr bwMode="auto">
        <a:xfrm rot="8311941">
          <a:off x="6648450" y="6251511"/>
          <a:ext cx="251467" cy="247648"/>
        </a:xfrm>
        <a:prstGeom prst="arc">
          <a:avLst/>
        </a:prstGeom>
        <a:ln w="31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endParaRPr lang="es-EC"/>
        </a:p>
      </xdr:txBody>
    </xdr:sp>
    <xdr:clientData/>
  </xdr:twoCellAnchor>
  <xdr:twoCellAnchor>
    <xdr:from>
      <xdr:col>10</xdr:col>
      <xdr:colOff>92401</xdr:colOff>
      <xdr:row>35</xdr:row>
      <xdr:rowOff>11767</xdr:rowOff>
    </xdr:from>
    <xdr:to>
      <xdr:col>11</xdr:col>
      <xdr:colOff>44776</xdr:colOff>
      <xdr:row>36</xdr:row>
      <xdr:rowOff>45396</xdr:rowOff>
    </xdr:to>
    <xdr:sp macro="" textlink="">
      <xdr:nvSpPr>
        <xdr:cNvPr id="207" name="33 Proceso"/>
        <xdr:cNvSpPr/>
      </xdr:nvSpPr>
      <xdr:spPr bwMode="auto">
        <a:xfrm>
          <a:off x="6692666" y="6208620"/>
          <a:ext cx="647139" cy="190511"/>
        </a:xfrm>
        <a:prstGeom prst="flowChartProcess">
          <a:avLst/>
        </a:prstGeom>
        <a:noFill/>
        <a:ln w="15875"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s-EC" sz="1000">
              <a:latin typeface="Arial" pitchFamily="34" charset="0"/>
              <a:cs typeface="Arial" pitchFamily="34" charset="0"/>
            </a:rPr>
            <a:t>1</a:t>
          </a:r>
        </a:p>
      </xdr:txBody>
    </xdr:sp>
    <xdr:clientData/>
  </xdr:twoCellAnchor>
  <xdr:twoCellAnchor>
    <xdr:from>
      <xdr:col>12</xdr:col>
      <xdr:colOff>173363</xdr:colOff>
      <xdr:row>34</xdr:row>
      <xdr:rowOff>38100</xdr:rowOff>
    </xdr:from>
    <xdr:to>
      <xdr:col>13</xdr:col>
      <xdr:colOff>40013</xdr:colOff>
      <xdr:row>35</xdr:row>
      <xdr:rowOff>18467</xdr:rowOff>
    </xdr:to>
    <xdr:sp macro="" textlink="">
      <xdr:nvSpPr>
        <xdr:cNvPr id="208" name="37 Proceso"/>
        <xdr:cNvSpPr/>
      </xdr:nvSpPr>
      <xdr:spPr bwMode="auto">
        <a:xfrm>
          <a:off x="7974338" y="6200775"/>
          <a:ext cx="428625" cy="142292"/>
        </a:xfrm>
        <a:prstGeom prst="flowChartProcess">
          <a:avLst/>
        </a:prstGeom>
        <a:noFill/>
        <a:ln w="15875"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s-EC" sz="600">
              <a:latin typeface="Arial" pitchFamily="34" charset="0"/>
              <a:cs typeface="Arial" pitchFamily="34" charset="0"/>
            </a:rPr>
            <a:t>Unid</a:t>
          </a:r>
        </a:p>
      </xdr:txBody>
    </xdr:sp>
    <xdr:clientData/>
  </xdr:twoCellAnchor>
  <xdr:twoCellAnchor>
    <xdr:from>
      <xdr:col>12</xdr:col>
      <xdr:colOff>78114</xdr:colOff>
      <xdr:row>35</xdr:row>
      <xdr:rowOff>60262</xdr:rowOff>
    </xdr:from>
    <xdr:to>
      <xdr:col>12</xdr:col>
      <xdr:colOff>192410</xdr:colOff>
      <xdr:row>35</xdr:row>
      <xdr:rowOff>146570</xdr:rowOff>
    </xdr:to>
    <xdr:sp macro="" textlink="">
      <xdr:nvSpPr>
        <xdr:cNvPr id="209" name="22 Conector"/>
        <xdr:cNvSpPr/>
      </xdr:nvSpPr>
      <xdr:spPr bwMode="auto">
        <a:xfrm>
          <a:off x="7879089" y="6384862"/>
          <a:ext cx="114296" cy="86308"/>
        </a:xfrm>
        <a:prstGeom prst="flowChartConnector">
          <a:avLst/>
        </a:prstGeom>
        <a:ln w="317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endParaRPr lang="es-EC"/>
        </a:p>
      </xdr:txBody>
    </xdr:sp>
    <xdr:clientData/>
  </xdr:twoCellAnchor>
  <xdr:twoCellAnchor>
    <xdr:from>
      <xdr:col>12</xdr:col>
      <xdr:colOff>14287</xdr:colOff>
      <xdr:row>34</xdr:row>
      <xdr:rowOff>136461</xdr:rowOff>
    </xdr:from>
    <xdr:to>
      <xdr:col>12</xdr:col>
      <xdr:colOff>265754</xdr:colOff>
      <xdr:row>36</xdr:row>
      <xdr:rowOff>60259</xdr:rowOff>
    </xdr:to>
    <xdr:sp macro="" textlink="">
      <xdr:nvSpPr>
        <xdr:cNvPr id="210" name="23 Arco"/>
        <xdr:cNvSpPr/>
      </xdr:nvSpPr>
      <xdr:spPr bwMode="auto">
        <a:xfrm rot="8311941">
          <a:off x="7815262" y="6299136"/>
          <a:ext cx="251467" cy="247648"/>
        </a:xfrm>
        <a:prstGeom prst="arc">
          <a:avLst/>
        </a:prstGeom>
        <a:ln w="31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endParaRPr lang="es-EC"/>
        </a:p>
      </xdr:txBody>
    </xdr:sp>
    <xdr:clientData/>
  </xdr:twoCellAnchor>
  <xdr:twoCellAnchor>
    <xdr:from>
      <xdr:col>12</xdr:col>
      <xdr:colOff>49538</xdr:colOff>
      <xdr:row>35</xdr:row>
      <xdr:rowOff>9525</xdr:rowOff>
    </xdr:from>
    <xdr:to>
      <xdr:col>13</xdr:col>
      <xdr:colOff>49538</xdr:colOff>
      <xdr:row>36</xdr:row>
      <xdr:rowOff>43154</xdr:rowOff>
    </xdr:to>
    <xdr:sp macro="" textlink="">
      <xdr:nvSpPr>
        <xdr:cNvPr id="211" name="33 Proceso"/>
        <xdr:cNvSpPr/>
      </xdr:nvSpPr>
      <xdr:spPr bwMode="auto">
        <a:xfrm>
          <a:off x="7850513" y="6334125"/>
          <a:ext cx="561975" cy="195554"/>
        </a:xfrm>
        <a:prstGeom prst="flowChartProcess">
          <a:avLst/>
        </a:prstGeom>
        <a:noFill/>
        <a:ln w="15875"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s-EC" sz="1000">
              <a:latin typeface="Arial" pitchFamily="34" charset="0"/>
              <a:cs typeface="Arial" pitchFamily="34" charset="0"/>
            </a:rPr>
            <a:t>1</a:t>
          </a:r>
        </a:p>
      </xdr:txBody>
    </xdr:sp>
    <xdr:clientData/>
  </xdr:twoCellAnchor>
  <xdr:twoCellAnchor>
    <xdr:from>
      <xdr:col>14</xdr:col>
      <xdr:colOff>168601</xdr:colOff>
      <xdr:row>34</xdr:row>
      <xdr:rowOff>38104</xdr:rowOff>
    </xdr:from>
    <xdr:to>
      <xdr:col>14</xdr:col>
      <xdr:colOff>597226</xdr:colOff>
      <xdr:row>35</xdr:row>
      <xdr:rowOff>18471</xdr:rowOff>
    </xdr:to>
    <xdr:sp macro="" textlink="">
      <xdr:nvSpPr>
        <xdr:cNvPr id="212" name="37 Proceso"/>
        <xdr:cNvSpPr/>
      </xdr:nvSpPr>
      <xdr:spPr bwMode="auto">
        <a:xfrm>
          <a:off x="9188776" y="6200779"/>
          <a:ext cx="428625" cy="142292"/>
        </a:xfrm>
        <a:prstGeom prst="flowChartProcess">
          <a:avLst/>
        </a:prstGeom>
        <a:noFill/>
        <a:ln w="15875"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s-EC" sz="600">
              <a:latin typeface="Arial" pitchFamily="34" charset="0"/>
              <a:cs typeface="Arial" pitchFamily="34" charset="0"/>
            </a:rPr>
            <a:t>Unid</a:t>
          </a:r>
        </a:p>
      </xdr:txBody>
    </xdr:sp>
    <xdr:clientData/>
  </xdr:twoCellAnchor>
  <xdr:twoCellAnchor>
    <xdr:from>
      <xdr:col>14</xdr:col>
      <xdr:colOff>73352</xdr:colOff>
      <xdr:row>35</xdr:row>
      <xdr:rowOff>60266</xdr:rowOff>
    </xdr:from>
    <xdr:to>
      <xdr:col>14</xdr:col>
      <xdr:colOff>187648</xdr:colOff>
      <xdr:row>35</xdr:row>
      <xdr:rowOff>146574</xdr:rowOff>
    </xdr:to>
    <xdr:sp macro="" textlink="">
      <xdr:nvSpPr>
        <xdr:cNvPr id="213" name="22 Conector"/>
        <xdr:cNvSpPr/>
      </xdr:nvSpPr>
      <xdr:spPr bwMode="auto">
        <a:xfrm>
          <a:off x="9093527" y="6384866"/>
          <a:ext cx="114296" cy="86308"/>
        </a:xfrm>
        <a:prstGeom prst="flowChartConnector">
          <a:avLst/>
        </a:prstGeom>
        <a:ln w="317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endParaRPr lang="es-EC"/>
        </a:p>
      </xdr:txBody>
    </xdr:sp>
    <xdr:clientData/>
  </xdr:twoCellAnchor>
  <xdr:twoCellAnchor>
    <xdr:from>
      <xdr:col>14</xdr:col>
      <xdr:colOff>9525</xdr:colOff>
      <xdr:row>34</xdr:row>
      <xdr:rowOff>136465</xdr:rowOff>
    </xdr:from>
    <xdr:to>
      <xdr:col>14</xdr:col>
      <xdr:colOff>260992</xdr:colOff>
      <xdr:row>36</xdr:row>
      <xdr:rowOff>60263</xdr:rowOff>
    </xdr:to>
    <xdr:sp macro="" textlink="">
      <xdr:nvSpPr>
        <xdr:cNvPr id="214" name="23 Arco"/>
        <xdr:cNvSpPr/>
      </xdr:nvSpPr>
      <xdr:spPr bwMode="auto">
        <a:xfrm rot="8311941">
          <a:off x="9029700" y="6299140"/>
          <a:ext cx="251467" cy="247648"/>
        </a:xfrm>
        <a:prstGeom prst="arc">
          <a:avLst/>
        </a:prstGeom>
        <a:ln w="31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endParaRPr lang="es-EC"/>
        </a:p>
      </xdr:txBody>
    </xdr:sp>
    <xdr:clientData/>
  </xdr:twoCellAnchor>
  <xdr:twoCellAnchor>
    <xdr:from>
      <xdr:col>14</xdr:col>
      <xdr:colOff>44776</xdr:colOff>
      <xdr:row>35</xdr:row>
      <xdr:rowOff>9529</xdr:rowOff>
    </xdr:from>
    <xdr:to>
      <xdr:col>14</xdr:col>
      <xdr:colOff>606751</xdr:colOff>
      <xdr:row>36</xdr:row>
      <xdr:rowOff>43158</xdr:rowOff>
    </xdr:to>
    <xdr:sp macro="" textlink="">
      <xdr:nvSpPr>
        <xdr:cNvPr id="215" name="33 Proceso"/>
        <xdr:cNvSpPr/>
      </xdr:nvSpPr>
      <xdr:spPr bwMode="auto">
        <a:xfrm>
          <a:off x="9064951" y="6334129"/>
          <a:ext cx="561975" cy="195554"/>
        </a:xfrm>
        <a:prstGeom prst="flowChartProcess">
          <a:avLst/>
        </a:prstGeom>
        <a:noFill/>
        <a:ln w="15875"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s-EC" sz="1000">
              <a:latin typeface="Arial" pitchFamily="34" charset="0"/>
              <a:cs typeface="Arial" pitchFamily="34" charset="0"/>
            </a:rPr>
            <a:t>1</a:t>
          </a:r>
        </a:p>
      </xdr:txBody>
    </xdr:sp>
    <xdr:clientData/>
  </xdr:twoCellAnchor>
  <xdr:twoCellAnchor>
    <xdr:from>
      <xdr:col>18</xdr:col>
      <xdr:colOff>273376</xdr:colOff>
      <xdr:row>34</xdr:row>
      <xdr:rowOff>28575</xdr:rowOff>
    </xdr:from>
    <xdr:to>
      <xdr:col>18</xdr:col>
      <xdr:colOff>702001</xdr:colOff>
      <xdr:row>35</xdr:row>
      <xdr:rowOff>8942</xdr:rowOff>
    </xdr:to>
    <xdr:sp macro="" textlink="">
      <xdr:nvSpPr>
        <xdr:cNvPr id="216" name="37 Proceso"/>
        <xdr:cNvSpPr/>
      </xdr:nvSpPr>
      <xdr:spPr bwMode="auto">
        <a:xfrm>
          <a:off x="11684326" y="6191250"/>
          <a:ext cx="428625" cy="142292"/>
        </a:xfrm>
        <a:prstGeom prst="flowChartProcess">
          <a:avLst/>
        </a:prstGeom>
        <a:noFill/>
        <a:ln w="15875"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s-EC" sz="600">
              <a:latin typeface="Arial" pitchFamily="34" charset="0"/>
              <a:cs typeface="Arial" pitchFamily="34" charset="0"/>
            </a:rPr>
            <a:t>Unid</a:t>
          </a:r>
        </a:p>
      </xdr:txBody>
    </xdr:sp>
    <xdr:clientData/>
  </xdr:twoCellAnchor>
  <xdr:twoCellAnchor>
    <xdr:from>
      <xdr:col>18</xdr:col>
      <xdr:colOff>178127</xdr:colOff>
      <xdr:row>35</xdr:row>
      <xdr:rowOff>50737</xdr:rowOff>
    </xdr:from>
    <xdr:to>
      <xdr:col>18</xdr:col>
      <xdr:colOff>292423</xdr:colOff>
      <xdr:row>35</xdr:row>
      <xdr:rowOff>137045</xdr:rowOff>
    </xdr:to>
    <xdr:sp macro="" textlink="">
      <xdr:nvSpPr>
        <xdr:cNvPr id="217" name="22 Conector"/>
        <xdr:cNvSpPr/>
      </xdr:nvSpPr>
      <xdr:spPr bwMode="auto">
        <a:xfrm>
          <a:off x="11589077" y="6375337"/>
          <a:ext cx="114296" cy="86308"/>
        </a:xfrm>
        <a:prstGeom prst="flowChartConnector">
          <a:avLst/>
        </a:prstGeom>
        <a:ln w="317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endParaRPr lang="es-EC"/>
        </a:p>
      </xdr:txBody>
    </xdr:sp>
    <xdr:clientData/>
  </xdr:twoCellAnchor>
  <xdr:twoCellAnchor>
    <xdr:from>
      <xdr:col>18</xdr:col>
      <xdr:colOff>114300</xdr:colOff>
      <xdr:row>34</xdr:row>
      <xdr:rowOff>126936</xdr:rowOff>
    </xdr:from>
    <xdr:to>
      <xdr:col>18</xdr:col>
      <xdr:colOff>365767</xdr:colOff>
      <xdr:row>36</xdr:row>
      <xdr:rowOff>50734</xdr:rowOff>
    </xdr:to>
    <xdr:sp macro="" textlink="">
      <xdr:nvSpPr>
        <xdr:cNvPr id="218" name="23 Arco"/>
        <xdr:cNvSpPr/>
      </xdr:nvSpPr>
      <xdr:spPr bwMode="auto">
        <a:xfrm rot="8311941">
          <a:off x="11525250" y="6289611"/>
          <a:ext cx="251467" cy="247648"/>
        </a:xfrm>
        <a:prstGeom prst="arc">
          <a:avLst/>
        </a:prstGeom>
        <a:ln w="31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endParaRPr lang="es-EC"/>
        </a:p>
      </xdr:txBody>
    </xdr:sp>
    <xdr:clientData/>
  </xdr:twoCellAnchor>
  <xdr:twoCellAnchor>
    <xdr:from>
      <xdr:col>18</xdr:col>
      <xdr:colOff>149551</xdr:colOff>
      <xdr:row>35</xdr:row>
      <xdr:rowOff>0</xdr:rowOff>
    </xdr:from>
    <xdr:to>
      <xdr:col>18</xdr:col>
      <xdr:colOff>711526</xdr:colOff>
      <xdr:row>36</xdr:row>
      <xdr:rowOff>33629</xdr:rowOff>
    </xdr:to>
    <xdr:sp macro="" textlink="">
      <xdr:nvSpPr>
        <xdr:cNvPr id="219" name="33 Proceso"/>
        <xdr:cNvSpPr/>
      </xdr:nvSpPr>
      <xdr:spPr bwMode="auto">
        <a:xfrm>
          <a:off x="11560501" y="6324600"/>
          <a:ext cx="561975" cy="195554"/>
        </a:xfrm>
        <a:prstGeom prst="flowChartProcess">
          <a:avLst/>
        </a:prstGeom>
        <a:noFill/>
        <a:ln w="15875"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s-EC" sz="1000">
              <a:latin typeface="Arial" pitchFamily="34" charset="0"/>
              <a:cs typeface="Arial" pitchFamily="34" charset="0"/>
            </a:rPr>
            <a:t>1</a:t>
          </a:r>
        </a:p>
      </xdr:txBody>
    </xdr:sp>
    <xdr:clientData/>
  </xdr:twoCellAnchor>
  <xdr:twoCellAnchor>
    <xdr:from>
      <xdr:col>5</xdr:col>
      <xdr:colOff>560294</xdr:colOff>
      <xdr:row>30</xdr:row>
      <xdr:rowOff>142875</xdr:rowOff>
    </xdr:from>
    <xdr:to>
      <xdr:col>7</xdr:col>
      <xdr:colOff>268941</xdr:colOff>
      <xdr:row>44</xdr:row>
      <xdr:rowOff>38100</xdr:rowOff>
    </xdr:to>
    <xdr:sp macro="" textlink="">
      <xdr:nvSpPr>
        <xdr:cNvPr id="2" name="1 Elipse"/>
        <xdr:cNvSpPr/>
      </xdr:nvSpPr>
      <xdr:spPr>
        <a:xfrm>
          <a:off x="3429000" y="5555316"/>
          <a:ext cx="1165412" cy="2394137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MX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1013659</xdr:colOff>
      <xdr:row>13</xdr:row>
      <xdr:rowOff>143414</xdr:rowOff>
    </xdr:from>
    <xdr:ext cx="2506584" cy="1056736"/>
    <xdr:sp macro="" textlink="">
      <xdr:nvSpPr>
        <xdr:cNvPr id="2" name="1 Rectángulo"/>
        <xdr:cNvSpPr/>
      </xdr:nvSpPr>
      <xdr:spPr>
        <a:xfrm>
          <a:off x="1013659" y="2629439"/>
          <a:ext cx="2506584" cy="1056736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s-ES" sz="5400" b="0" cap="none" spc="0">
              <a:ln w="10160">
                <a:solidFill>
                  <a:schemeClr val="accent1"/>
                </a:solidFill>
                <a:prstDash val="solid"/>
              </a:ln>
              <a:solidFill>
                <a:schemeClr val="tx1"/>
              </a:solidFill>
              <a:effectLst>
                <a:outerShdw blurRad="38100" dist="32000" dir="5400000" algn="tl">
                  <a:srgbClr val="000000">
                    <a:alpha val="30000"/>
                  </a:srgbClr>
                </a:outerShdw>
              </a:effectLst>
            </a:rPr>
            <a:t>ANEXOS</a:t>
          </a:r>
        </a:p>
        <a:p>
          <a:pPr algn="ctr"/>
          <a:endParaRPr lang="es-ES" sz="5400" b="0" cap="none" spc="0">
            <a:ln w="18415" cmpd="sng">
              <a:solidFill>
                <a:srgbClr val="FFFFFF"/>
              </a:solidFill>
              <a:prstDash val="solid"/>
            </a:ln>
            <a:solidFill>
              <a:srgbClr val="FFFFFF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2060"/>
  </sheetPr>
  <dimension ref="A6:N26"/>
  <sheetViews>
    <sheetView topLeftCell="A7" zoomScaleNormal="100" workbookViewId="0">
      <selection activeCell="I27" sqref="I27"/>
    </sheetView>
  </sheetViews>
  <sheetFormatPr baseColWidth="10" defaultRowHeight="15"/>
  <cols>
    <col min="1" max="1" width="11.42578125" customWidth="1"/>
    <col min="2" max="2" width="9.140625" customWidth="1"/>
    <col min="3" max="3" width="8.7109375" customWidth="1"/>
    <col min="4" max="4" width="9.140625" customWidth="1"/>
    <col min="5" max="5" width="9.28515625" customWidth="1"/>
    <col min="6" max="6" width="9.28515625" bestFit="1" customWidth="1"/>
    <col min="7" max="7" width="9.7109375" customWidth="1"/>
    <col min="8" max="8" width="8.85546875" customWidth="1"/>
    <col min="9" max="9" width="9.28515625" customWidth="1"/>
    <col min="10" max="10" width="9.5703125" customWidth="1"/>
    <col min="11" max="11" width="9.28515625" bestFit="1" customWidth="1"/>
    <col min="12" max="12" width="9.28515625" customWidth="1"/>
    <col min="13" max="13" width="8.140625" customWidth="1"/>
    <col min="14" max="14" width="10" customWidth="1"/>
  </cols>
  <sheetData>
    <row r="6" spans="1:14" ht="15.75">
      <c r="A6" s="120" t="s">
        <v>2</v>
      </c>
      <c r="B6" s="121"/>
      <c r="C6" s="121"/>
      <c r="D6" s="121"/>
      <c r="E6" s="121"/>
      <c r="F6" s="121"/>
      <c r="G6" s="121"/>
      <c r="H6" s="121"/>
      <c r="I6" s="121"/>
      <c r="J6" s="121"/>
      <c r="K6" s="121"/>
      <c r="L6" s="121"/>
      <c r="M6" s="121"/>
      <c r="N6" s="121"/>
    </row>
    <row r="7" spans="1:14" ht="15.75">
      <c r="A7" s="9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</row>
    <row r="8" spans="1:14" ht="15.75">
      <c r="A8" s="122" t="s">
        <v>108</v>
      </c>
      <c r="B8" s="122"/>
      <c r="C8" s="122"/>
      <c r="D8" s="122"/>
      <c r="E8" s="122"/>
      <c r="F8" s="122"/>
      <c r="G8" s="122"/>
      <c r="H8" s="122"/>
      <c r="I8" s="122"/>
      <c r="J8" s="122"/>
      <c r="K8" s="122"/>
      <c r="L8" s="122"/>
      <c r="M8" s="122"/>
      <c r="N8" s="122"/>
    </row>
    <row r="9" spans="1:14" ht="15.75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</row>
    <row r="10" spans="1:14" ht="16.5" thickBot="1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</row>
    <row r="11" spans="1:14" ht="15" customHeight="1" thickBot="1">
      <c r="A11" s="123" t="s">
        <v>106</v>
      </c>
      <c r="B11" s="125" t="s">
        <v>3</v>
      </c>
      <c r="C11" s="126"/>
      <c r="D11" s="126"/>
      <c r="E11" s="126"/>
      <c r="F11" s="126"/>
      <c r="G11" s="126"/>
      <c r="H11" s="126"/>
      <c r="I11" s="126"/>
      <c r="J11" s="126"/>
      <c r="K11" s="126"/>
      <c r="L11" s="126"/>
      <c r="M11" s="127"/>
      <c r="N11" s="123" t="s">
        <v>4</v>
      </c>
    </row>
    <row r="12" spans="1:14" ht="17.25" customHeight="1" thickBot="1">
      <c r="A12" s="124"/>
      <c r="B12" s="95" t="s">
        <v>5</v>
      </c>
      <c r="C12" s="96" t="s">
        <v>6</v>
      </c>
      <c r="D12" s="96" t="s">
        <v>7</v>
      </c>
      <c r="E12" s="96" t="s">
        <v>8</v>
      </c>
      <c r="F12" s="96" t="s">
        <v>9</v>
      </c>
      <c r="G12" s="96" t="s">
        <v>10</v>
      </c>
      <c r="H12" s="96" t="s">
        <v>11</v>
      </c>
      <c r="I12" s="96" t="s">
        <v>12</v>
      </c>
      <c r="J12" s="96" t="s">
        <v>99</v>
      </c>
      <c r="K12" s="96" t="s">
        <v>13</v>
      </c>
      <c r="L12" s="96" t="s">
        <v>14</v>
      </c>
      <c r="M12" s="97" t="s">
        <v>15</v>
      </c>
      <c r="N12" s="124"/>
    </row>
    <row r="13" spans="1:14">
      <c r="A13" s="11" t="s">
        <v>107</v>
      </c>
      <c r="B13" s="56">
        <f>13654.78/2</f>
        <v>6827.39</v>
      </c>
      <c r="C13" s="57">
        <f>10452.89/2</f>
        <v>5226.4449999999997</v>
      </c>
      <c r="D13" s="57">
        <f>14678.43/2</f>
        <v>7339.2150000000001</v>
      </c>
      <c r="E13" s="57">
        <f>15056.87/2</f>
        <v>7528.4350000000004</v>
      </c>
      <c r="F13" s="57">
        <f>10532.98/2</f>
        <v>5266.49</v>
      </c>
      <c r="G13" s="57">
        <f>11612.56/2</f>
        <v>5806.28</v>
      </c>
      <c r="H13" s="57">
        <f>9342.81/2</f>
        <v>4671.4049999999997</v>
      </c>
      <c r="I13" s="57">
        <f>12654.9/2</f>
        <v>6327.45</v>
      </c>
      <c r="J13" s="57">
        <f>16321.76/2</f>
        <v>8160.88</v>
      </c>
      <c r="K13" s="57">
        <f>17432.65/2</f>
        <v>8716.3250000000007</v>
      </c>
      <c r="L13" s="57">
        <f>11673.72/2</f>
        <v>5836.86</v>
      </c>
      <c r="M13" s="58">
        <f>10452.49/2</f>
        <v>5226.2449999999999</v>
      </c>
      <c r="N13" s="62">
        <f>+SUM(B13:M13)</f>
        <v>76933.419999999984</v>
      </c>
    </row>
    <row r="14" spans="1:14" ht="28.5" customHeight="1">
      <c r="A14" s="12" t="s">
        <v>16</v>
      </c>
      <c r="B14" s="59">
        <f>6200.32/2</f>
        <v>3100.16</v>
      </c>
      <c r="C14" s="60">
        <f>4332.89/2</f>
        <v>2166.4450000000002</v>
      </c>
      <c r="D14" s="60">
        <f>3987.65/2</f>
        <v>1993.825</v>
      </c>
      <c r="E14" s="60">
        <f>5532.87/2</f>
        <v>2766.4349999999999</v>
      </c>
      <c r="F14" s="60">
        <f>7432.87/2</f>
        <v>3716.4349999999999</v>
      </c>
      <c r="G14" s="60">
        <f>8456.92/2</f>
        <v>4228.46</v>
      </c>
      <c r="H14" s="60">
        <f>7943.45/2</f>
        <v>3971.7249999999999</v>
      </c>
      <c r="I14" s="60">
        <f>7932.84/2</f>
        <v>3966.42</v>
      </c>
      <c r="J14" s="60">
        <f>6429.52/2</f>
        <v>3214.76</v>
      </c>
      <c r="K14" s="60">
        <f>5939.51/2</f>
        <v>2969.7550000000001</v>
      </c>
      <c r="L14" s="60">
        <f>4892.49/2</f>
        <v>2446.2449999999999</v>
      </c>
      <c r="M14" s="61">
        <f>4237.35/2</f>
        <v>2118.6750000000002</v>
      </c>
      <c r="N14" s="63">
        <f t="shared" ref="N14:N17" si="0">+SUM(B14:M14)</f>
        <v>36659.340000000004</v>
      </c>
    </row>
    <row r="15" spans="1:14">
      <c r="A15" s="13" t="s">
        <v>17</v>
      </c>
      <c r="B15" s="59">
        <f>4578.34/2</f>
        <v>2289.17</v>
      </c>
      <c r="C15" s="60">
        <f>3976.32/2</f>
        <v>1988.16</v>
      </c>
      <c r="D15" s="60">
        <f>3276.56/2</f>
        <v>1638.28</v>
      </c>
      <c r="E15" s="60">
        <f>4678.93/2</f>
        <v>2339.4650000000001</v>
      </c>
      <c r="F15" s="60">
        <f>3976.37/2</f>
        <v>1988.1849999999999</v>
      </c>
      <c r="G15" s="60">
        <f>5689.45/2</f>
        <v>2844.7249999999999</v>
      </c>
      <c r="H15" s="60">
        <f>6325.86/2</f>
        <v>3162.93</v>
      </c>
      <c r="I15" s="60">
        <f>4567.49/2</f>
        <v>2283.7449999999999</v>
      </c>
      <c r="J15" s="60">
        <f>3987.51/2</f>
        <v>1993.7550000000001</v>
      </c>
      <c r="K15" s="60">
        <f>2789.58/2</f>
        <v>1394.79</v>
      </c>
      <c r="L15" s="60">
        <f>3673.85/2</f>
        <v>1836.925</v>
      </c>
      <c r="M15" s="61">
        <f>4328.94/2</f>
        <v>2164.4699999999998</v>
      </c>
      <c r="N15" s="63">
        <f t="shared" si="0"/>
        <v>25924.600000000002</v>
      </c>
    </row>
    <row r="16" spans="1:14" ht="15.75" thickBot="1">
      <c r="A16" s="13" t="s">
        <v>18</v>
      </c>
      <c r="B16" s="89">
        <f>1452.86/2</f>
        <v>726.43</v>
      </c>
      <c r="C16" s="90">
        <f>986.56/2</f>
        <v>493.28</v>
      </c>
      <c r="D16" s="90">
        <f>784.83/2</f>
        <v>392.41500000000002</v>
      </c>
      <c r="E16" s="90">
        <f>1234.85/2</f>
        <v>617.42499999999995</v>
      </c>
      <c r="F16" s="90">
        <f>987.59/2</f>
        <v>493.79500000000002</v>
      </c>
      <c r="G16" s="90">
        <f>1598.52/2</f>
        <v>799.26</v>
      </c>
      <c r="H16" s="90">
        <f>1345.93/2</f>
        <v>672.96500000000003</v>
      </c>
      <c r="I16" s="90">
        <f>874.83/2</f>
        <v>437.41500000000002</v>
      </c>
      <c r="J16" s="90">
        <f>7543.37/2</f>
        <v>3771.6849999999999</v>
      </c>
      <c r="K16" s="90">
        <f>1339.67/2</f>
        <v>669.83500000000004</v>
      </c>
      <c r="L16" s="90">
        <f>1289.54/2</f>
        <v>644.77</v>
      </c>
      <c r="M16" s="91">
        <f>856.84/2</f>
        <v>428.42</v>
      </c>
      <c r="N16" s="87">
        <f t="shared" si="0"/>
        <v>10147.695000000002</v>
      </c>
    </row>
    <row r="17" spans="1:14" ht="15.75" thickBot="1">
      <c r="A17" s="14" t="s">
        <v>19</v>
      </c>
      <c r="B17" s="92">
        <f>SUM(B13:B16)</f>
        <v>12943.15</v>
      </c>
      <c r="C17" s="93">
        <f t="shared" ref="C17:I17" si="1">SUM(C13:C16)</f>
        <v>9874.33</v>
      </c>
      <c r="D17" s="93">
        <f t="shared" si="1"/>
        <v>11363.735000000002</v>
      </c>
      <c r="E17" s="93">
        <f t="shared" si="1"/>
        <v>13251.76</v>
      </c>
      <c r="F17" s="93">
        <f t="shared" si="1"/>
        <v>11464.904999999999</v>
      </c>
      <c r="G17" s="93">
        <f t="shared" si="1"/>
        <v>13678.725</v>
      </c>
      <c r="H17" s="93">
        <f t="shared" si="1"/>
        <v>12479.025</v>
      </c>
      <c r="I17" s="93">
        <f t="shared" si="1"/>
        <v>13015.029999999999</v>
      </c>
      <c r="J17" s="93">
        <f>SUM(J13:J16)</f>
        <v>17141.080000000002</v>
      </c>
      <c r="K17" s="93">
        <f t="shared" ref="K17" si="2">SUM(K13:K16)</f>
        <v>13750.705000000002</v>
      </c>
      <c r="L17" s="93">
        <f>SUM(L13:L16)</f>
        <v>10764.8</v>
      </c>
      <c r="M17" s="94">
        <f t="shared" ref="M17" si="3">SUM(M13:M16)</f>
        <v>9937.81</v>
      </c>
      <c r="N17" s="88">
        <f t="shared" si="0"/>
        <v>149665.05499999999</v>
      </c>
    </row>
    <row r="18" spans="1:14">
      <c r="A18" s="15"/>
      <c r="B18" s="15"/>
    </row>
    <row r="19" spans="1:14">
      <c r="A19" s="15"/>
      <c r="B19" s="15"/>
    </row>
    <row r="20" spans="1:14" ht="15.75" thickBot="1">
      <c r="A20" s="128"/>
      <c r="B20" s="128"/>
      <c r="C20" s="128"/>
      <c r="D20" s="128"/>
      <c r="E20" s="129"/>
    </row>
    <row r="21" spans="1:14" ht="53.25" customHeight="1" thickBot="1">
      <c r="A21" s="98" t="s">
        <v>100</v>
      </c>
      <c r="B21" s="99" t="s">
        <v>112</v>
      </c>
      <c r="C21" s="136" t="s">
        <v>20</v>
      </c>
      <c r="D21" s="137"/>
      <c r="E21" s="130" t="s">
        <v>111</v>
      </c>
      <c r="F21" s="131"/>
      <c r="G21" s="130" t="s">
        <v>114</v>
      </c>
      <c r="H21" s="149"/>
      <c r="I21" s="130" t="s">
        <v>113</v>
      </c>
      <c r="J21" s="131"/>
    </row>
    <row r="22" spans="1:14" ht="15.75">
      <c r="A22" s="30" t="s">
        <v>110</v>
      </c>
      <c r="B22" s="34">
        <f>+N13/1000</f>
        <v>76.933419999999984</v>
      </c>
      <c r="C22" s="151">
        <f>+AVERAGE(B13:M13)</f>
        <v>6411.118333333332</v>
      </c>
      <c r="D22" s="152"/>
      <c r="E22" s="132">
        <v>192</v>
      </c>
      <c r="F22" s="133"/>
      <c r="G22" s="147">
        <v>33</v>
      </c>
      <c r="H22" s="148"/>
      <c r="I22" s="139">
        <v>60</v>
      </c>
      <c r="J22" s="140"/>
    </row>
    <row r="23" spans="1:14" ht="26.25" customHeight="1">
      <c r="A23" s="64" t="s">
        <v>16</v>
      </c>
      <c r="B23" s="35">
        <f t="shared" ref="B23:B25" si="4">+N14/1000</f>
        <v>36.65934</v>
      </c>
      <c r="C23" s="153">
        <f t="shared" ref="C23:C25" si="5">+AVERAGE(B14:M14)</f>
        <v>3054.9450000000002</v>
      </c>
      <c r="D23" s="154"/>
      <c r="E23" s="134" t="s">
        <v>101</v>
      </c>
      <c r="F23" s="135"/>
      <c r="G23" s="134" t="s">
        <v>1</v>
      </c>
      <c r="H23" s="135"/>
      <c r="I23" s="141" t="s">
        <v>1</v>
      </c>
      <c r="J23" s="142"/>
    </row>
    <row r="24" spans="1:14" ht="15.75">
      <c r="A24" s="31" t="s">
        <v>17</v>
      </c>
      <c r="B24" s="35">
        <f t="shared" si="4"/>
        <v>25.924600000000002</v>
      </c>
      <c r="C24" s="153">
        <f t="shared" si="5"/>
        <v>2160.3833333333337</v>
      </c>
      <c r="D24" s="154"/>
      <c r="E24" s="134" t="s">
        <v>102</v>
      </c>
      <c r="F24" s="135"/>
      <c r="G24" s="134" t="s">
        <v>1</v>
      </c>
      <c r="H24" s="135"/>
      <c r="I24" s="141" t="s">
        <v>1</v>
      </c>
      <c r="J24" s="142"/>
    </row>
    <row r="25" spans="1:14" ht="16.5" thickBot="1">
      <c r="A25" s="31" t="s">
        <v>18</v>
      </c>
      <c r="B25" s="35">
        <f t="shared" si="4"/>
        <v>10.147695000000002</v>
      </c>
      <c r="C25" s="155">
        <f t="shared" si="5"/>
        <v>845.64125000000013</v>
      </c>
      <c r="D25" s="156"/>
      <c r="E25" s="145" t="s">
        <v>1</v>
      </c>
      <c r="F25" s="146"/>
      <c r="G25" s="146" t="s">
        <v>1</v>
      </c>
      <c r="H25" s="150"/>
      <c r="I25" s="143" t="s">
        <v>1</v>
      </c>
      <c r="J25" s="144"/>
    </row>
    <row r="26" spans="1:14" ht="16.5" thickBot="1">
      <c r="A26" s="32" t="s">
        <v>4</v>
      </c>
      <c r="B26" s="36">
        <f>+N17/1000</f>
        <v>149.665055</v>
      </c>
      <c r="C26" s="138"/>
      <c r="D26" s="138"/>
      <c r="E26" s="138"/>
      <c r="F26" s="138"/>
      <c r="G26" s="138"/>
      <c r="H26" s="138"/>
      <c r="I26" s="33"/>
    </row>
  </sheetData>
  <mergeCells count="27">
    <mergeCell ref="C26:H26"/>
    <mergeCell ref="I21:J21"/>
    <mergeCell ref="I22:J22"/>
    <mergeCell ref="I23:J23"/>
    <mergeCell ref="I24:J24"/>
    <mergeCell ref="I25:J25"/>
    <mergeCell ref="E25:F25"/>
    <mergeCell ref="G22:H22"/>
    <mergeCell ref="G23:H23"/>
    <mergeCell ref="G24:H24"/>
    <mergeCell ref="G21:H21"/>
    <mergeCell ref="G25:H25"/>
    <mergeCell ref="C22:D22"/>
    <mergeCell ref="C23:D23"/>
    <mergeCell ref="C24:D24"/>
    <mergeCell ref="C25:D25"/>
    <mergeCell ref="A20:E20"/>
    <mergeCell ref="E21:F21"/>
    <mergeCell ref="E22:F22"/>
    <mergeCell ref="E23:F23"/>
    <mergeCell ref="E24:F24"/>
    <mergeCell ref="C21:D21"/>
    <mergeCell ref="A6:N6"/>
    <mergeCell ref="A8:N8"/>
    <mergeCell ref="A11:A12"/>
    <mergeCell ref="B11:M11"/>
    <mergeCell ref="N11:N12"/>
  </mergeCells>
  <pageMargins left="0.59055118110236227" right="0.59055118110236227" top="0.74803149606299213" bottom="0.74803149606299213" header="0.31496062992125984" footer="0.31496062992125984"/>
  <pageSetup scale="95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2060"/>
  </sheetPr>
  <dimension ref="A5:W56"/>
  <sheetViews>
    <sheetView tabSelected="1" topLeftCell="A4" zoomScale="80" zoomScaleNormal="80" workbookViewId="0">
      <selection activeCell="U17" sqref="U17:V19"/>
    </sheetView>
  </sheetViews>
  <sheetFormatPr baseColWidth="10" defaultRowHeight="12.75"/>
  <cols>
    <col min="1" max="1" width="0.7109375" style="25" customWidth="1"/>
    <col min="2" max="2" width="11.7109375" style="16" bestFit="1" customWidth="1"/>
    <col min="3" max="3" width="9.7109375" style="16" customWidth="1"/>
    <col min="4" max="4" width="9" style="16" customWidth="1"/>
    <col min="5" max="5" width="9.7109375" style="16" customWidth="1"/>
    <col min="6" max="6" width="10.7109375" style="16" customWidth="1"/>
    <col min="7" max="7" width="11.140625" style="16" customWidth="1"/>
    <col min="8" max="8" width="12.140625" style="16" customWidth="1"/>
    <col min="9" max="9" width="9.7109375" style="16" customWidth="1"/>
    <col min="10" max="10" width="12.42578125" style="16" bestFit="1" customWidth="1"/>
    <col min="11" max="11" width="10.42578125" style="16" customWidth="1"/>
    <col min="12" max="12" width="9" style="16" customWidth="1"/>
    <col min="13" max="13" width="8.42578125" style="16" customWidth="1"/>
    <col min="14" max="14" width="9.85546875" style="16" customWidth="1"/>
    <col min="15" max="15" width="10" style="16" customWidth="1"/>
    <col min="16" max="16" width="7" style="16" bestFit="1" customWidth="1"/>
    <col min="17" max="17" width="10.140625" style="16" customWidth="1"/>
    <col min="18" max="18" width="7.140625" style="16" customWidth="1"/>
    <col min="19" max="19" width="11.140625" style="16" customWidth="1"/>
    <col min="20" max="20" width="10.42578125" style="16" customWidth="1"/>
    <col min="21" max="21" width="12" style="16" customWidth="1"/>
    <col min="22" max="22" width="11.28515625" style="16" bestFit="1" customWidth="1"/>
    <col min="23" max="241" width="11.42578125" style="16"/>
    <col min="242" max="242" width="6" style="16" customWidth="1"/>
    <col min="243" max="243" width="11.5703125" style="16" bestFit="1" customWidth="1"/>
    <col min="244" max="244" width="9.7109375" style="16" customWidth="1"/>
    <col min="245" max="245" width="10.7109375" style="16" customWidth="1"/>
    <col min="246" max="246" width="9.7109375" style="16" customWidth="1"/>
    <col min="247" max="247" width="10.7109375" style="16" customWidth="1"/>
    <col min="248" max="248" width="9.7109375" style="16" customWidth="1"/>
    <col min="249" max="249" width="10.7109375" style="16" customWidth="1"/>
    <col min="250" max="250" width="9.7109375" style="16" customWidth="1"/>
    <col min="251" max="251" width="12.28515625" style="16" bestFit="1" customWidth="1"/>
    <col min="252" max="252" width="9.7109375" style="16" customWidth="1"/>
    <col min="253" max="253" width="10.7109375" style="16" customWidth="1"/>
    <col min="254" max="254" width="9.7109375" style="16" customWidth="1"/>
    <col min="255" max="255" width="8.42578125" style="16" customWidth="1"/>
    <col min="256" max="256" width="9.7109375" style="16" customWidth="1"/>
    <col min="257" max="257" width="9.140625" style="16" bestFit="1" customWidth="1"/>
    <col min="258" max="258" width="14.140625" style="16" bestFit="1" customWidth="1"/>
    <col min="259" max="259" width="8.7109375" style="16" customWidth="1"/>
    <col min="260" max="260" width="9.7109375" style="16" customWidth="1"/>
    <col min="261" max="261" width="8.5703125" style="16" customWidth="1"/>
    <col min="262" max="262" width="12.42578125" style="16" bestFit="1" customWidth="1"/>
    <col min="263" max="263" width="11.28515625" style="16" bestFit="1" customWidth="1"/>
    <col min="264" max="264" width="11.7109375" style="16" customWidth="1"/>
    <col min="265" max="265" width="7.140625" style="16" customWidth="1"/>
    <col min="266" max="266" width="15.5703125" style="16" bestFit="1" customWidth="1"/>
    <col min="267" max="267" width="7.5703125" style="16" customWidth="1"/>
    <col min="268" max="268" width="11.5703125" style="16" bestFit="1" customWidth="1"/>
    <col min="269" max="269" width="10" style="16" bestFit="1" customWidth="1"/>
    <col min="270" max="270" width="3.85546875" style="16" customWidth="1"/>
    <col min="271" max="271" width="12.28515625" style="16" bestFit="1" customWidth="1"/>
    <col min="272" max="272" width="27" style="16" bestFit="1" customWidth="1"/>
    <col min="273" max="497" width="11.42578125" style="16"/>
    <col min="498" max="498" width="6" style="16" customWidth="1"/>
    <col min="499" max="499" width="11.5703125" style="16" bestFit="1" customWidth="1"/>
    <col min="500" max="500" width="9.7109375" style="16" customWidth="1"/>
    <col min="501" max="501" width="10.7109375" style="16" customWidth="1"/>
    <col min="502" max="502" width="9.7109375" style="16" customWidth="1"/>
    <col min="503" max="503" width="10.7109375" style="16" customWidth="1"/>
    <col min="504" max="504" width="9.7109375" style="16" customWidth="1"/>
    <col min="505" max="505" width="10.7109375" style="16" customWidth="1"/>
    <col min="506" max="506" width="9.7109375" style="16" customWidth="1"/>
    <col min="507" max="507" width="12.28515625" style="16" bestFit="1" customWidth="1"/>
    <col min="508" max="508" width="9.7109375" style="16" customWidth="1"/>
    <col min="509" max="509" width="10.7109375" style="16" customWidth="1"/>
    <col min="510" max="510" width="9.7109375" style="16" customWidth="1"/>
    <col min="511" max="511" width="8.42578125" style="16" customWidth="1"/>
    <col min="512" max="512" width="9.7109375" style="16" customWidth="1"/>
    <col min="513" max="513" width="9.140625" style="16" bestFit="1" customWidth="1"/>
    <col min="514" max="514" width="14.140625" style="16" bestFit="1" customWidth="1"/>
    <col min="515" max="515" width="8.7109375" style="16" customWidth="1"/>
    <col min="516" max="516" width="9.7109375" style="16" customWidth="1"/>
    <col min="517" max="517" width="8.5703125" style="16" customWidth="1"/>
    <col min="518" max="518" width="12.42578125" style="16" bestFit="1" customWidth="1"/>
    <col min="519" max="519" width="11.28515625" style="16" bestFit="1" customWidth="1"/>
    <col min="520" max="520" width="11.7109375" style="16" customWidth="1"/>
    <col min="521" max="521" width="7.140625" style="16" customWidth="1"/>
    <col min="522" max="522" width="15.5703125" style="16" bestFit="1" customWidth="1"/>
    <col min="523" max="523" width="7.5703125" style="16" customWidth="1"/>
    <col min="524" max="524" width="11.5703125" style="16" bestFit="1" customWidth="1"/>
    <col min="525" max="525" width="10" style="16" bestFit="1" customWidth="1"/>
    <col min="526" max="526" width="3.85546875" style="16" customWidth="1"/>
    <col min="527" max="527" width="12.28515625" style="16" bestFit="1" customWidth="1"/>
    <col min="528" max="528" width="27" style="16" bestFit="1" customWidth="1"/>
    <col min="529" max="753" width="11.42578125" style="16"/>
    <col min="754" max="754" width="6" style="16" customWidth="1"/>
    <col min="755" max="755" width="11.5703125" style="16" bestFit="1" customWidth="1"/>
    <col min="756" max="756" width="9.7109375" style="16" customWidth="1"/>
    <col min="757" max="757" width="10.7109375" style="16" customWidth="1"/>
    <col min="758" max="758" width="9.7109375" style="16" customWidth="1"/>
    <col min="759" max="759" width="10.7109375" style="16" customWidth="1"/>
    <col min="760" max="760" width="9.7109375" style="16" customWidth="1"/>
    <col min="761" max="761" width="10.7109375" style="16" customWidth="1"/>
    <col min="762" max="762" width="9.7109375" style="16" customWidth="1"/>
    <col min="763" max="763" width="12.28515625" style="16" bestFit="1" customWidth="1"/>
    <col min="764" max="764" width="9.7109375" style="16" customWidth="1"/>
    <col min="765" max="765" width="10.7109375" style="16" customWidth="1"/>
    <col min="766" max="766" width="9.7109375" style="16" customWidth="1"/>
    <col min="767" max="767" width="8.42578125" style="16" customWidth="1"/>
    <col min="768" max="768" width="9.7109375" style="16" customWidth="1"/>
    <col min="769" max="769" width="9.140625" style="16" bestFit="1" customWidth="1"/>
    <col min="770" max="770" width="14.140625" style="16" bestFit="1" customWidth="1"/>
    <col min="771" max="771" width="8.7109375" style="16" customWidth="1"/>
    <col min="772" max="772" width="9.7109375" style="16" customWidth="1"/>
    <col min="773" max="773" width="8.5703125" style="16" customWidth="1"/>
    <col min="774" max="774" width="12.42578125" style="16" bestFit="1" customWidth="1"/>
    <col min="775" max="775" width="11.28515625" style="16" bestFit="1" customWidth="1"/>
    <col min="776" max="776" width="11.7109375" style="16" customWidth="1"/>
    <col min="777" max="777" width="7.140625" style="16" customWidth="1"/>
    <col min="778" max="778" width="15.5703125" style="16" bestFit="1" customWidth="1"/>
    <col min="779" max="779" width="7.5703125" style="16" customWidth="1"/>
    <col min="780" max="780" width="11.5703125" style="16" bestFit="1" customWidth="1"/>
    <col min="781" max="781" width="10" style="16" bestFit="1" customWidth="1"/>
    <col min="782" max="782" width="3.85546875" style="16" customWidth="1"/>
    <col min="783" max="783" width="12.28515625" style="16" bestFit="1" customWidth="1"/>
    <col min="784" max="784" width="27" style="16" bestFit="1" customWidth="1"/>
    <col min="785" max="1009" width="11.42578125" style="16"/>
    <col min="1010" max="1010" width="6" style="16" customWidth="1"/>
    <col min="1011" max="1011" width="11.5703125" style="16" bestFit="1" customWidth="1"/>
    <col min="1012" max="1012" width="9.7109375" style="16" customWidth="1"/>
    <col min="1013" max="1013" width="10.7109375" style="16" customWidth="1"/>
    <col min="1014" max="1014" width="9.7109375" style="16" customWidth="1"/>
    <col min="1015" max="1015" width="10.7109375" style="16" customWidth="1"/>
    <col min="1016" max="1016" width="9.7109375" style="16" customWidth="1"/>
    <col min="1017" max="1017" width="10.7109375" style="16" customWidth="1"/>
    <col min="1018" max="1018" width="9.7109375" style="16" customWidth="1"/>
    <col min="1019" max="1019" width="12.28515625" style="16" bestFit="1" customWidth="1"/>
    <col min="1020" max="1020" width="9.7109375" style="16" customWidth="1"/>
    <col min="1021" max="1021" width="10.7109375" style="16" customWidth="1"/>
    <col min="1022" max="1022" width="9.7109375" style="16" customWidth="1"/>
    <col min="1023" max="1023" width="8.42578125" style="16" customWidth="1"/>
    <col min="1024" max="1024" width="9.7109375" style="16" customWidth="1"/>
    <col min="1025" max="1025" width="9.140625" style="16" bestFit="1" customWidth="1"/>
    <col min="1026" max="1026" width="14.140625" style="16" bestFit="1" customWidth="1"/>
    <col min="1027" max="1027" width="8.7109375" style="16" customWidth="1"/>
    <col min="1028" max="1028" width="9.7109375" style="16" customWidth="1"/>
    <col min="1029" max="1029" width="8.5703125" style="16" customWidth="1"/>
    <col min="1030" max="1030" width="12.42578125" style="16" bestFit="1" customWidth="1"/>
    <col min="1031" max="1031" width="11.28515625" style="16" bestFit="1" customWidth="1"/>
    <col min="1032" max="1032" width="11.7109375" style="16" customWidth="1"/>
    <col min="1033" max="1033" width="7.140625" style="16" customWidth="1"/>
    <col min="1034" max="1034" width="15.5703125" style="16" bestFit="1" customWidth="1"/>
    <col min="1035" max="1035" width="7.5703125" style="16" customWidth="1"/>
    <col min="1036" max="1036" width="11.5703125" style="16" bestFit="1" customWidth="1"/>
    <col min="1037" max="1037" width="10" style="16" bestFit="1" customWidth="1"/>
    <col min="1038" max="1038" width="3.85546875" style="16" customWidth="1"/>
    <col min="1039" max="1039" width="12.28515625" style="16" bestFit="1" customWidth="1"/>
    <col min="1040" max="1040" width="27" style="16" bestFit="1" customWidth="1"/>
    <col min="1041" max="1265" width="11.42578125" style="16"/>
    <col min="1266" max="1266" width="6" style="16" customWidth="1"/>
    <col min="1267" max="1267" width="11.5703125" style="16" bestFit="1" customWidth="1"/>
    <col min="1268" max="1268" width="9.7109375" style="16" customWidth="1"/>
    <col min="1269" max="1269" width="10.7109375" style="16" customWidth="1"/>
    <col min="1270" max="1270" width="9.7109375" style="16" customWidth="1"/>
    <col min="1271" max="1271" width="10.7109375" style="16" customWidth="1"/>
    <col min="1272" max="1272" width="9.7109375" style="16" customWidth="1"/>
    <col min="1273" max="1273" width="10.7109375" style="16" customWidth="1"/>
    <col min="1274" max="1274" width="9.7109375" style="16" customWidth="1"/>
    <col min="1275" max="1275" width="12.28515625" style="16" bestFit="1" customWidth="1"/>
    <col min="1276" max="1276" width="9.7109375" style="16" customWidth="1"/>
    <col min="1277" max="1277" width="10.7109375" style="16" customWidth="1"/>
    <col min="1278" max="1278" width="9.7109375" style="16" customWidth="1"/>
    <col min="1279" max="1279" width="8.42578125" style="16" customWidth="1"/>
    <col min="1280" max="1280" width="9.7109375" style="16" customWidth="1"/>
    <col min="1281" max="1281" width="9.140625" style="16" bestFit="1" customWidth="1"/>
    <col min="1282" max="1282" width="14.140625" style="16" bestFit="1" customWidth="1"/>
    <col min="1283" max="1283" width="8.7109375" style="16" customWidth="1"/>
    <col min="1284" max="1284" width="9.7109375" style="16" customWidth="1"/>
    <col min="1285" max="1285" width="8.5703125" style="16" customWidth="1"/>
    <col min="1286" max="1286" width="12.42578125" style="16" bestFit="1" customWidth="1"/>
    <col min="1287" max="1287" width="11.28515625" style="16" bestFit="1" customWidth="1"/>
    <col min="1288" max="1288" width="11.7109375" style="16" customWidth="1"/>
    <col min="1289" max="1289" width="7.140625" style="16" customWidth="1"/>
    <col min="1290" max="1290" width="15.5703125" style="16" bestFit="1" customWidth="1"/>
    <col min="1291" max="1291" width="7.5703125" style="16" customWidth="1"/>
    <col min="1292" max="1292" width="11.5703125" style="16" bestFit="1" customWidth="1"/>
    <col min="1293" max="1293" width="10" style="16" bestFit="1" customWidth="1"/>
    <col min="1294" max="1294" width="3.85546875" style="16" customWidth="1"/>
    <col min="1295" max="1295" width="12.28515625" style="16" bestFit="1" customWidth="1"/>
    <col min="1296" max="1296" width="27" style="16" bestFit="1" customWidth="1"/>
    <col min="1297" max="1521" width="11.42578125" style="16"/>
    <col min="1522" max="1522" width="6" style="16" customWidth="1"/>
    <col min="1523" max="1523" width="11.5703125" style="16" bestFit="1" customWidth="1"/>
    <col min="1524" max="1524" width="9.7109375" style="16" customWidth="1"/>
    <col min="1525" max="1525" width="10.7109375" style="16" customWidth="1"/>
    <col min="1526" max="1526" width="9.7109375" style="16" customWidth="1"/>
    <col min="1527" max="1527" width="10.7109375" style="16" customWidth="1"/>
    <col min="1528" max="1528" width="9.7109375" style="16" customWidth="1"/>
    <col min="1529" max="1529" width="10.7109375" style="16" customWidth="1"/>
    <col min="1530" max="1530" width="9.7109375" style="16" customWidth="1"/>
    <col min="1531" max="1531" width="12.28515625" style="16" bestFit="1" customWidth="1"/>
    <col min="1532" max="1532" width="9.7109375" style="16" customWidth="1"/>
    <col min="1533" max="1533" width="10.7109375" style="16" customWidth="1"/>
    <col min="1534" max="1534" width="9.7109375" style="16" customWidth="1"/>
    <col min="1535" max="1535" width="8.42578125" style="16" customWidth="1"/>
    <col min="1536" max="1536" width="9.7109375" style="16" customWidth="1"/>
    <col min="1537" max="1537" width="9.140625" style="16" bestFit="1" customWidth="1"/>
    <col min="1538" max="1538" width="14.140625" style="16" bestFit="1" customWidth="1"/>
    <col min="1539" max="1539" width="8.7109375" style="16" customWidth="1"/>
    <col min="1540" max="1540" width="9.7109375" style="16" customWidth="1"/>
    <col min="1541" max="1541" width="8.5703125" style="16" customWidth="1"/>
    <col min="1542" max="1542" width="12.42578125" style="16" bestFit="1" customWidth="1"/>
    <col min="1543" max="1543" width="11.28515625" style="16" bestFit="1" customWidth="1"/>
    <col min="1544" max="1544" width="11.7109375" style="16" customWidth="1"/>
    <col min="1545" max="1545" width="7.140625" style="16" customWidth="1"/>
    <col min="1546" max="1546" width="15.5703125" style="16" bestFit="1" customWidth="1"/>
    <col min="1547" max="1547" width="7.5703125" style="16" customWidth="1"/>
    <col min="1548" max="1548" width="11.5703125" style="16" bestFit="1" customWidth="1"/>
    <col min="1549" max="1549" width="10" style="16" bestFit="1" customWidth="1"/>
    <col min="1550" max="1550" width="3.85546875" style="16" customWidth="1"/>
    <col min="1551" max="1551" width="12.28515625" style="16" bestFit="1" customWidth="1"/>
    <col min="1552" max="1552" width="27" style="16" bestFit="1" customWidth="1"/>
    <col min="1553" max="1777" width="11.42578125" style="16"/>
    <col min="1778" max="1778" width="6" style="16" customWidth="1"/>
    <col min="1779" max="1779" width="11.5703125" style="16" bestFit="1" customWidth="1"/>
    <col min="1780" max="1780" width="9.7109375" style="16" customWidth="1"/>
    <col min="1781" max="1781" width="10.7109375" style="16" customWidth="1"/>
    <col min="1782" max="1782" width="9.7109375" style="16" customWidth="1"/>
    <col min="1783" max="1783" width="10.7109375" style="16" customWidth="1"/>
    <col min="1784" max="1784" width="9.7109375" style="16" customWidth="1"/>
    <col min="1785" max="1785" width="10.7109375" style="16" customWidth="1"/>
    <col min="1786" max="1786" width="9.7109375" style="16" customWidth="1"/>
    <col min="1787" max="1787" width="12.28515625" style="16" bestFit="1" customWidth="1"/>
    <col min="1788" max="1788" width="9.7109375" style="16" customWidth="1"/>
    <col min="1789" max="1789" width="10.7109375" style="16" customWidth="1"/>
    <col min="1790" max="1790" width="9.7109375" style="16" customWidth="1"/>
    <col min="1791" max="1791" width="8.42578125" style="16" customWidth="1"/>
    <col min="1792" max="1792" width="9.7109375" style="16" customWidth="1"/>
    <col min="1793" max="1793" width="9.140625" style="16" bestFit="1" customWidth="1"/>
    <col min="1794" max="1794" width="14.140625" style="16" bestFit="1" customWidth="1"/>
    <col min="1795" max="1795" width="8.7109375" style="16" customWidth="1"/>
    <col min="1796" max="1796" width="9.7109375" style="16" customWidth="1"/>
    <col min="1797" max="1797" width="8.5703125" style="16" customWidth="1"/>
    <col min="1798" max="1798" width="12.42578125" style="16" bestFit="1" customWidth="1"/>
    <col min="1799" max="1799" width="11.28515625" style="16" bestFit="1" customWidth="1"/>
    <col min="1800" max="1800" width="11.7109375" style="16" customWidth="1"/>
    <col min="1801" max="1801" width="7.140625" style="16" customWidth="1"/>
    <col min="1802" max="1802" width="15.5703125" style="16" bestFit="1" customWidth="1"/>
    <col min="1803" max="1803" width="7.5703125" style="16" customWidth="1"/>
    <col min="1804" max="1804" width="11.5703125" style="16" bestFit="1" customWidth="1"/>
    <col min="1805" max="1805" width="10" style="16" bestFit="1" customWidth="1"/>
    <col min="1806" max="1806" width="3.85546875" style="16" customWidth="1"/>
    <col min="1807" max="1807" width="12.28515625" style="16" bestFit="1" customWidth="1"/>
    <col min="1808" max="1808" width="27" style="16" bestFit="1" customWidth="1"/>
    <col min="1809" max="2033" width="11.42578125" style="16"/>
    <col min="2034" max="2034" width="6" style="16" customWidth="1"/>
    <col min="2035" max="2035" width="11.5703125" style="16" bestFit="1" customWidth="1"/>
    <col min="2036" max="2036" width="9.7109375" style="16" customWidth="1"/>
    <col min="2037" max="2037" width="10.7109375" style="16" customWidth="1"/>
    <col min="2038" max="2038" width="9.7109375" style="16" customWidth="1"/>
    <col min="2039" max="2039" width="10.7109375" style="16" customWidth="1"/>
    <col min="2040" max="2040" width="9.7109375" style="16" customWidth="1"/>
    <col min="2041" max="2041" width="10.7109375" style="16" customWidth="1"/>
    <col min="2042" max="2042" width="9.7109375" style="16" customWidth="1"/>
    <col min="2043" max="2043" width="12.28515625" style="16" bestFit="1" customWidth="1"/>
    <col min="2044" max="2044" width="9.7109375" style="16" customWidth="1"/>
    <col min="2045" max="2045" width="10.7109375" style="16" customWidth="1"/>
    <col min="2046" max="2046" width="9.7109375" style="16" customWidth="1"/>
    <col min="2047" max="2047" width="8.42578125" style="16" customWidth="1"/>
    <col min="2048" max="2048" width="9.7109375" style="16" customWidth="1"/>
    <col min="2049" max="2049" width="9.140625" style="16" bestFit="1" customWidth="1"/>
    <col min="2050" max="2050" width="14.140625" style="16" bestFit="1" customWidth="1"/>
    <col min="2051" max="2051" width="8.7109375" style="16" customWidth="1"/>
    <col min="2052" max="2052" width="9.7109375" style="16" customWidth="1"/>
    <col min="2053" max="2053" width="8.5703125" style="16" customWidth="1"/>
    <col min="2054" max="2054" width="12.42578125" style="16" bestFit="1" customWidth="1"/>
    <col min="2055" max="2055" width="11.28515625" style="16" bestFit="1" customWidth="1"/>
    <col min="2056" max="2056" width="11.7109375" style="16" customWidth="1"/>
    <col min="2057" max="2057" width="7.140625" style="16" customWidth="1"/>
    <col min="2058" max="2058" width="15.5703125" style="16" bestFit="1" customWidth="1"/>
    <col min="2059" max="2059" width="7.5703125" style="16" customWidth="1"/>
    <col min="2060" max="2060" width="11.5703125" style="16" bestFit="1" customWidth="1"/>
    <col min="2061" max="2061" width="10" style="16" bestFit="1" customWidth="1"/>
    <col min="2062" max="2062" width="3.85546875" style="16" customWidth="1"/>
    <col min="2063" max="2063" width="12.28515625" style="16" bestFit="1" customWidth="1"/>
    <col min="2064" max="2064" width="27" style="16" bestFit="1" customWidth="1"/>
    <col min="2065" max="2289" width="11.42578125" style="16"/>
    <col min="2290" max="2290" width="6" style="16" customWidth="1"/>
    <col min="2291" max="2291" width="11.5703125" style="16" bestFit="1" customWidth="1"/>
    <col min="2292" max="2292" width="9.7109375" style="16" customWidth="1"/>
    <col min="2293" max="2293" width="10.7109375" style="16" customWidth="1"/>
    <col min="2294" max="2294" width="9.7109375" style="16" customWidth="1"/>
    <col min="2295" max="2295" width="10.7109375" style="16" customWidth="1"/>
    <col min="2296" max="2296" width="9.7109375" style="16" customWidth="1"/>
    <col min="2297" max="2297" width="10.7109375" style="16" customWidth="1"/>
    <col min="2298" max="2298" width="9.7109375" style="16" customWidth="1"/>
    <col min="2299" max="2299" width="12.28515625" style="16" bestFit="1" customWidth="1"/>
    <col min="2300" max="2300" width="9.7109375" style="16" customWidth="1"/>
    <col min="2301" max="2301" width="10.7109375" style="16" customWidth="1"/>
    <col min="2302" max="2302" width="9.7109375" style="16" customWidth="1"/>
    <col min="2303" max="2303" width="8.42578125" style="16" customWidth="1"/>
    <col min="2304" max="2304" width="9.7109375" style="16" customWidth="1"/>
    <col min="2305" max="2305" width="9.140625" style="16" bestFit="1" customWidth="1"/>
    <col min="2306" max="2306" width="14.140625" style="16" bestFit="1" customWidth="1"/>
    <col min="2307" max="2307" width="8.7109375" style="16" customWidth="1"/>
    <col min="2308" max="2308" width="9.7109375" style="16" customWidth="1"/>
    <col min="2309" max="2309" width="8.5703125" style="16" customWidth="1"/>
    <col min="2310" max="2310" width="12.42578125" style="16" bestFit="1" customWidth="1"/>
    <col min="2311" max="2311" width="11.28515625" style="16" bestFit="1" customWidth="1"/>
    <col min="2312" max="2312" width="11.7109375" style="16" customWidth="1"/>
    <col min="2313" max="2313" width="7.140625" style="16" customWidth="1"/>
    <col min="2314" max="2314" width="15.5703125" style="16" bestFit="1" customWidth="1"/>
    <col min="2315" max="2315" width="7.5703125" style="16" customWidth="1"/>
    <col min="2316" max="2316" width="11.5703125" style="16" bestFit="1" customWidth="1"/>
    <col min="2317" max="2317" width="10" style="16" bestFit="1" customWidth="1"/>
    <col min="2318" max="2318" width="3.85546875" style="16" customWidth="1"/>
    <col min="2319" max="2319" width="12.28515625" style="16" bestFit="1" customWidth="1"/>
    <col min="2320" max="2320" width="27" style="16" bestFit="1" customWidth="1"/>
    <col min="2321" max="2545" width="11.42578125" style="16"/>
    <col min="2546" max="2546" width="6" style="16" customWidth="1"/>
    <col min="2547" max="2547" width="11.5703125" style="16" bestFit="1" customWidth="1"/>
    <col min="2548" max="2548" width="9.7109375" style="16" customWidth="1"/>
    <col min="2549" max="2549" width="10.7109375" style="16" customWidth="1"/>
    <col min="2550" max="2550" width="9.7109375" style="16" customWidth="1"/>
    <col min="2551" max="2551" width="10.7109375" style="16" customWidth="1"/>
    <col min="2552" max="2552" width="9.7109375" style="16" customWidth="1"/>
    <col min="2553" max="2553" width="10.7109375" style="16" customWidth="1"/>
    <col min="2554" max="2554" width="9.7109375" style="16" customWidth="1"/>
    <col min="2555" max="2555" width="12.28515625" style="16" bestFit="1" customWidth="1"/>
    <col min="2556" max="2556" width="9.7109375" style="16" customWidth="1"/>
    <col min="2557" max="2557" width="10.7109375" style="16" customWidth="1"/>
    <col min="2558" max="2558" width="9.7109375" style="16" customWidth="1"/>
    <col min="2559" max="2559" width="8.42578125" style="16" customWidth="1"/>
    <col min="2560" max="2560" width="9.7109375" style="16" customWidth="1"/>
    <col min="2561" max="2561" width="9.140625" style="16" bestFit="1" customWidth="1"/>
    <col min="2562" max="2562" width="14.140625" style="16" bestFit="1" customWidth="1"/>
    <col min="2563" max="2563" width="8.7109375" style="16" customWidth="1"/>
    <col min="2564" max="2564" width="9.7109375" style="16" customWidth="1"/>
    <col min="2565" max="2565" width="8.5703125" style="16" customWidth="1"/>
    <col min="2566" max="2566" width="12.42578125" style="16" bestFit="1" customWidth="1"/>
    <col min="2567" max="2567" width="11.28515625" style="16" bestFit="1" customWidth="1"/>
    <col min="2568" max="2568" width="11.7109375" style="16" customWidth="1"/>
    <col min="2569" max="2569" width="7.140625" style="16" customWidth="1"/>
    <col min="2570" max="2570" width="15.5703125" style="16" bestFit="1" customWidth="1"/>
    <col min="2571" max="2571" width="7.5703125" style="16" customWidth="1"/>
    <col min="2572" max="2572" width="11.5703125" style="16" bestFit="1" customWidth="1"/>
    <col min="2573" max="2573" width="10" style="16" bestFit="1" customWidth="1"/>
    <col min="2574" max="2574" width="3.85546875" style="16" customWidth="1"/>
    <col min="2575" max="2575" width="12.28515625" style="16" bestFit="1" customWidth="1"/>
    <col min="2576" max="2576" width="27" style="16" bestFit="1" customWidth="1"/>
    <col min="2577" max="2801" width="11.42578125" style="16"/>
    <col min="2802" max="2802" width="6" style="16" customWidth="1"/>
    <col min="2803" max="2803" width="11.5703125" style="16" bestFit="1" customWidth="1"/>
    <col min="2804" max="2804" width="9.7109375" style="16" customWidth="1"/>
    <col min="2805" max="2805" width="10.7109375" style="16" customWidth="1"/>
    <col min="2806" max="2806" width="9.7109375" style="16" customWidth="1"/>
    <col min="2807" max="2807" width="10.7109375" style="16" customWidth="1"/>
    <col min="2808" max="2808" width="9.7109375" style="16" customWidth="1"/>
    <col min="2809" max="2809" width="10.7109375" style="16" customWidth="1"/>
    <col min="2810" max="2810" width="9.7109375" style="16" customWidth="1"/>
    <col min="2811" max="2811" width="12.28515625" style="16" bestFit="1" customWidth="1"/>
    <col min="2812" max="2812" width="9.7109375" style="16" customWidth="1"/>
    <col min="2813" max="2813" width="10.7109375" style="16" customWidth="1"/>
    <col min="2814" max="2814" width="9.7109375" style="16" customWidth="1"/>
    <col min="2815" max="2815" width="8.42578125" style="16" customWidth="1"/>
    <col min="2816" max="2816" width="9.7109375" style="16" customWidth="1"/>
    <col min="2817" max="2817" width="9.140625" style="16" bestFit="1" customWidth="1"/>
    <col min="2818" max="2818" width="14.140625" style="16" bestFit="1" customWidth="1"/>
    <col min="2819" max="2819" width="8.7109375" style="16" customWidth="1"/>
    <col min="2820" max="2820" width="9.7109375" style="16" customWidth="1"/>
    <col min="2821" max="2821" width="8.5703125" style="16" customWidth="1"/>
    <col min="2822" max="2822" width="12.42578125" style="16" bestFit="1" customWidth="1"/>
    <col min="2823" max="2823" width="11.28515625" style="16" bestFit="1" customWidth="1"/>
    <col min="2824" max="2824" width="11.7109375" style="16" customWidth="1"/>
    <col min="2825" max="2825" width="7.140625" style="16" customWidth="1"/>
    <col min="2826" max="2826" width="15.5703125" style="16" bestFit="1" customWidth="1"/>
    <col min="2827" max="2827" width="7.5703125" style="16" customWidth="1"/>
    <col min="2828" max="2828" width="11.5703125" style="16" bestFit="1" customWidth="1"/>
    <col min="2829" max="2829" width="10" style="16" bestFit="1" customWidth="1"/>
    <col min="2830" max="2830" width="3.85546875" style="16" customWidth="1"/>
    <col min="2831" max="2831" width="12.28515625" style="16" bestFit="1" customWidth="1"/>
    <col min="2832" max="2832" width="27" style="16" bestFit="1" customWidth="1"/>
    <col min="2833" max="3057" width="11.42578125" style="16"/>
    <col min="3058" max="3058" width="6" style="16" customWidth="1"/>
    <col min="3059" max="3059" width="11.5703125" style="16" bestFit="1" customWidth="1"/>
    <col min="3060" max="3060" width="9.7109375" style="16" customWidth="1"/>
    <col min="3061" max="3061" width="10.7109375" style="16" customWidth="1"/>
    <col min="3062" max="3062" width="9.7109375" style="16" customWidth="1"/>
    <col min="3063" max="3063" width="10.7109375" style="16" customWidth="1"/>
    <col min="3064" max="3064" width="9.7109375" style="16" customWidth="1"/>
    <col min="3065" max="3065" width="10.7109375" style="16" customWidth="1"/>
    <col min="3066" max="3066" width="9.7109375" style="16" customWidth="1"/>
    <col min="3067" max="3067" width="12.28515625" style="16" bestFit="1" customWidth="1"/>
    <col min="3068" max="3068" width="9.7109375" style="16" customWidth="1"/>
    <col min="3069" max="3069" width="10.7109375" style="16" customWidth="1"/>
    <col min="3070" max="3070" width="9.7109375" style="16" customWidth="1"/>
    <col min="3071" max="3071" width="8.42578125" style="16" customWidth="1"/>
    <col min="3072" max="3072" width="9.7109375" style="16" customWidth="1"/>
    <col min="3073" max="3073" width="9.140625" style="16" bestFit="1" customWidth="1"/>
    <col min="3074" max="3074" width="14.140625" style="16" bestFit="1" customWidth="1"/>
    <col min="3075" max="3075" width="8.7109375" style="16" customWidth="1"/>
    <col min="3076" max="3076" width="9.7109375" style="16" customWidth="1"/>
    <col min="3077" max="3077" width="8.5703125" style="16" customWidth="1"/>
    <col min="3078" max="3078" width="12.42578125" style="16" bestFit="1" customWidth="1"/>
    <col min="3079" max="3079" width="11.28515625" style="16" bestFit="1" customWidth="1"/>
    <col min="3080" max="3080" width="11.7109375" style="16" customWidth="1"/>
    <col min="3081" max="3081" width="7.140625" style="16" customWidth="1"/>
    <col min="3082" max="3082" width="15.5703125" style="16" bestFit="1" customWidth="1"/>
    <col min="3083" max="3083" width="7.5703125" style="16" customWidth="1"/>
    <col min="3084" max="3084" width="11.5703125" style="16" bestFit="1" customWidth="1"/>
    <col min="3085" max="3085" width="10" style="16" bestFit="1" customWidth="1"/>
    <col min="3086" max="3086" width="3.85546875" style="16" customWidth="1"/>
    <col min="3087" max="3087" width="12.28515625" style="16" bestFit="1" customWidth="1"/>
    <col min="3088" max="3088" width="27" style="16" bestFit="1" customWidth="1"/>
    <col min="3089" max="3313" width="11.42578125" style="16"/>
    <col min="3314" max="3314" width="6" style="16" customWidth="1"/>
    <col min="3315" max="3315" width="11.5703125" style="16" bestFit="1" customWidth="1"/>
    <col min="3316" max="3316" width="9.7109375" style="16" customWidth="1"/>
    <col min="3317" max="3317" width="10.7109375" style="16" customWidth="1"/>
    <col min="3318" max="3318" width="9.7109375" style="16" customWidth="1"/>
    <col min="3319" max="3319" width="10.7109375" style="16" customWidth="1"/>
    <col min="3320" max="3320" width="9.7109375" style="16" customWidth="1"/>
    <col min="3321" max="3321" width="10.7109375" style="16" customWidth="1"/>
    <col min="3322" max="3322" width="9.7109375" style="16" customWidth="1"/>
    <col min="3323" max="3323" width="12.28515625" style="16" bestFit="1" customWidth="1"/>
    <col min="3324" max="3324" width="9.7109375" style="16" customWidth="1"/>
    <col min="3325" max="3325" width="10.7109375" style="16" customWidth="1"/>
    <col min="3326" max="3326" width="9.7109375" style="16" customWidth="1"/>
    <col min="3327" max="3327" width="8.42578125" style="16" customWidth="1"/>
    <col min="3328" max="3328" width="9.7109375" style="16" customWidth="1"/>
    <col min="3329" max="3329" width="9.140625" style="16" bestFit="1" customWidth="1"/>
    <col min="3330" max="3330" width="14.140625" style="16" bestFit="1" customWidth="1"/>
    <col min="3331" max="3331" width="8.7109375" style="16" customWidth="1"/>
    <col min="3332" max="3332" width="9.7109375" style="16" customWidth="1"/>
    <col min="3333" max="3333" width="8.5703125" style="16" customWidth="1"/>
    <col min="3334" max="3334" width="12.42578125" style="16" bestFit="1" customWidth="1"/>
    <col min="3335" max="3335" width="11.28515625" style="16" bestFit="1" customWidth="1"/>
    <col min="3336" max="3336" width="11.7109375" style="16" customWidth="1"/>
    <col min="3337" max="3337" width="7.140625" style="16" customWidth="1"/>
    <col min="3338" max="3338" width="15.5703125" style="16" bestFit="1" customWidth="1"/>
    <col min="3339" max="3339" width="7.5703125" style="16" customWidth="1"/>
    <col min="3340" max="3340" width="11.5703125" style="16" bestFit="1" customWidth="1"/>
    <col min="3341" max="3341" width="10" style="16" bestFit="1" customWidth="1"/>
    <col min="3342" max="3342" width="3.85546875" style="16" customWidth="1"/>
    <col min="3343" max="3343" width="12.28515625" style="16" bestFit="1" customWidth="1"/>
    <col min="3344" max="3344" width="27" style="16" bestFit="1" customWidth="1"/>
    <col min="3345" max="3569" width="11.42578125" style="16"/>
    <col min="3570" max="3570" width="6" style="16" customWidth="1"/>
    <col min="3571" max="3571" width="11.5703125" style="16" bestFit="1" customWidth="1"/>
    <col min="3572" max="3572" width="9.7109375" style="16" customWidth="1"/>
    <col min="3573" max="3573" width="10.7109375" style="16" customWidth="1"/>
    <col min="3574" max="3574" width="9.7109375" style="16" customWidth="1"/>
    <col min="3575" max="3575" width="10.7109375" style="16" customWidth="1"/>
    <col min="3576" max="3576" width="9.7109375" style="16" customWidth="1"/>
    <col min="3577" max="3577" width="10.7109375" style="16" customWidth="1"/>
    <col min="3578" max="3578" width="9.7109375" style="16" customWidth="1"/>
    <col min="3579" max="3579" width="12.28515625" style="16" bestFit="1" customWidth="1"/>
    <col min="3580" max="3580" width="9.7109375" style="16" customWidth="1"/>
    <col min="3581" max="3581" width="10.7109375" style="16" customWidth="1"/>
    <col min="3582" max="3582" width="9.7109375" style="16" customWidth="1"/>
    <col min="3583" max="3583" width="8.42578125" style="16" customWidth="1"/>
    <col min="3584" max="3584" width="9.7109375" style="16" customWidth="1"/>
    <col min="3585" max="3585" width="9.140625" style="16" bestFit="1" customWidth="1"/>
    <col min="3586" max="3586" width="14.140625" style="16" bestFit="1" customWidth="1"/>
    <col min="3587" max="3587" width="8.7109375" style="16" customWidth="1"/>
    <col min="3588" max="3588" width="9.7109375" style="16" customWidth="1"/>
    <col min="3589" max="3589" width="8.5703125" style="16" customWidth="1"/>
    <col min="3590" max="3590" width="12.42578125" style="16" bestFit="1" customWidth="1"/>
    <col min="3591" max="3591" width="11.28515625" style="16" bestFit="1" customWidth="1"/>
    <col min="3592" max="3592" width="11.7109375" style="16" customWidth="1"/>
    <col min="3593" max="3593" width="7.140625" style="16" customWidth="1"/>
    <col min="3594" max="3594" width="15.5703125" style="16" bestFit="1" customWidth="1"/>
    <col min="3595" max="3595" width="7.5703125" style="16" customWidth="1"/>
    <col min="3596" max="3596" width="11.5703125" style="16" bestFit="1" customWidth="1"/>
    <col min="3597" max="3597" width="10" style="16" bestFit="1" customWidth="1"/>
    <col min="3598" max="3598" width="3.85546875" style="16" customWidth="1"/>
    <col min="3599" max="3599" width="12.28515625" style="16" bestFit="1" customWidth="1"/>
    <col min="3600" max="3600" width="27" style="16" bestFit="1" customWidth="1"/>
    <col min="3601" max="3825" width="11.42578125" style="16"/>
    <col min="3826" max="3826" width="6" style="16" customWidth="1"/>
    <col min="3827" max="3827" width="11.5703125" style="16" bestFit="1" customWidth="1"/>
    <col min="3828" max="3828" width="9.7109375" style="16" customWidth="1"/>
    <col min="3829" max="3829" width="10.7109375" style="16" customWidth="1"/>
    <col min="3830" max="3830" width="9.7109375" style="16" customWidth="1"/>
    <col min="3831" max="3831" width="10.7109375" style="16" customWidth="1"/>
    <col min="3832" max="3832" width="9.7109375" style="16" customWidth="1"/>
    <col min="3833" max="3833" width="10.7109375" style="16" customWidth="1"/>
    <col min="3834" max="3834" width="9.7109375" style="16" customWidth="1"/>
    <col min="3835" max="3835" width="12.28515625" style="16" bestFit="1" customWidth="1"/>
    <col min="3836" max="3836" width="9.7109375" style="16" customWidth="1"/>
    <col min="3837" max="3837" width="10.7109375" style="16" customWidth="1"/>
    <col min="3838" max="3838" width="9.7109375" style="16" customWidth="1"/>
    <col min="3839" max="3839" width="8.42578125" style="16" customWidth="1"/>
    <col min="3840" max="3840" width="9.7109375" style="16" customWidth="1"/>
    <col min="3841" max="3841" width="9.140625" style="16" bestFit="1" customWidth="1"/>
    <col min="3842" max="3842" width="14.140625" style="16" bestFit="1" customWidth="1"/>
    <col min="3843" max="3843" width="8.7109375" style="16" customWidth="1"/>
    <col min="3844" max="3844" width="9.7109375" style="16" customWidth="1"/>
    <col min="3845" max="3845" width="8.5703125" style="16" customWidth="1"/>
    <col min="3846" max="3846" width="12.42578125" style="16" bestFit="1" customWidth="1"/>
    <col min="3847" max="3847" width="11.28515625" style="16" bestFit="1" customWidth="1"/>
    <col min="3848" max="3848" width="11.7109375" style="16" customWidth="1"/>
    <col min="3849" max="3849" width="7.140625" style="16" customWidth="1"/>
    <col min="3850" max="3850" width="15.5703125" style="16" bestFit="1" customWidth="1"/>
    <col min="3851" max="3851" width="7.5703125" style="16" customWidth="1"/>
    <col min="3852" max="3852" width="11.5703125" style="16" bestFit="1" customWidth="1"/>
    <col min="3853" max="3853" width="10" style="16" bestFit="1" customWidth="1"/>
    <col min="3854" max="3854" width="3.85546875" style="16" customWidth="1"/>
    <col min="3855" max="3855" width="12.28515625" style="16" bestFit="1" customWidth="1"/>
    <col min="3856" max="3856" width="27" style="16" bestFit="1" customWidth="1"/>
    <col min="3857" max="4081" width="11.42578125" style="16"/>
    <col min="4082" max="4082" width="6" style="16" customWidth="1"/>
    <col min="4083" max="4083" width="11.5703125" style="16" bestFit="1" customWidth="1"/>
    <col min="4084" max="4084" width="9.7109375" style="16" customWidth="1"/>
    <col min="4085" max="4085" width="10.7109375" style="16" customWidth="1"/>
    <col min="4086" max="4086" width="9.7109375" style="16" customWidth="1"/>
    <col min="4087" max="4087" width="10.7109375" style="16" customWidth="1"/>
    <col min="4088" max="4088" width="9.7109375" style="16" customWidth="1"/>
    <col min="4089" max="4089" width="10.7109375" style="16" customWidth="1"/>
    <col min="4090" max="4090" width="9.7109375" style="16" customWidth="1"/>
    <col min="4091" max="4091" width="12.28515625" style="16" bestFit="1" customWidth="1"/>
    <col min="4092" max="4092" width="9.7109375" style="16" customWidth="1"/>
    <col min="4093" max="4093" width="10.7109375" style="16" customWidth="1"/>
    <col min="4094" max="4094" width="9.7109375" style="16" customWidth="1"/>
    <col min="4095" max="4095" width="8.42578125" style="16" customWidth="1"/>
    <col min="4096" max="4096" width="9.7109375" style="16" customWidth="1"/>
    <col min="4097" max="4097" width="9.140625" style="16" bestFit="1" customWidth="1"/>
    <col min="4098" max="4098" width="14.140625" style="16" bestFit="1" customWidth="1"/>
    <col min="4099" max="4099" width="8.7109375" style="16" customWidth="1"/>
    <col min="4100" max="4100" width="9.7109375" style="16" customWidth="1"/>
    <col min="4101" max="4101" width="8.5703125" style="16" customWidth="1"/>
    <col min="4102" max="4102" width="12.42578125" style="16" bestFit="1" customWidth="1"/>
    <col min="4103" max="4103" width="11.28515625" style="16" bestFit="1" customWidth="1"/>
    <col min="4104" max="4104" width="11.7109375" style="16" customWidth="1"/>
    <col min="4105" max="4105" width="7.140625" style="16" customWidth="1"/>
    <col min="4106" max="4106" width="15.5703125" style="16" bestFit="1" customWidth="1"/>
    <col min="4107" max="4107" width="7.5703125" style="16" customWidth="1"/>
    <col min="4108" max="4108" width="11.5703125" style="16" bestFit="1" customWidth="1"/>
    <col min="4109" max="4109" width="10" style="16" bestFit="1" customWidth="1"/>
    <col min="4110" max="4110" width="3.85546875" style="16" customWidth="1"/>
    <col min="4111" max="4111" width="12.28515625" style="16" bestFit="1" customWidth="1"/>
    <col min="4112" max="4112" width="27" style="16" bestFit="1" customWidth="1"/>
    <col min="4113" max="4337" width="11.42578125" style="16"/>
    <col min="4338" max="4338" width="6" style="16" customWidth="1"/>
    <col min="4339" max="4339" width="11.5703125" style="16" bestFit="1" customWidth="1"/>
    <col min="4340" max="4340" width="9.7109375" style="16" customWidth="1"/>
    <col min="4341" max="4341" width="10.7109375" style="16" customWidth="1"/>
    <col min="4342" max="4342" width="9.7109375" style="16" customWidth="1"/>
    <col min="4343" max="4343" width="10.7109375" style="16" customWidth="1"/>
    <col min="4344" max="4344" width="9.7109375" style="16" customWidth="1"/>
    <col min="4345" max="4345" width="10.7109375" style="16" customWidth="1"/>
    <col min="4346" max="4346" width="9.7109375" style="16" customWidth="1"/>
    <col min="4347" max="4347" width="12.28515625" style="16" bestFit="1" customWidth="1"/>
    <col min="4348" max="4348" width="9.7109375" style="16" customWidth="1"/>
    <col min="4349" max="4349" width="10.7109375" style="16" customWidth="1"/>
    <col min="4350" max="4350" width="9.7109375" style="16" customWidth="1"/>
    <col min="4351" max="4351" width="8.42578125" style="16" customWidth="1"/>
    <col min="4352" max="4352" width="9.7109375" style="16" customWidth="1"/>
    <col min="4353" max="4353" width="9.140625" style="16" bestFit="1" customWidth="1"/>
    <col min="4354" max="4354" width="14.140625" style="16" bestFit="1" customWidth="1"/>
    <col min="4355" max="4355" width="8.7109375" style="16" customWidth="1"/>
    <col min="4356" max="4356" width="9.7109375" style="16" customWidth="1"/>
    <col min="4357" max="4357" width="8.5703125" style="16" customWidth="1"/>
    <col min="4358" max="4358" width="12.42578125" style="16" bestFit="1" customWidth="1"/>
    <col min="4359" max="4359" width="11.28515625" style="16" bestFit="1" customWidth="1"/>
    <col min="4360" max="4360" width="11.7109375" style="16" customWidth="1"/>
    <col min="4361" max="4361" width="7.140625" style="16" customWidth="1"/>
    <col min="4362" max="4362" width="15.5703125" style="16" bestFit="1" customWidth="1"/>
    <col min="4363" max="4363" width="7.5703125" style="16" customWidth="1"/>
    <col min="4364" max="4364" width="11.5703125" style="16" bestFit="1" customWidth="1"/>
    <col min="4365" max="4365" width="10" style="16" bestFit="1" customWidth="1"/>
    <col min="4366" max="4366" width="3.85546875" style="16" customWidth="1"/>
    <col min="4367" max="4367" width="12.28515625" style="16" bestFit="1" customWidth="1"/>
    <col min="4368" max="4368" width="27" style="16" bestFit="1" customWidth="1"/>
    <col min="4369" max="4593" width="11.42578125" style="16"/>
    <col min="4594" max="4594" width="6" style="16" customWidth="1"/>
    <col min="4595" max="4595" width="11.5703125" style="16" bestFit="1" customWidth="1"/>
    <col min="4596" max="4596" width="9.7109375" style="16" customWidth="1"/>
    <col min="4597" max="4597" width="10.7109375" style="16" customWidth="1"/>
    <col min="4598" max="4598" width="9.7109375" style="16" customWidth="1"/>
    <col min="4599" max="4599" width="10.7109375" style="16" customWidth="1"/>
    <col min="4600" max="4600" width="9.7109375" style="16" customWidth="1"/>
    <col min="4601" max="4601" width="10.7109375" style="16" customWidth="1"/>
    <col min="4602" max="4602" width="9.7109375" style="16" customWidth="1"/>
    <col min="4603" max="4603" width="12.28515625" style="16" bestFit="1" customWidth="1"/>
    <col min="4604" max="4604" width="9.7109375" style="16" customWidth="1"/>
    <col min="4605" max="4605" width="10.7109375" style="16" customWidth="1"/>
    <col min="4606" max="4606" width="9.7109375" style="16" customWidth="1"/>
    <col min="4607" max="4607" width="8.42578125" style="16" customWidth="1"/>
    <col min="4608" max="4608" width="9.7109375" style="16" customWidth="1"/>
    <col min="4609" max="4609" width="9.140625" style="16" bestFit="1" customWidth="1"/>
    <col min="4610" max="4610" width="14.140625" style="16" bestFit="1" customWidth="1"/>
    <col min="4611" max="4611" width="8.7109375" style="16" customWidth="1"/>
    <col min="4612" max="4612" width="9.7109375" style="16" customWidth="1"/>
    <col min="4613" max="4613" width="8.5703125" style="16" customWidth="1"/>
    <col min="4614" max="4614" width="12.42578125" style="16" bestFit="1" customWidth="1"/>
    <col min="4615" max="4615" width="11.28515625" style="16" bestFit="1" customWidth="1"/>
    <col min="4616" max="4616" width="11.7109375" style="16" customWidth="1"/>
    <col min="4617" max="4617" width="7.140625" style="16" customWidth="1"/>
    <col min="4618" max="4618" width="15.5703125" style="16" bestFit="1" customWidth="1"/>
    <col min="4619" max="4619" width="7.5703125" style="16" customWidth="1"/>
    <col min="4620" max="4620" width="11.5703125" style="16" bestFit="1" customWidth="1"/>
    <col min="4621" max="4621" width="10" style="16" bestFit="1" customWidth="1"/>
    <col min="4622" max="4622" width="3.85546875" style="16" customWidth="1"/>
    <col min="4623" max="4623" width="12.28515625" style="16" bestFit="1" customWidth="1"/>
    <col min="4624" max="4624" width="27" style="16" bestFit="1" customWidth="1"/>
    <col min="4625" max="4849" width="11.42578125" style="16"/>
    <col min="4850" max="4850" width="6" style="16" customWidth="1"/>
    <col min="4851" max="4851" width="11.5703125" style="16" bestFit="1" customWidth="1"/>
    <col min="4852" max="4852" width="9.7109375" style="16" customWidth="1"/>
    <col min="4853" max="4853" width="10.7109375" style="16" customWidth="1"/>
    <col min="4854" max="4854" width="9.7109375" style="16" customWidth="1"/>
    <col min="4855" max="4855" width="10.7109375" style="16" customWidth="1"/>
    <col min="4856" max="4856" width="9.7109375" style="16" customWidth="1"/>
    <col min="4857" max="4857" width="10.7109375" style="16" customWidth="1"/>
    <col min="4858" max="4858" width="9.7109375" style="16" customWidth="1"/>
    <col min="4859" max="4859" width="12.28515625" style="16" bestFit="1" customWidth="1"/>
    <col min="4860" max="4860" width="9.7109375" style="16" customWidth="1"/>
    <col min="4861" max="4861" width="10.7109375" style="16" customWidth="1"/>
    <col min="4862" max="4862" width="9.7109375" style="16" customWidth="1"/>
    <col min="4863" max="4863" width="8.42578125" style="16" customWidth="1"/>
    <col min="4864" max="4864" width="9.7109375" style="16" customWidth="1"/>
    <col min="4865" max="4865" width="9.140625" style="16" bestFit="1" customWidth="1"/>
    <col min="4866" max="4866" width="14.140625" style="16" bestFit="1" customWidth="1"/>
    <col min="4867" max="4867" width="8.7109375" style="16" customWidth="1"/>
    <col min="4868" max="4868" width="9.7109375" style="16" customWidth="1"/>
    <col min="4869" max="4869" width="8.5703125" style="16" customWidth="1"/>
    <col min="4870" max="4870" width="12.42578125" style="16" bestFit="1" customWidth="1"/>
    <col min="4871" max="4871" width="11.28515625" style="16" bestFit="1" customWidth="1"/>
    <col min="4872" max="4872" width="11.7109375" style="16" customWidth="1"/>
    <col min="4873" max="4873" width="7.140625" style="16" customWidth="1"/>
    <col min="4874" max="4874" width="15.5703125" style="16" bestFit="1" customWidth="1"/>
    <col min="4875" max="4875" width="7.5703125" style="16" customWidth="1"/>
    <col min="4876" max="4876" width="11.5703125" style="16" bestFit="1" customWidth="1"/>
    <col min="4877" max="4877" width="10" style="16" bestFit="1" customWidth="1"/>
    <col min="4878" max="4878" width="3.85546875" style="16" customWidth="1"/>
    <col min="4879" max="4879" width="12.28515625" style="16" bestFit="1" customWidth="1"/>
    <col min="4880" max="4880" width="27" style="16" bestFit="1" customWidth="1"/>
    <col min="4881" max="5105" width="11.42578125" style="16"/>
    <col min="5106" max="5106" width="6" style="16" customWidth="1"/>
    <col min="5107" max="5107" width="11.5703125" style="16" bestFit="1" customWidth="1"/>
    <col min="5108" max="5108" width="9.7109375" style="16" customWidth="1"/>
    <col min="5109" max="5109" width="10.7109375" style="16" customWidth="1"/>
    <col min="5110" max="5110" width="9.7109375" style="16" customWidth="1"/>
    <col min="5111" max="5111" width="10.7109375" style="16" customWidth="1"/>
    <col min="5112" max="5112" width="9.7109375" style="16" customWidth="1"/>
    <col min="5113" max="5113" width="10.7109375" style="16" customWidth="1"/>
    <col min="5114" max="5114" width="9.7109375" style="16" customWidth="1"/>
    <col min="5115" max="5115" width="12.28515625" style="16" bestFit="1" customWidth="1"/>
    <col min="5116" max="5116" width="9.7109375" style="16" customWidth="1"/>
    <col min="5117" max="5117" width="10.7109375" style="16" customWidth="1"/>
    <col min="5118" max="5118" width="9.7109375" style="16" customWidth="1"/>
    <col min="5119" max="5119" width="8.42578125" style="16" customWidth="1"/>
    <col min="5120" max="5120" width="9.7109375" style="16" customWidth="1"/>
    <col min="5121" max="5121" width="9.140625" style="16" bestFit="1" customWidth="1"/>
    <col min="5122" max="5122" width="14.140625" style="16" bestFit="1" customWidth="1"/>
    <col min="5123" max="5123" width="8.7109375" style="16" customWidth="1"/>
    <col min="5124" max="5124" width="9.7109375" style="16" customWidth="1"/>
    <col min="5125" max="5125" width="8.5703125" style="16" customWidth="1"/>
    <col min="5126" max="5126" width="12.42578125" style="16" bestFit="1" customWidth="1"/>
    <col min="5127" max="5127" width="11.28515625" style="16" bestFit="1" customWidth="1"/>
    <col min="5128" max="5128" width="11.7109375" style="16" customWidth="1"/>
    <col min="5129" max="5129" width="7.140625" style="16" customWidth="1"/>
    <col min="5130" max="5130" width="15.5703125" style="16" bestFit="1" customWidth="1"/>
    <col min="5131" max="5131" width="7.5703125" style="16" customWidth="1"/>
    <col min="5132" max="5132" width="11.5703125" style="16" bestFit="1" customWidth="1"/>
    <col min="5133" max="5133" width="10" style="16" bestFit="1" customWidth="1"/>
    <col min="5134" max="5134" width="3.85546875" style="16" customWidth="1"/>
    <col min="5135" max="5135" width="12.28515625" style="16" bestFit="1" customWidth="1"/>
    <col min="5136" max="5136" width="27" style="16" bestFit="1" customWidth="1"/>
    <col min="5137" max="5361" width="11.42578125" style="16"/>
    <col min="5362" max="5362" width="6" style="16" customWidth="1"/>
    <col min="5363" max="5363" width="11.5703125" style="16" bestFit="1" customWidth="1"/>
    <col min="5364" max="5364" width="9.7109375" style="16" customWidth="1"/>
    <col min="5365" max="5365" width="10.7109375" style="16" customWidth="1"/>
    <col min="5366" max="5366" width="9.7109375" style="16" customWidth="1"/>
    <col min="5367" max="5367" width="10.7109375" style="16" customWidth="1"/>
    <col min="5368" max="5368" width="9.7109375" style="16" customWidth="1"/>
    <col min="5369" max="5369" width="10.7109375" style="16" customWidth="1"/>
    <col min="5370" max="5370" width="9.7109375" style="16" customWidth="1"/>
    <col min="5371" max="5371" width="12.28515625" style="16" bestFit="1" customWidth="1"/>
    <col min="5372" max="5372" width="9.7109375" style="16" customWidth="1"/>
    <col min="5373" max="5373" width="10.7109375" style="16" customWidth="1"/>
    <col min="5374" max="5374" width="9.7109375" style="16" customWidth="1"/>
    <col min="5375" max="5375" width="8.42578125" style="16" customWidth="1"/>
    <col min="5376" max="5376" width="9.7109375" style="16" customWidth="1"/>
    <col min="5377" max="5377" width="9.140625" style="16" bestFit="1" customWidth="1"/>
    <col min="5378" max="5378" width="14.140625" style="16" bestFit="1" customWidth="1"/>
    <col min="5379" max="5379" width="8.7109375" style="16" customWidth="1"/>
    <col min="5380" max="5380" width="9.7109375" style="16" customWidth="1"/>
    <col min="5381" max="5381" width="8.5703125" style="16" customWidth="1"/>
    <col min="5382" max="5382" width="12.42578125" style="16" bestFit="1" customWidth="1"/>
    <col min="5383" max="5383" width="11.28515625" style="16" bestFit="1" customWidth="1"/>
    <col min="5384" max="5384" width="11.7109375" style="16" customWidth="1"/>
    <col min="5385" max="5385" width="7.140625" style="16" customWidth="1"/>
    <col min="5386" max="5386" width="15.5703125" style="16" bestFit="1" customWidth="1"/>
    <col min="5387" max="5387" width="7.5703125" style="16" customWidth="1"/>
    <col min="5388" max="5388" width="11.5703125" style="16" bestFit="1" customWidth="1"/>
    <col min="5389" max="5389" width="10" style="16" bestFit="1" customWidth="1"/>
    <col min="5390" max="5390" width="3.85546875" style="16" customWidth="1"/>
    <col min="5391" max="5391" width="12.28515625" style="16" bestFit="1" customWidth="1"/>
    <col min="5392" max="5392" width="27" style="16" bestFit="1" customWidth="1"/>
    <col min="5393" max="5617" width="11.42578125" style="16"/>
    <col min="5618" max="5618" width="6" style="16" customWidth="1"/>
    <col min="5619" max="5619" width="11.5703125" style="16" bestFit="1" customWidth="1"/>
    <col min="5620" max="5620" width="9.7109375" style="16" customWidth="1"/>
    <col min="5621" max="5621" width="10.7109375" style="16" customWidth="1"/>
    <col min="5622" max="5622" width="9.7109375" style="16" customWidth="1"/>
    <col min="5623" max="5623" width="10.7109375" style="16" customWidth="1"/>
    <col min="5624" max="5624" width="9.7109375" style="16" customWidth="1"/>
    <col min="5625" max="5625" width="10.7109375" style="16" customWidth="1"/>
    <col min="5626" max="5626" width="9.7109375" style="16" customWidth="1"/>
    <col min="5627" max="5627" width="12.28515625" style="16" bestFit="1" customWidth="1"/>
    <col min="5628" max="5628" width="9.7109375" style="16" customWidth="1"/>
    <col min="5629" max="5629" width="10.7109375" style="16" customWidth="1"/>
    <col min="5630" max="5630" width="9.7109375" style="16" customWidth="1"/>
    <col min="5631" max="5631" width="8.42578125" style="16" customWidth="1"/>
    <col min="5632" max="5632" width="9.7109375" style="16" customWidth="1"/>
    <col min="5633" max="5633" width="9.140625" style="16" bestFit="1" customWidth="1"/>
    <col min="5634" max="5634" width="14.140625" style="16" bestFit="1" customWidth="1"/>
    <col min="5635" max="5635" width="8.7109375" style="16" customWidth="1"/>
    <col min="5636" max="5636" width="9.7109375" style="16" customWidth="1"/>
    <col min="5637" max="5637" width="8.5703125" style="16" customWidth="1"/>
    <col min="5638" max="5638" width="12.42578125" style="16" bestFit="1" customWidth="1"/>
    <col min="5639" max="5639" width="11.28515625" style="16" bestFit="1" customWidth="1"/>
    <col min="5640" max="5640" width="11.7109375" style="16" customWidth="1"/>
    <col min="5641" max="5641" width="7.140625" style="16" customWidth="1"/>
    <col min="5642" max="5642" width="15.5703125" style="16" bestFit="1" customWidth="1"/>
    <col min="5643" max="5643" width="7.5703125" style="16" customWidth="1"/>
    <col min="5644" max="5644" width="11.5703125" style="16" bestFit="1" customWidth="1"/>
    <col min="5645" max="5645" width="10" style="16" bestFit="1" customWidth="1"/>
    <col min="5646" max="5646" width="3.85546875" style="16" customWidth="1"/>
    <col min="5647" max="5647" width="12.28515625" style="16" bestFit="1" customWidth="1"/>
    <col min="5648" max="5648" width="27" style="16" bestFit="1" customWidth="1"/>
    <col min="5649" max="5873" width="11.42578125" style="16"/>
    <col min="5874" max="5874" width="6" style="16" customWidth="1"/>
    <col min="5875" max="5875" width="11.5703125" style="16" bestFit="1" customWidth="1"/>
    <col min="5876" max="5876" width="9.7109375" style="16" customWidth="1"/>
    <col min="5877" max="5877" width="10.7109375" style="16" customWidth="1"/>
    <col min="5878" max="5878" width="9.7109375" style="16" customWidth="1"/>
    <col min="5879" max="5879" width="10.7109375" style="16" customWidth="1"/>
    <col min="5880" max="5880" width="9.7109375" style="16" customWidth="1"/>
    <col min="5881" max="5881" width="10.7109375" style="16" customWidth="1"/>
    <col min="5882" max="5882" width="9.7109375" style="16" customWidth="1"/>
    <col min="5883" max="5883" width="12.28515625" style="16" bestFit="1" customWidth="1"/>
    <col min="5884" max="5884" width="9.7109375" style="16" customWidth="1"/>
    <col min="5885" max="5885" width="10.7109375" style="16" customWidth="1"/>
    <col min="5886" max="5886" width="9.7109375" style="16" customWidth="1"/>
    <col min="5887" max="5887" width="8.42578125" style="16" customWidth="1"/>
    <col min="5888" max="5888" width="9.7109375" style="16" customWidth="1"/>
    <col min="5889" max="5889" width="9.140625" style="16" bestFit="1" customWidth="1"/>
    <col min="5890" max="5890" width="14.140625" style="16" bestFit="1" customWidth="1"/>
    <col min="5891" max="5891" width="8.7109375" style="16" customWidth="1"/>
    <col min="5892" max="5892" width="9.7109375" style="16" customWidth="1"/>
    <col min="5893" max="5893" width="8.5703125" style="16" customWidth="1"/>
    <col min="5894" max="5894" width="12.42578125" style="16" bestFit="1" customWidth="1"/>
    <col min="5895" max="5895" width="11.28515625" style="16" bestFit="1" customWidth="1"/>
    <col min="5896" max="5896" width="11.7109375" style="16" customWidth="1"/>
    <col min="5897" max="5897" width="7.140625" style="16" customWidth="1"/>
    <col min="5898" max="5898" width="15.5703125" style="16" bestFit="1" customWidth="1"/>
    <col min="5899" max="5899" width="7.5703125" style="16" customWidth="1"/>
    <col min="5900" max="5900" width="11.5703125" style="16" bestFit="1" customWidth="1"/>
    <col min="5901" max="5901" width="10" style="16" bestFit="1" customWidth="1"/>
    <col min="5902" max="5902" width="3.85546875" style="16" customWidth="1"/>
    <col min="5903" max="5903" width="12.28515625" style="16" bestFit="1" customWidth="1"/>
    <col min="5904" max="5904" width="27" style="16" bestFit="1" customWidth="1"/>
    <col min="5905" max="6129" width="11.42578125" style="16"/>
    <col min="6130" max="6130" width="6" style="16" customWidth="1"/>
    <col min="6131" max="6131" width="11.5703125" style="16" bestFit="1" customWidth="1"/>
    <col min="6132" max="6132" width="9.7109375" style="16" customWidth="1"/>
    <col min="6133" max="6133" width="10.7109375" style="16" customWidth="1"/>
    <col min="6134" max="6134" width="9.7109375" style="16" customWidth="1"/>
    <col min="6135" max="6135" width="10.7109375" style="16" customWidth="1"/>
    <col min="6136" max="6136" width="9.7109375" style="16" customWidth="1"/>
    <col min="6137" max="6137" width="10.7109375" style="16" customWidth="1"/>
    <col min="6138" max="6138" width="9.7109375" style="16" customWidth="1"/>
    <col min="6139" max="6139" width="12.28515625" style="16" bestFit="1" customWidth="1"/>
    <col min="6140" max="6140" width="9.7109375" style="16" customWidth="1"/>
    <col min="6141" max="6141" width="10.7109375" style="16" customWidth="1"/>
    <col min="6142" max="6142" width="9.7109375" style="16" customWidth="1"/>
    <col min="6143" max="6143" width="8.42578125" style="16" customWidth="1"/>
    <col min="6144" max="6144" width="9.7109375" style="16" customWidth="1"/>
    <col min="6145" max="6145" width="9.140625" style="16" bestFit="1" customWidth="1"/>
    <col min="6146" max="6146" width="14.140625" style="16" bestFit="1" customWidth="1"/>
    <col min="6147" max="6147" width="8.7109375" style="16" customWidth="1"/>
    <col min="6148" max="6148" width="9.7109375" style="16" customWidth="1"/>
    <col min="6149" max="6149" width="8.5703125" style="16" customWidth="1"/>
    <col min="6150" max="6150" width="12.42578125" style="16" bestFit="1" customWidth="1"/>
    <col min="6151" max="6151" width="11.28515625" style="16" bestFit="1" customWidth="1"/>
    <col min="6152" max="6152" width="11.7109375" style="16" customWidth="1"/>
    <col min="6153" max="6153" width="7.140625" style="16" customWidth="1"/>
    <col min="6154" max="6154" width="15.5703125" style="16" bestFit="1" customWidth="1"/>
    <col min="6155" max="6155" width="7.5703125" style="16" customWidth="1"/>
    <col min="6156" max="6156" width="11.5703125" style="16" bestFit="1" customWidth="1"/>
    <col min="6157" max="6157" width="10" style="16" bestFit="1" customWidth="1"/>
    <col min="6158" max="6158" width="3.85546875" style="16" customWidth="1"/>
    <col min="6159" max="6159" width="12.28515625" style="16" bestFit="1" customWidth="1"/>
    <col min="6160" max="6160" width="27" style="16" bestFit="1" customWidth="1"/>
    <col min="6161" max="6385" width="11.42578125" style="16"/>
    <col min="6386" max="6386" width="6" style="16" customWidth="1"/>
    <col min="6387" max="6387" width="11.5703125" style="16" bestFit="1" customWidth="1"/>
    <col min="6388" max="6388" width="9.7109375" style="16" customWidth="1"/>
    <col min="6389" max="6389" width="10.7109375" style="16" customWidth="1"/>
    <col min="6390" max="6390" width="9.7109375" style="16" customWidth="1"/>
    <col min="6391" max="6391" width="10.7109375" style="16" customWidth="1"/>
    <col min="6392" max="6392" width="9.7109375" style="16" customWidth="1"/>
    <col min="6393" max="6393" width="10.7109375" style="16" customWidth="1"/>
    <col min="6394" max="6394" width="9.7109375" style="16" customWidth="1"/>
    <col min="6395" max="6395" width="12.28515625" style="16" bestFit="1" customWidth="1"/>
    <col min="6396" max="6396" width="9.7109375" style="16" customWidth="1"/>
    <col min="6397" max="6397" width="10.7109375" style="16" customWidth="1"/>
    <col min="6398" max="6398" width="9.7109375" style="16" customWidth="1"/>
    <col min="6399" max="6399" width="8.42578125" style="16" customWidth="1"/>
    <col min="6400" max="6400" width="9.7109375" style="16" customWidth="1"/>
    <col min="6401" max="6401" width="9.140625" style="16" bestFit="1" customWidth="1"/>
    <col min="6402" max="6402" width="14.140625" style="16" bestFit="1" customWidth="1"/>
    <col min="6403" max="6403" width="8.7109375" style="16" customWidth="1"/>
    <col min="6404" max="6404" width="9.7109375" style="16" customWidth="1"/>
    <col min="6405" max="6405" width="8.5703125" style="16" customWidth="1"/>
    <col min="6406" max="6406" width="12.42578125" style="16" bestFit="1" customWidth="1"/>
    <col min="6407" max="6407" width="11.28515625" style="16" bestFit="1" customWidth="1"/>
    <col min="6408" max="6408" width="11.7109375" style="16" customWidth="1"/>
    <col min="6409" max="6409" width="7.140625" style="16" customWidth="1"/>
    <col min="6410" max="6410" width="15.5703125" style="16" bestFit="1" customWidth="1"/>
    <col min="6411" max="6411" width="7.5703125" style="16" customWidth="1"/>
    <col min="6412" max="6412" width="11.5703125" style="16" bestFit="1" customWidth="1"/>
    <col min="6413" max="6413" width="10" style="16" bestFit="1" customWidth="1"/>
    <col min="6414" max="6414" width="3.85546875" style="16" customWidth="1"/>
    <col min="6415" max="6415" width="12.28515625" style="16" bestFit="1" customWidth="1"/>
    <col min="6416" max="6416" width="27" style="16" bestFit="1" customWidth="1"/>
    <col min="6417" max="6641" width="11.42578125" style="16"/>
    <col min="6642" max="6642" width="6" style="16" customWidth="1"/>
    <col min="6643" max="6643" width="11.5703125" style="16" bestFit="1" customWidth="1"/>
    <col min="6644" max="6644" width="9.7109375" style="16" customWidth="1"/>
    <col min="6645" max="6645" width="10.7109375" style="16" customWidth="1"/>
    <col min="6646" max="6646" width="9.7109375" style="16" customWidth="1"/>
    <col min="6647" max="6647" width="10.7109375" style="16" customWidth="1"/>
    <col min="6648" max="6648" width="9.7109375" style="16" customWidth="1"/>
    <col min="6649" max="6649" width="10.7109375" style="16" customWidth="1"/>
    <col min="6650" max="6650" width="9.7109375" style="16" customWidth="1"/>
    <col min="6651" max="6651" width="12.28515625" style="16" bestFit="1" customWidth="1"/>
    <col min="6652" max="6652" width="9.7109375" style="16" customWidth="1"/>
    <col min="6653" max="6653" width="10.7109375" style="16" customWidth="1"/>
    <col min="6654" max="6654" width="9.7109375" style="16" customWidth="1"/>
    <col min="6655" max="6655" width="8.42578125" style="16" customWidth="1"/>
    <col min="6656" max="6656" width="9.7109375" style="16" customWidth="1"/>
    <col min="6657" max="6657" width="9.140625" style="16" bestFit="1" customWidth="1"/>
    <col min="6658" max="6658" width="14.140625" style="16" bestFit="1" customWidth="1"/>
    <col min="6659" max="6659" width="8.7109375" style="16" customWidth="1"/>
    <col min="6660" max="6660" width="9.7109375" style="16" customWidth="1"/>
    <col min="6661" max="6661" width="8.5703125" style="16" customWidth="1"/>
    <col min="6662" max="6662" width="12.42578125" style="16" bestFit="1" customWidth="1"/>
    <col min="6663" max="6663" width="11.28515625" style="16" bestFit="1" customWidth="1"/>
    <col min="6664" max="6664" width="11.7109375" style="16" customWidth="1"/>
    <col min="6665" max="6665" width="7.140625" style="16" customWidth="1"/>
    <col min="6666" max="6666" width="15.5703125" style="16" bestFit="1" customWidth="1"/>
    <col min="6667" max="6667" width="7.5703125" style="16" customWidth="1"/>
    <col min="6668" max="6668" width="11.5703125" style="16" bestFit="1" customWidth="1"/>
    <col min="6669" max="6669" width="10" style="16" bestFit="1" customWidth="1"/>
    <col min="6670" max="6670" width="3.85546875" style="16" customWidth="1"/>
    <col min="6671" max="6671" width="12.28515625" style="16" bestFit="1" customWidth="1"/>
    <col min="6672" max="6672" width="27" style="16" bestFit="1" customWidth="1"/>
    <col min="6673" max="6897" width="11.42578125" style="16"/>
    <col min="6898" max="6898" width="6" style="16" customWidth="1"/>
    <col min="6899" max="6899" width="11.5703125" style="16" bestFit="1" customWidth="1"/>
    <col min="6900" max="6900" width="9.7109375" style="16" customWidth="1"/>
    <col min="6901" max="6901" width="10.7109375" style="16" customWidth="1"/>
    <col min="6902" max="6902" width="9.7109375" style="16" customWidth="1"/>
    <col min="6903" max="6903" width="10.7109375" style="16" customWidth="1"/>
    <col min="6904" max="6904" width="9.7109375" style="16" customWidth="1"/>
    <col min="6905" max="6905" width="10.7109375" style="16" customWidth="1"/>
    <col min="6906" max="6906" width="9.7109375" style="16" customWidth="1"/>
    <col min="6907" max="6907" width="12.28515625" style="16" bestFit="1" customWidth="1"/>
    <col min="6908" max="6908" width="9.7109375" style="16" customWidth="1"/>
    <col min="6909" max="6909" width="10.7109375" style="16" customWidth="1"/>
    <col min="6910" max="6910" width="9.7109375" style="16" customWidth="1"/>
    <col min="6911" max="6911" width="8.42578125" style="16" customWidth="1"/>
    <col min="6912" max="6912" width="9.7109375" style="16" customWidth="1"/>
    <col min="6913" max="6913" width="9.140625" style="16" bestFit="1" customWidth="1"/>
    <col min="6914" max="6914" width="14.140625" style="16" bestFit="1" customWidth="1"/>
    <col min="6915" max="6915" width="8.7109375" style="16" customWidth="1"/>
    <col min="6916" max="6916" width="9.7109375" style="16" customWidth="1"/>
    <col min="6917" max="6917" width="8.5703125" style="16" customWidth="1"/>
    <col min="6918" max="6918" width="12.42578125" style="16" bestFit="1" customWidth="1"/>
    <col min="6919" max="6919" width="11.28515625" style="16" bestFit="1" customWidth="1"/>
    <col min="6920" max="6920" width="11.7109375" style="16" customWidth="1"/>
    <col min="6921" max="6921" width="7.140625" style="16" customWidth="1"/>
    <col min="6922" max="6922" width="15.5703125" style="16" bestFit="1" customWidth="1"/>
    <col min="6923" max="6923" width="7.5703125" style="16" customWidth="1"/>
    <col min="6924" max="6924" width="11.5703125" style="16" bestFit="1" customWidth="1"/>
    <col min="6925" max="6925" width="10" style="16" bestFit="1" customWidth="1"/>
    <col min="6926" max="6926" width="3.85546875" style="16" customWidth="1"/>
    <col min="6927" max="6927" width="12.28515625" style="16" bestFit="1" customWidth="1"/>
    <col min="6928" max="6928" width="27" style="16" bestFit="1" customWidth="1"/>
    <col min="6929" max="7153" width="11.42578125" style="16"/>
    <col min="7154" max="7154" width="6" style="16" customWidth="1"/>
    <col min="7155" max="7155" width="11.5703125" style="16" bestFit="1" customWidth="1"/>
    <col min="7156" max="7156" width="9.7109375" style="16" customWidth="1"/>
    <col min="7157" max="7157" width="10.7109375" style="16" customWidth="1"/>
    <col min="7158" max="7158" width="9.7109375" style="16" customWidth="1"/>
    <col min="7159" max="7159" width="10.7109375" style="16" customWidth="1"/>
    <col min="7160" max="7160" width="9.7109375" style="16" customWidth="1"/>
    <col min="7161" max="7161" width="10.7109375" style="16" customWidth="1"/>
    <col min="7162" max="7162" width="9.7109375" style="16" customWidth="1"/>
    <col min="7163" max="7163" width="12.28515625" style="16" bestFit="1" customWidth="1"/>
    <col min="7164" max="7164" width="9.7109375" style="16" customWidth="1"/>
    <col min="7165" max="7165" width="10.7109375" style="16" customWidth="1"/>
    <col min="7166" max="7166" width="9.7109375" style="16" customWidth="1"/>
    <col min="7167" max="7167" width="8.42578125" style="16" customWidth="1"/>
    <col min="7168" max="7168" width="9.7109375" style="16" customWidth="1"/>
    <col min="7169" max="7169" width="9.140625" style="16" bestFit="1" customWidth="1"/>
    <col min="7170" max="7170" width="14.140625" style="16" bestFit="1" customWidth="1"/>
    <col min="7171" max="7171" width="8.7109375" style="16" customWidth="1"/>
    <col min="7172" max="7172" width="9.7109375" style="16" customWidth="1"/>
    <col min="7173" max="7173" width="8.5703125" style="16" customWidth="1"/>
    <col min="7174" max="7174" width="12.42578125" style="16" bestFit="1" customWidth="1"/>
    <col min="7175" max="7175" width="11.28515625" style="16" bestFit="1" customWidth="1"/>
    <col min="7176" max="7176" width="11.7109375" style="16" customWidth="1"/>
    <col min="7177" max="7177" width="7.140625" style="16" customWidth="1"/>
    <col min="7178" max="7178" width="15.5703125" style="16" bestFit="1" customWidth="1"/>
    <col min="7179" max="7179" width="7.5703125" style="16" customWidth="1"/>
    <col min="7180" max="7180" width="11.5703125" style="16" bestFit="1" customWidth="1"/>
    <col min="7181" max="7181" width="10" style="16" bestFit="1" customWidth="1"/>
    <col min="7182" max="7182" width="3.85546875" style="16" customWidth="1"/>
    <col min="7183" max="7183" width="12.28515625" style="16" bestFit="1" customWidth="1"/>
    <col min="7184" max="7184" width="27" style="16" bestFit="1" customWidth="1"/>
    <col min="7185" max="7409" width="11.42578125" style="16"/>
    <col min="7410" max="7410" width="6" style="16" customWidth="1"/>
    <col min="7411" max="7411" width="11.5703125" style="16" bestFit="1" customWidth="1"/>
    <col min="7412" max="7412" width="9.7109375" style="16" customWidth="1"/>
    <col min="7413" max="7413" width="10.7109375" style="16" customWidth="1"/>
    <col min="7414" max="7414" width="9.7109375" style="16" customWidth="1"/>
    <col min="7415" max="7415" width="10.7109375" style="16" customWidth="1"/>
    <col min="7416" max="7416" width="9.7109375" style="16" customWidth="1"/>
    <col min="7417" max="7417" width="10.7109375" style="16" customWidth="1"/>
    <col min="7418" max="7418" width="9.7109375" style="16" customWidth="1"/>
    <col min="7419" max="7419" width="12.28515625" style="16" bestFit="1" customWidth="1"/>
    <col min="7420" max="7420" width="9.7109375" style="16" customWidth="1"/>
    <col min="7421" max="7421" width="10.7109375" style="16" customWidth="1"/>
    <col min="7422" max="7422" width="9.7109375" style="16" customWidth="1"/>
    <col min="7423" max="7423" width="8.42578125" style="16" customWidth="1"/>
    <col min="7424" max="7424" width="9.7109375" style="16" customWidth="1"/>
    <col min="7425" max="7425" width="9.140625" style="16" bestFit="1" customWidth="1"/>
    <col min="7426" max="7426" width="14.140625" style="16" bestFit="1" customWidth="1"/>
    <col min="7427" max="7427" width="8.7109375" style="16" customWidth="1"/>
    <col min="7428" max="7428" width="9.7109375" style="16" customWidth="1"/>
    <col min="7429" max="7429" width="8.5703125" style="16" customWidth="1"/>
    <col min="7430" max="7430" width="12.42578125" style="16" bestFit="1" customWidth="1"/>
    <col min="7431" max="7431" width="11.28515625" style="16" bestFit="1" customWidth="1"/>
    <col min="7432" max="7432" width="11.7109375" style="16" customWidth="1"/>
    <col min="7433" max="7433" width="7.140625" style="16" customWidth="1"/>
    <col min="7434" max="7434" width="15.5703125" style="16" bestFit="1" customWidth="1"/>
    <col min="7435" max="7435" width="7.5703125" style="16" customWidth="1"/>
    <col min="7436" max="7436" width="11.5703125" style="16" bestFit="1" customWidth="1"/>
    <col min="7437" max="7437" width="10" style="16" bestFit="1" customWidth="1"/>
    <col min="7438" max="7438" width="3.85546875" style="16" customWidth="1"/>
    <col min="7439" max="7439" width="12.28515625" style="16" bestFit="1" customWidth="1"/>
    <col min="7440" max="7440" width="27" style="16" bestFit="1" customWidth="1"/>
    <col min="7441" max="7665" width="11.42578125" style="16"/>
    <col min="7666" max="7666" width="6" style="16" customWidth="1"/>
    <col min="7667" max="7667" width="11.5703125" style="16" bestFit="1" customWidth="1"/>
    <col min="7668" max="7668" width="9.7109375" style="16" customWidth="1"/>
    <col min="7669" max="7669" width="10.7109375" style="16" customWidth="1"/>
    <col min="7670" max="7670" width="9.7109375" style="16" customWidth="1"/>
    <col min="7671" max="7671" width="10.7109375" style="16" customWidth="1"/>
    <col min="7672" max="7672" width="9.7109375" style="16" customWidth="1"/>
    <col min="7673" max="7673" width="10.7109375" style="16" customWidth="1"/>
    <col min="7674" max="7674" width="9.7109375" style="16" customWidth="1"/>
    <col min="7675" max="7675" width="12.28515625" style="16" bestFit="1" customWidth="1"/>
    <col min="7676" max="7676" width="9.7109375" style="16" customWidth="1"/>
    <col min="7677" max="7677" width="10.7109375" style="16" customWidth="1"/>
    <col min="7678" max="7678" width="9.7109375" style="16" customWidth="1"/>
    <col min="7679" max="7679" width="8.42578125" style="16" customWidth="1"/>
    <col min="7680" max="7680" width="9.7109375" style="16" customWidth="1"/>
    <col min="7681" max="7681" width="9.140625" style="16" bestFit="1" customWidth="1"/>
    <col min="7682" max="7682" width="14.140625" style="16" bestFit="1" customWidth="1"/>
    <col min="7683" max="7683" width="8.7109375" style="16" customWidth="1"/>
    <col min="7684" max="7684" width="9.7109375" style="16" customWidth="1"/>
    <col min="7685" max="7685" width="8.5703125" style="16" customWidth="1"/>
    <col min="7686" max="7686" width="12.42578125" style="16" bestFit="1" customWidth="1"/>
    <col min="7687" max="7687" width="11.28515625" style="16" bestFit="1" customWidth="1"/>
    <col min="7688" max="7688" width="11.7109375" style="16" customWidth="1"/>
    <col min="7689" max="7689" width="7.140625" style="16" customWidth="1"/>
    <col min="7690" max="7690" width="15.5703125" style="16" bestFit="1" customWidth="1"/>
    <col min="7691" max="7691" width="7.5703125" style="16" customWidth="1"/>
    <col min="7692" max="7692" width="11.5703125" style="16" bestFit="1" customWidth="1"/>
    <col min="7693" max="7693" width="10" style="16" bestFit="1" customWidth="1"/>
    <col min="7694" max="7694" width="3.85546875" style="16" customWidth="1"/>
    <col min="7695" max="7695" width="12.28515625" style="16" bestFit="1" customWidth="1"/>
    <col min="7696" max="7696" width="27" style="16" bestFit="1" customWidth="1"/>
    <col min="7697" max="7921" width="11.42578125" style="16"/>
    <col min="7922" max="7922" width="6" style="16" customWidth="1"/>
    <col min="7923" max="7923" width="11.5703125" style="16" bestFit="1" customWidth="1"/>
    <col min="7924" max="7924" width="9.7109375" style="16" customWidth="1"/>
    <col min="7925" max="7925" width="10.7109375" style="16" customWidth="1"/>
    <col min="7926" max="7926" width="9.7109375" style="16" customWidth="1"/>
    <col min="7927" max="7927" width="10.7109375" style="16" customWidth="1"/>
    <col min="7928" max="7928" width="9.7109375" style="16" customWidth="1"/>
    <col min="7929" max="7929" width="10.7109375" style="16" customWidth="1"/>
    <col min="7930" max="7930" width="9.7109375" style="16" customWidth="1"/>
    <col min="7931" max="7931" width="12.28515625" style="16" bestFit="1" customWidth="1"/>
    <col min="7932" max="7932" width="9.7109375" style="16" customWidth="1"/>
    <col min="7933" max="7933" width="10.7109375" style="16" customWidth="1"/>
    <col min="7934" max="7934" width="9.7109375" style="16" customWidth="1"/>
    <col min="7935" max="7935" width="8.42578125" style="16" customWidth="1"/>
    <col min="7936" max="7936" width="9.7109375" style="16" customWidth="1"/>
    <col min="7937" max="7937" width="9.140625" style="16" bestFit="1" customWidth="1"/>
    <col min="7938" max="7938" width="14.140625" style="16" bestFit="1" customWidth="1"/>
    <col min="7939" max="7939" width="8.7109375" style="16" customWidth="1"/>
    <col min="7940" max="7940" width="9.7109375" style="16" customWidth="1"/>
    <col min="7941" max="7941" width="8.5703125" style="16" customWidth="1"/>
    <col min="7942" max="7942" width="12.42578125" style="16" bestFit="1" customWidth="1"/>
    <col min="7943" max="7943" width="11.28515625" style="16" bestFit="1" customWidth="1"/>
    <col min="7944" max="7944" width="11.7109375" style="16" customWidth="1"/>
    <col min="7945" max="7945" width="7.140625" style="16" customWidth="1"/>
    <col min="7946" max="7946" width="15.5703125" style="16" bestFit="1" customWidth="1"/>
    <col min="7947" max="7947" width="7.5703125" style="16" customWidth="1"/>
    <col min="7948" max="7948" width="11.5703125" style="16" bestFit="1" customWidth="1"/>
    <col min="7949" max="7949" width="10" style="16" bestFit="1" customWidth="1"/>
    <col min="7950" max="7950" width="3.85546875" style="16" customWidth="1"/>
    <col min="7951" max="7951" width="12.28515625" style="16" bestFit="1" customWidth="1"/>
    <col min="7952" max="7952" width="27" style="16" bestFit="1" customWidth="1"/>
    <col min="7953" max="8177" width="11.42578125" style="16"/>
    <col min="8178" max="8178" width="6" style="16" customWidth="1"/>
    <col min="8179" max="8179" width="11.5703125" style="16" bestFit="1" customWidth="1"/>
    <col min="8180" max="8180" width="9.7109375" style="16" customWidth="1"/>
    <col min="8181" max="8181" width="10.7109375" style="16" customWidth="1"/>
    <col min="8182" max="8182" width="9.7109375" style="16" customWidth="1"/>
    <col min="8183" max="8183" width="10.7109375" style="16" customWidth="1"/>
    <col min="8184" max="8184" width="9.7109375" style="16" customWidth="1"/>
    <col min="8185" max="8185" width="10.7109375" style="16" customWidth="1"/>
    <col min="8186" max="8186" width="9.7109375" style="16" customWidth="1"/>
    <col min="8187" max="8187" width="12.28515625" style="16" bestFit="1" customWidth="1"/>
    <col min="8188" max="8188" width="9.7109375" style="16" customWidth="1"/>
    <col min="8189" max="8189" width="10.7109375" style="16" customWidth="1"/>
    <col min="8190" max="8190" width="9.7109375" style="16" customWidth="1"/>
    <col min="8191" max="8191" width="8.42578125" style="16" customWidth="1"/>
    <col min="8192" max="8192" width="9.7109375" style="16" customWidth="1"/>
    <col min="8193" max="8193" width="9.140625" style="16" bestFit="1" customWidth="1"/>
    <col min="8194" max="8194" width="14.140625" style="16" bestFit="1" customWidth="1"/>
    <col min="8195" max="8195" width="8.7109375" style="16" customWidth="1"/>
    <col min="8196" max="8196" width="9.7109375" style="16" customWidth="1"/>
    <col min="8197" max="8197" width="8.5703125" style="16" customWidth="1"/>
    <col min="8198" max="8198" width="12.42578125" style="16" bestFit="1" customWidth="1"/>
    <col min="8199" max="8199" width="11.28515625" style="16" bestFit="1" customWidth="1"/>
    <col min="8200" max="8200" width="11.7109375" style="16" customWidth="1"/>
    <col min="8201" max="8201" width="7.140625" style="16" customWidth="1"/>
    <col min="8202" max="8202" width="15.5703125" style="16" bestFit="1" customWidth="1"/>
    <col min="8203" max="8203" width="7.5703125" style="16" customWidth="1"/>
    <col min="8204" max="8204" width="11.5703125" style="16" bestFit="1" customWidth="1"/>
    <col min="8205" max="8205" width="10" style="16" bestFit="1" customWidth="1"/>
    <col min="8206" max="8206" width="3.85546875" style="16" customWidth="1"/>
    <col min="8207" max="8207" width="12.28515625" style="16" bestFit="1" customWidth="1"/>
    <col min="8208" max="8208" width="27" style="16" bestFit="1" customWidth="1"/>
    <col min="8209" max="8433" width="11.42578125" style="16"/>
    <col min="8434" max="8434" width="6" style="16" customWidth="1"/>
    <col min="8435" max="8435" width="11.5703125" style="16" bestFit="1" customWidth="1"/>
    <col min="8436" max="8436" width="9.7109375" style="16" customWidth="1"/>
    <col min="8437" max="8437" width="10.7109375" style="16" customWidth="1"/>
    <col min="8438" max="8438" width="9.7109375" style="16" customWidth="1"/>
    <col min="8439" max="8439" width="10.7109375" style="16" customWidth="1"/>
    <col min="8440" max="8440" width="9.7109375" style="16" customWidth="1"/>
    <col min="8441" max="8441" width="10.7109375" style="16" customWidth="1"/>
    <col min="8442" max="8442" width="9.7109375" style="16" customWidth="1"/>
    <col min="8443" max="8443" width="12.28515625" style="16" bestFit="1" customWidth="1"/>
    <col min="8444" max="8444" width="9.7109375" style="16" customWidth="1"/>
    <col min="8445" max="8445" width="10.7109375" style="16" customWidth="1"/>
    <col min="8446" max="8446" width="9.7109375" style="16" customWidth="1"/>
    <col min="8447" max="8447" width="8.42578125" style="16" customWidth="1"/>
    <col min="8448" max="8448" width="9.7109375" style="16" customWidth="1"/>
    <col min="8449" max="8449" width="9.140625" style="16" bestFit="1" customWidth="1"/>
    <col min="8450" max="8450" width="14.140625" style="16" bestFit="1" customWidth="1"/>
    <col min="8451" max="8451" width="8.7109375" style="16" customWidth="1"/>
    <col min="8452" max="8452" width="9.7109375" style="16" customWidth="1"/>
    <col min="8453" max="8453" width="8.5703125" style="16" customWidth="1"/>
    <col min="8454" max="8454" width="12.42578125" style="16" bestFit="1" customWidth="1"/>
    <col min="8455" max="8455" width="11.28515625" style="16" bestFit="1" customWidth="1"/>
    <col min="8456" max="8456" width="11.7109375" style="16" customWidth="1"/>
    <col min="8457" max="8457" width="7.140625" style="16" customWidth="1"/>
    <col min="8458" max="8458" width="15.5703125" style="16" bestFit="1" customWidth="1"/>
    <col min="8459" max="8459" width="7.5703125" style="16" customWidth="1"/>
    <col min="8460" max="8460" width="11.5703125" style="16" bestFit="1" customWidth="1"/>
    <col min="8461" max="8461" width="10" style="16" bestFit="1" customWidth="1"/>
    <col min="8462" max="8462" width="3.85546875" style="16" customWidth="1"/>
    <col min="8463" max="8463" width="12.28515625" style="16" bestFit="1" customWidth="1"/>
    <col min="8464" max="8464" width="27" style="16" bestFit="1" customWidth="1"/>
    <col min="8465" max="8689" width="11.42578125" style="16"/>
    <col min="8690" max="8690" width="6" style="16" customWidth="1"/>
    <col min="8691" max="8691" width="11.5703125" style="16" bestFit="1" customWidth="1"/>
    <col min="8692" max="8692" width="9.7109375" style="16" customWidth="1"/>
    <col min="8693" max="8693" width="10.7109375" style="16" customWidth="1"/>
    <col min="8694" max="8694" width="9.7109375" style="16" customWidth="1"/>
    <col min="8695" max="8695" width="10.7109375" style="16" customWidth="1"/>
    <col min="8696" max="8696" width="9.7109375" style="16" customWidth="1"/>
    <col min="8697" max="8697" width="10.7109375" style="16" customWidth="1"/>
    <col min="8698" max="8698" width="9.7109375" style="16" customWidth="1"/>
    <col min="8699" max="8699" width="12.28515625" style="16" bestFit="1" customWidth="1"/>
    <col min="8700" max="8700" width="9.7109375" style="16" customWidth="1"/>
    <col min="8701" max="8701" width="10.7109375" style="16" customWidth="1"/>
    <col min="8702" max="8702" width="9.7109375" style="16" customWidth="1"/>
    <col min="8703" max="8703" width="8.42578125" style="16" customWidth="1"/>
    <col min="8704" max="8704" width="9.7109375" style="16" customWidth="1"/>
    <col min="8705" max="8705" width="9.140625" style="16" bestFit="1" customWidth="1"/>
    <col min="8706" max="8706" width="14.140625" style="16" bestFit="1" customWidth="1"/>
    <col min="8707" max="8707" width="8.7109375" style="16" customWidth="1"/>
    <col min="8708" max="8708" width="9.7109375" style="16" customWidth="1"/>
    <col min="8709" max="8709" width="8.5703125" style="16" customWidth="1"/>
    <col min="8710" max="8710" width="12.42578125" style="16" bestFit="1" customWidth="1"/>
    <col min="8711" max="8711" width="11.28515625" style="16" bestFit="1" customWidth="1"/>
    <col min="8712" max="8712" width="11.7109375" style="16" customWidth="1"/>
    <col min="8713" max="8713" width="7.140625" style="16" customWidth="1"/>
    <col min="8714" max="8714" width="15.5703125" style="16" bestFit="1" customWidth="1"/>
    <col min="8715" max="8715" width="7.5703125" style="16" customWidth="1"/>
    <col min="8716" max="8716" width="11.5703125" style="16" bestFit="1" customWidth="1"/>
    <col min="8717" max="8717" width="10" style="16" bestFit="1" customWidth="1"/>
    <col min="8718" max="8718" width="3.85546875" style="16" customWidth="1"/>
    <col min="8719" max="8719" width="12.28515625" style="16" bestFit="1" customWidth="1"/>
    <col min="8720" max="8720" width="27" style="16" bestFit="1" customWidth="1"/>
    <col min="8721" max="8945" width="11.42578125" style="16"/>
    <col min="8946" max="8946" width="6" style="16" customWidth="1"/>
    <col min="8947" max="8947" width="11.5703125" style="16" bestFit="1" customWidth="1"/>
    <col min="8948" max="8948" width="9.7109375" style="16" customWidth="1"/>
    <col min="8949" max="8949" width="10.7109375" style="16" customWidth="1"/>
    <col min="8950" max="8950" width="9.7109375" style="16" customWidth="1"/>
    <col min="8951" max="8951" width="10.7109375" style="16" customWidth="1"/>
    <col min="8952" max="8952" width="9.7109375" style="16" customWidth="1"/>
    <col min="8953" max="8953" width="10.7109375" style="16" customWidth="1"/>
    <col min="8954" max="8954" width="9.7109375" style="16" customWidth="1"/>
    <col min="8955" max="8955" width="12.28515625" style="16" bestFit="1" customWidth="1"/>
    <col min="8956" max="8956" width="9.7109375" style="16" customWidth="1"/>
    <col min="8957" max="8957" width="10.7109375" style="16" customWidth="1"/>
    <col min="8958" max="8958" width="9.7109375" style="16" customWidth="1"/>
    <col min="8959" max="8959" width="8.42578125" style="16" customWidth="1"/>
    <col min="8960" max="8960" width="9.7109375" style="16" customWidth="1"/>
    <col min="8961" max="8961" width="9.140625" style="16" bestFit="1" customWidth="1"/>
    <col min="8962" max="8962" width="14.140625" style="16" bestFit="1" customWidth="1"/>
    <col min="8963" max="8963" width="8.7109375" style="16" customWidth="1"/>
    <col min="8964" max="8964" width="9.7109375" style="16" customWidth="1"/>
    <col min="8965" max="8965" width="8.5703125" style="16" customWidth="1"/>
    <col min="8966" max="8966" width="12.42578125" style="16" bestFit="1" customWidth="1"/>
    <col min="8967" max="8967" width="11.28515625" style="16" bestFit="1" customWidth="1"/>
    <col min="8968" max="8968" width="11.7109375" style="16" customWidth="1"/>
    <col min="8969" max="8969" width="7.140625" style="16" customWidth="1"/>
    <col min="8970" max="8970" width="15.5703125" style="16" bestFit="1" customWidth="1"/>
    <col min="8971" max="8971" width="7.5703125" style="16" customWidth="1"/>
    <col min="8972" max="8972" width="11.5703125" style="16" bestFit="1" customWidth="1"/>
    <col min="8973" max="8973" width="10" style="16" bestFit="1" customWidth="1"/>
    <col min="8974" max="8974" width="3.85546875" style="16" customWidth="1"/>
    <col min="8975" max="8975" width="12.28515625" style="16" bestFit="1" customWidth="1"/>
    <col min="8976" max="8976" width="27" style="16" bestFit="1" customWidth="1"/>
    <col min="8977" max="9201" width="11.42578125" style="16"/>
    <col min="9202" max="9202" width="6" style="16" customWidth="1"/>
    <col min="9203" max="9203" width="11.5703125" style="16" bestFit="1" customWidth="1"/>
    <col min="9204" max="9204" width="9.7109375" style="16" customWidth="1"/>
    <col min="9205" max="9205" width="10.7109375" style="16" customWidth="1"/>
    <col min="9206" max="9206" width="9.7109375" style="16" customWidth="1"/>
    <col min="9207" max="9207" width="10.7109375" style="16" customWidth="1"/>
    <col min="9208" max="9208" width="9.7109375" style="16" customWidth="1"/>
    <col min="9209" max="9209" width="10.7109375" style="16" customWidth="1"/>
    <col min="9210" max="9210" width="9.7109375" style="16" customWidth="1"/>
    <col min="9211" max="9211" width="12.28515625" style="16" bestFit="1" customWidth="1"/>
    <col min="9212" max="9212" width="9.7109375" style="16" customWidth="1"/>
    <col min="9213" max="9213" width="10.7109375" style="16" customWidth="1"/>
    <col min="9214" max="9214" width="9.7109375" style="16" customWidth="1"/>
    <col min="9215" max="9215" width="8.42578125" style="16" customWidth="1"/>
    <col min="9216" max="9216" width="9.7109375" style="16" customWidth="1"/>
    <col min="9217" max="9217" width="9.140625" style="16" bestFit="1" customWidth="1"/>
    <col min="9218" max="9218" width="14.140625" style="16" bestFit="1" customWidth="1"/>
    <col min="9219" max="9219" width="8.7109375" style="16" customWidth="1"/>
    <col min="9220" max="9220" width="9.7109375" style="16" customWidth="1"/>
    <col min="9221" max="9221" width="8.5703125" style="16" customWidth="1"/>
    <col min="9222" max="9222" width="12.42578125" style="16" bestFit="1" customWidth="1"/>
    <col min="9223" max="9223" width="11.28515625" style="16" bestFit="1" customWidth="1"/>
    <col min="9224" max="9224" width="11.7109375" style="16" customWidth="1"/>
    <col min="9225" max="9225" width="7.140625" style="16" customWidth="1"/>
    <col min="9226" max="9226" width="15.5703125" style="16" bestFit="1" customWidth="1"/>
    <col min="9227" max="9227" width="7.5703125" style="16" customWidth="1"/>
    <col min="9228" max="9228" width="11.5703125" style="16" bestFit="1" customWidth="1"/>
    <col min="9229" max="9229" width="10" style="16" bestFit="1" customWidth="1"/>
    <col min="9230" max="9230" width="3.85546875" style="16" customWidth="1"/>
    <col min="9231" max="9231" width="12.28515625" style="16" bestFit="1" customWidth="1"/>
    <col min="9232" max="9232" width="27" style="16" bestFit="1" customWidth="1"/>
    <col min="9233" max="9457" width="11.42578125" style="16"/>
    <col min="9458" max="9458" width="6" style="16" customWidth="1"/>
    <col min="9459" max="9459" width="11.5703125" style="16" bestFit="1" customWidth="1"/>
    <col min="9460" max="9460" width="9.7109375" style="16" customWidth="1"/>
    <col min="9461" max="9461" width="10.7109375" style="16" customWidth="1"/>
    <col min="9462" max="9462" width="9.7109375" style="16" customWidth="1"/>
    <col min="9463" max="9463" width="10.7109375" style="16" customWidth="1"/>
    <col min="9464" max="9464" width="9.7109375" style="16" customWidth="1"/>
    <col min="9465" max="9465" width="10.7109375" style="16" customWidth="1"/>
    <col min="9466" max="9466" width="9.7109375" style="16" customWidth="1"/>
    <col min="9467" max="9467" width="12.28515625" style="16" bestFit="1" customWidth="1"/>
    <col min="9468" max="9468" width="9.7109375" style="16" customWidth="1"/>
    <col min="9469" max="9469" width="10.7109375" style="16" customWidth="1"/>
    <col min="9470" max="9470" width="9.7109375" style="16" customWidth="1"/>
    <col min="9471" max="9471" width="8.42578125" style="16" customWidth="1"/>
    <col min="9472" max="9472" width="9.7109375" style="16" customWidth="1"/>
    <col min="9473" max="9473" width="9.140625" style="16" bestFit="1" customWidth="1"/>
    <col min="9474" max="9474" width="14.140625" style="16" bestFit="1" customWidth="1"/>
    <col min="9475" max="9475" width="8.7109375" style="16" customWidth="1"/>
    <col min="9476" max="9476" width="9.7109375" style="16" customWidth="1"/>
    <col min="9477" max="9477" width="8.5703125" style="16" customWidth="1"/>
    <col min="9478" max="9478" width="12.42578125" style="16" bestFit="1" customWidth="1"/>
    <col min="9479" max="9479" width="11.28515625" style="16" bestFit="1" customWidth="1"/>
    <col min="9480" max="9480" width="11.7109375" style="16" customWidth="1"/>
    <col min="9481" max="9481" width="7.140625" style="16" customWidth="1"/>
    <col min="9482" max="9482" width="15.5703125" style="16" bestFit="1" customWidth="1"/>
    <col min="9483" max="9483" width="7.5703125" style="16" customWidth="1"/>
    <col min="9484" max="9484" width="11.5703125" style="16" bestFit="1" customWidth="1"/>
    <col min="9485" max="9485" width="10" style="16" bestFit="1" customWidth="1"/>
    <col min="9486" max="9486" width="3.85546875" style="16" customWidth="1"/>
    <col min="9487" max="9487" width="12.28515625" style="16" bestFit="1" customWidth="1"/>
    <col min="9488" max="9488" width="27" style="16" bestFit="1" customWidth="1"/>
    <col min="9489" max="9713" width="11.42578125" style="16"/>
    <col min="9714" max="9714" width="6" style="16" customWidth="1"/>
    <col min="9715" max="9715" width="11.5703125" style="16" bestFit="1" customWidth="1"/>
    <col min="9716" max="9716" width="9.7109375" style="16" customWidth="1"/>
    <col min="9717" max="9717" width="10.7109375" style="16" customWidth="1"/>
    <col min="9718" max="9718" width="9.7109375" style="16" customWidth="1"/>
    <col min="9719" max="9719" width="10.7109375" style="16" customWidth="1"/>
    <col min="9720" max="9720" width="9.7109375" style="16" customWidth="1"/>
    <col min="9721" max="9721" width="10.7109375" style="16" customWidth="1"/>
    <col min="9722" max="9722" width="9.7109375" style="16" customWidth="1"/>
    <col min="9723" max="9723" width="12.28515625" style="16" bestFit="1" customWidth="1"/>
    <col min="9724" max="9724" width="9.7109375" style="16" customWidth="1"/>
    <col min="9725" max="9725" width="10.7109375" style="16" customWidth="1"/>
    <col min="9726" max="9726" width="9.7109375" style="16" customWidth="1"/>
    <col min="9727" max="9727" width="8.42578125" style="16" customWidth="1"/>
    <col min="9728" max="9728" width="9.7109375" style="16" customWidth="1"/>
    <col min="9729" max="9729" width="9.140625" style="16" bestFit="1" customWidth="1"/>
    <col min="9730" max="9730" width="14.140625" style="16" bestFit="1" customWidth="1"/>
    <col min="9731" max="9731" width="8.7109375" style="16" customWidth="1"/>
    <col min="9732" max="9732" width="9.7109375" style="16" customWidth="1"/>
    <col min="9733" max="9733" width="8.5703125" style="16" customWidth="1"/>
    <col min="9734" max="9734" width="12.42578125" style="16" bestFit="1" customWidth="1"/>
    <col min="9735" max="9735" width="11.28515625" style="16" bestFit="1" customWidth="1"/>
    <col min="9736" max="9736" width="11.7109375" style="16" customWidth="1"/>
    <col min="9737" max="9737" width="7.140625" style="16" customWidth="1"/>
    <col min="9738" max="9738" width="15.5703125" style="16" bestFit="1" customWidth="1"/>
    <col min="9739" max="9739" width="7.5703125" style="16" customWidth="1"/>
    <col min="9740" max="9740" width="11.5703125" style="16" bestFit="1" customWidth="1"/>
    <col min="9741" max="9741" width="10" style="16" bestFit="1" customWidth="1"/>
    <col min="9742" max="9742" width="3.85546875" style="16" customWidth="1"/>
    <col min="9743" max="9743" width="12.28515625" style="16" bestFit="1" customWidth="1"/>
    <col min="9744" max="9744" width="27" style="16" bestFit="1" customWidth="1"/>
    <col min="9745" max="9969" width="11.42578125" style="16"/>
    <col min="9970" max="9970" width="6" style="16" customWidth="1"/>
    <col min="9971" max="9971" width="11.5703125" style="16" bestFit="1" customWidth="1"/>
    <col min="9972" max="9972" width="9.7109375" style="16" customWidth="1"/>
    <col min="9973" max="9973" width="10.7109375" style="16" customWidth="1"/>
    <col min="9974" max="9974" width="9.7109375" style="16" customWidth="1"/>
    <col min="9975" max="9975" width="10.7109375" style="16" customWidth="1"/>
    <col min="9976" max="9976" width="9.7109375" style="16" customWidth="1"/>
    <col min="9977" max="9977" width="10.7109375" style="16" customWidth="1"/>
    <col min="9978" max="9978" width="9.7109375" style="16" customWidth="1"/>
    <col min="9979" max="9979" width="12.28515625" style="16" bestFit="1" customWidth="1"/>
    <col min="9980" max="9980" width="9.7109375" style="16" customWidth="1"/>
    <col min="9981" max="9981" width="10.7109375" style="16" customWidth="1"/>
    <col min="9982" max="9982" width="9.7109375" style="16" customWidth="1"/>
    <col min="9983" max="9983" width="8.42578125" style="16" customWidth="1"/>
    <col min="9984" max="9984" width="9.7109375" style="16" customWidth="1"/>
    <col min="9985" max="9985" width="9.140625" style="16" bestFit="1" customWidth="1"/>
    <col min="9986" max="9986" width="14.140625" style="16" bestFit="1" customWidth="1"/>
    <col min="9987" max="9987" width="8.7109375" style="16" customWidth="1"/>
    <col min="9988" max="9988" width="9.7109375" style="16" customWidth="1"/>
    <col min="9989" max="9989" width="8.5703125" style="16" customWidth="1"/>
    <col min="9990" max="9990" width="12.42578125" style="16" bestFit="1" customWidth="1"/>
    <col min="9991" max="9991" width="11.28515625" style="16" bestFit="1" customWidth="1"/>
    <col min="9992" max="9992" width="11.7109375" style="16" customWidth="1"/>
    <col min="9993" max="9993" width="7.140625" style="16" customWidth="1"/>
    <col min="9994" max="9994" width="15.5703125" style="16" bestFit="1" customWidth="1"/>
    <col min="9995" max="9995" width="7.5703125" style="16" customWidth="1"/>
    <col min="9996" max="9996" width="11.5703125" style="16" bestFit="1" customWidth="1"/>
    <col min="9997" max="9997" width="10" style="16" bestFit="1" customWidth="1"/>
    <col min="9998" max="9998" width="3.85546875" style="16" customWidth="1"/>
    <col min="9999" max="9999" width="12.28515625" style="16" bestFit="1" customWidth="1"/>
    <col min="10000" max="10000" width="27" style="16" bestFit="1" customWidth="1"/>
    <col min="10001" max="10225" width="11.42578125" style="16"/>
    <col min="10226" max="10226" width="6" style="16" customWidth="1"/>
    <col min="10227" max="10227" width="11.5703125" style="16" bestFit="1" customWidth="1"/>
    <col min="10228" max="10228" width="9.7109375" style="16" customWidth="1"/>
    <col min="10229" max="10229" width="10.7109375" style="16" customWidth="1"/>
    <col min="10230" max="10230" width="9.7109375" style="16" customWidth="1"/>
    <col min="10231" max="10231" width="10.7109375" style="16" customWidth="1"/>
    <col min="10232" max="10232" width="9.7109375" style="16" customWidth="1"/>
    <col min="10233" max="10233" width="10.7109375" style="16" customWidth="1"/>
    <col min="10234" max="10234" width="9.7109375" style="16" customWidth="1"/>
    <col min="10235" max="10235" width="12.28515625" style="16" bestFit="1" customWidth="1"/>
    <col min="10236" max="10236" width="9.7109375" style="16" customWidth="1"/>
    <col min="10237" max="10237" width="10.7109375" style="16" customWidth="1"/>
    <col min="10238" max="10238" width="9.7109375" style="16" customWidth="1"/>
    <col min="10239" max="10239" width="8.42578125" style="16" customWidth="1"/>
    <col min="10240" max="10240" width="9.7109375" style="16" customWidth="1"/>
    <col min="10241" max="10241" width="9.140625" style="16" bestFit="1" customWidth="1"/>
    <col min="10242" max="10242" width="14.140625" style="16" bestFit="1" customWidth="1"/>
    <col min="10243" max="10243" width="8.7109375" style="16" customWidth="1"/>
    <col min="10244" max="10244" width="9.7109375" style="16" customWidth="1"/>
    <col min="10245" max="10245" width="8.5703125" style="16" customWidth="1"/>
    <col min="10246" max="10246" width="12.42578125" style="16" bestFit="1" customWidth="1"/>
    <col min="10247" max="10247" width="11.28515625" style="16" bestFit="1" customWidth="1"/>
    <col min="10248" max="10248" width="11.7109375" style="16" customWidth="1"/>
    <col min="10249" max="10249" width="7.140625" style="16" customWidth="1"/>
    <col min="10250" max="10250" width="15.5703125" style="16" bestFit="1" customWidth="1"/>
    <col min="10251" max="10251" width="7.5703125" style="16" customWidth="1"/>
    <col min="10252" max="10252" width="11.5703125" style="16" bestFit="1" customWidth="1"/>
    <col min="10253" max="10253" width="10" style="16" bestFit="1" customWidth="1"/>
    <col min="10254" max="10254" width="3.85546875" style="16" customWidth="1"/>
    <col min="10255" max="10255" width="12.28515625" style="16" bestFit="1" customWidth="1"/>
    <col min="10256" max="10256" width="27" style="16" bestFit="1" customWidth="1"/>
    <col min="10257" max="10481" width="11.42578125" style="16"/>
    <col min="10482" max="10482" width="6" style="16" customWidth="1"/>
    <col min="10483" max="10483" width="11.5703125" style="16" bestFit="1" customWidth="1"/>
    <col min="10484" max="10484" width="9.7109375" style="16" customWidth="1"/>
    <col min="10485" max="10485" width="10.7109375" style="16" customWidth="1"/>
    <col min="10486" max="10486" width="9.7109375" style="16" customWidth="1"/>
    <col min="10487" max="10487" width="10.7109375" style="16" customWidth="1"/>
    <col min="10488" max="10488" width="9.7109375" style="16" customWidth="1"/>
    <col min="10489" max="10489" width="10.7109375" style="16" customWidth="1"/>
    <col min="10490" max="10490" width="9.7109375" style="16" customWidth="1"/>
    <col min="10491" max="10491" width="12.28515625" style="16" bestFit="1" customWidth="1"/>
    <col min="10492" max="10492" width="9.7109375" style="16" customWidth="1"/>
    <col min="10493" max="10493" width="10.7109375" style="16" customWidth="1"/>
    <col min="10494" max="10494" width="9.7109375" style="16" customWidth="1"/>
    <col min="10495" max="10495" width="8.42578125" style="16" customWidth="1"/>
    <col min="10496" max="10496" width="9.7109375" style="16" customWidth="1"/>
    <col min="10497" max="10497" width="9.140625" style="16" bestFit="1" customWidth="1"/>
    <col min="10498" max="10498" width="14.140625" style="16" bestFit="1" customWidth="1"/>
    <col min="10499" max="10499" width="8.7109375" style="16" customWidth="1"/>
    <col min="10500" max="10500" width="9.7109375" style="16" customWidth="1"/>
    <col min="10501" max="10501" width="8.5703125" style="16" customWidth="1"/>
    <col min="10502" max="10502" width="12.42578125" style="16" bestFit="1" customWidth="1"/>
    <col min="10503" max="10503" width="11.28515625" style="16" bestFit="1" customWidth="1"/>
    <col min="10504" max="10504" width="11.7109375" style="16" customWidth="1"/>
    <col min="10505" max="10505" width="7.140625" style="16" customWidth="1"/>
    <col min="10506" max="10506" width="15.5703125" style="16" bestFit="1" customWidth="1"/>
    <col min="10507" max="10507" width="7.5703125" style="16" customWidth="1"/>
    <col min="10508" max="10508" width="11.5703125" style="16" bestFit="1" customWidth="1"/>
    <col min="10509" max="10509" width="10" style="16" bestFit="1" customWidth="1"/>
    <col min="10510" max="10510" width="3.85546875" style="16" customWidth="1"/>
    <col min="10511" max="10511" width="12.28515625" style="16" bestFit="1" customWidth="1"/>
    <col min="10512" max="10512" width="27" style="16" bestFit="1" customWidth="1"/>
    <col min="10513" max="10737" width="11.42578125" style="16"/>
    <col min="10738" max="10738" width="6" style="16" customWidth="1"/>
    <col min="10739" max="10739" width="11.5703125" style="16" bestFit="1" customWidth="1"/>
    <col min="10740" max="10740" width="9.7109375" style="16" customWidth="1"/>
    <col min="10741" max="10741" width="10.7109375" style="16" customWidth="1"/>
    <col min="10742" max="10742" width="9.7109375" style="16" customWidth="1"/>
    <col min="10743" max="10743" width="10.7109375" style="16" customWidth="1"/>
    <col min="10744" max="10744" width="9.7109375" style="16" customWidth="1"/>
    <col min="10745" max="10745" width="10.7109375" style="16" customWidth="1"/>
    <col min="10746" max="10746" width="9.7109375" style="16" customWidth="1"/>
    <col min="10747" max="10747" width="12.28515625" style="16" bestFit="1" customWidth="1"/>
    <col min="10748" max="10748" width="9.7109375" style="16" customWidth="1"/>
    <col min="10749" max="10749" width="10.7109375" style="16" customWidth="1"/>
    <col min="10750" max="10750" width="9.7109375" style="16" customWidth="1"/>
    <col min="10751" max="10751" width="8.42578125" style="16" customWidth="1"/>
    <col min="10752" max="10752" width="9.7109375" style="16" customWidth="1"/>
    <col min="10753" max="10753" width="9.140625" style="16" bestFit="1" customWidth="1"/>
    <col min="10754" max="10754" width="14.140625" style="16" bestFit="1" customWidth="1"/>
    <col min="10755" max="10755" width="8.7109375" style="16" customWidth="1"/>
    <col min="10756" max="10756" width="9.7109375" style="16" customWidth="1"/>
    <col min="10757" max="10757" width="8.5703125" style="16" customWidth="1"/>
    <col min="10758" max="10758" width="12.42578125" style="16" bestFit="1" customWidth="1"/>
    <col min="10759" max="10759" width="11.28515625" style="16" bestFit="1" customWidth="1"/>
    <col min="10760" max="10760" width="11.7109375" style="16" customWidth="1"/>
    <col min="10761" max="10761" width="7.140625" style="16" customWidth="1"/>
    <col min="10762" max="10762" width="15.5703125" style="16" bestFit="1" customWidth="1"/>
    <col min="10763" max="10763" width="7.5703125" style="16" customWidth="1"/>
    <col min="10764" max="10764" width="11.5703125" style="16" bestFit="1" customWidth="1"/>
    <col min="10765" max="10765" width="10" style="16" bestFit="1" customWidth="1"/>
    <col min="10766" max="10766" width="3.85546875" style="16" customWidth="1"/>
    <col min="10767" max="10767" width="12.28515625" style="16" bestFit="1" customWidth="1"/>
    <col min="10768" max="10768" width="27" style="16" bestFit="1" customWidth="1"/>
    <col min="10769" max="10993" width="11.42578125" style="16"/>
    <col min="10994" max="10994" width="6" style="16" customWidth="1"/>
    <col min="10995" max="10995" width="11.5703125" style="16" bestFit="1" customWidth="1"/>
    <col min="10996" max="10996" width="9.7109375" style="16" customWidth="1"/>
    <col min="10997" max="10997" width="10.7109375" style="16" customWidth="1"/>
    <col min="10998" max="10998" width="9.7109375" style="16" customWidth="1"/>
    <col min="10999" max="10999" width="10.7109375" style="16" customWidth="1"/>
    <col min="11000" max="11000" width="9.7109375" style="16" customWidth="1"/>
    <col min="11001" max="11001" width="10.7109375" style="16" customWidth="1"/>
    <col min="11002" max="11002" width="9.7109375" style="16" customWidth="1"/>
    <col min="11003" max="11003" width="12.28515625" style="16" bestFit="1" customWidth="1"/>
    <col min="11004" max="11004" width="9.7109375" style="16" customWidth="1"/>
    <col min="11005" max="11005" width="10.7109375" style="16" customWidth="1"/>
    <col min="11006" max="11006" width="9.7109375" style="16" customWidth="1"/>
    <col min="11007" max="11007" width="8.42578125" style="16" customWidth="1"/>
    <col min="11008" max="11008" width="9.7109375" style="16" customWidth="1"/>
    <col min="11009" max="11009" width="9.140625" style="16" bestFit="1" customWidth="1"/>
    <col min="11010" max="11010" width="14.140625" style="16" bestFit="1" customWidth="1"/>
    <col min="11011" max="11011" width="8.7109375" style="16" customWidth="1"/>
    <col min="11012" max="11012" width="9.7109375" style="16" customWidth="1"/>
    <col min="11013" max="11013" width="8.5703125" style="16" customWidth="1"/>
    <col min="11014" max="11014" width="12.42578125" style="16" bestFit="1" customWidth="1"/>
    <col min="11015" max="11015" width="11.28515625" style="16" bestFit="1" customWidth="1"/>
    <col min="11016" max="11016" width="11.7109375" style="16" customWidth="1"/>
    <col min="11017" max="11017" width="7.140625" style="16" customWidth="1"/>
    <col min="11018" max="11018" width="15.5703125" style="16" bestFit="1" customWidth="1"/>
    <col min="11019" max="11019" width="7.5703125" style="16" customWidth="1"/>
    <col min="11020" max="11020" width="11.5703125" style="16" bestFit="1" customWidth="1"/>
    <col min="11021" max="11021" width="10" style="16" bestFit="1" customWidth="1"/>
    <col min="11022" max="11022" width="3.85546875" style="16" customWidth="1"/>
    <col min="11023" max="11023" width="12.28515625" style="16" bestFit="1" customWidth="1"/>
    <col min="11024" max="11024" width="27" style="16" bestFit="1" customWidth="1"/>
    <col min="11025" max="11249" width="11.42578125" style="16"/>
    <col min="11250" max="11250" width="6" style="16" customWidth="1"/>
    <col min="11251" max="11251" width="11.5703125" style="16" bestFit="1" customWidth="1"/>
    <col min="11252" max="11252" width="9.7109375" style="16" customWidth="1"/>
    <col min="11253" max="11253" width="10.7109375" style="16" customWidth="1"/>
    <col min="11254" max="11254" width="9.7109375" style="16" customWidth="1"/>
    <col min="11255" max="11255" width="10.7109375" style="16" customWidth="1"/>
    <col min="11256" max="11256" width="9.7109375" style="16" customWidth="1"/>
    <col min="11257" max="11257" width="10.7109375" style="16" customWidth="1"/>
    <col min="11258" max="11258" width="9.7109375" style="16" customWidth="1"/>
    <col min="11259" max="11259" width="12.28515625" style="16" bestFit="1" customWidth="1"/>
    <col min="11260" max="11260" width="9.7109375" style="16" customWidth="1"/>
    <col min="11261" max="11261" width="10.7109375" style="16" customWidth="1"/>
    <col min="11262" max="11262" width="9.7109375" style="16" customWidth="1"/>
    <col min="11263" max="11263" width="8.42578125" style="16" customWidth="1"/>
    <col min="11264" max="11264" width="9.7109375" style="16" customWidth="1"/>
    <col min="11265" max="11265" width="9.140625" style="16" bestFit="1" customWidth="1"/>
    <col min="11266" max="11266" width="14.140625" style="16" bestFit="1" customWidth="1"/>
    <col min="11267" max="11267" width="8.7109375" style="16" customWidth="1"/>
    <col min="11268" max="11268" width="9.7109375" style="16" customWidth="1"/>
    <col min="11269" max="11269" width="8.5703125" style="16" customWidth="1"/>
    <col min="11270" max="11270" width="12.42578125" style="16" bestFit="1" customWidth="1"/>
    <col min="11271" max="11271" width="11.28515625" style="16" bestFit="1" customWidth="1"/>
    <col min="11272" max="11272" width="11.7109375" style="16" customWidth="1"/>
    <col min="11273" max="11273" width="7.140625" style="16" customWidth="1"/>
    <col min="11274" max="11274" width="15.5703125" style="16" bestFit="1" customWidth="1"/>
    <col min="11275" max="11275" width="7.5703125" style="16" customWidth="1"/>
    <col min="11276" max="11276" width="11.5703125" style="16" bestFit="1" customWidth="1"/>
    <col min="11277" max="11277" width="10" style="16" bestFit="1" customWidth="1"/>
    <col min="11278" max="11278" width="3.85546875" style="16" customWidth="1"/>
    <col min="11279" max="11279" width="12.28515625" style="16" bestFit="1" customWidth="1"/>
    <col min="11280" max="11280" width="27" style="16" bestFit="1" customWidth="1"/>
    <col min="11281" max="11505" width="11.42578125" style="16"/>
    <col min="11506" max="11506" width="6" style="16" customWidth="1"/>
    <col min="11507" max="11507" width="11.5703125" style="16" bestFit="1" customWidth="1"/>
    <col min="11508" max="11508" width="9.7109375" style="16" customWidth="1"/>
    <col min="11509" max="11509" width="10.7109375" style="16" customWidth="1"/>
    <col min="11510" max="11510" width="9.7109375" style="16" customWidth="1"/>
    <col min="11511" max="11511" width="10.7109375" style="16" customWidth="1"/>
    <col min="11512" max="11512" width="9.7109375" style="16" customWidth="1"/>
    <col min="11513" max="11513" width="10.7109375" style="16" customWidth="1"/>
    <col min="11514" max="11514" width="9.7109375" style="16" customWidth="1"/>
    <col min="11515" max="11515" width="12.28515625" style="16" bestFit="1" customWidth="1"/>
    <col min="11516" max="11516" width="9.7109375" style="16" customWidth="1"/>
    <col min="11517" max="11517" width="10.7109375" style="16" customWidth="1"/>
    <col min="11518" max="11518" width="9.7109375" style="16" customWidth="1"/>
    <col min="11519" max="11519" width="8.42578125" style="16" customWidth="1"/>
    <col min="11520" max="11520" width="9.7109375" style="16" customWidth="1"/>
    <col min="11521" max="11521" width="9.140625" style="16" bestFit="1" customWidth="1"/>
    <col min="11522" max="11522" width="14.140625" style="16" bestFit="1" customWidth="1"/>
    <col min="11523" max="11523" width="8.7109375" style="16" customWidth="1"/>
    <col min="11524" max="11524" width="9.7109375" style="16" customWidth="1"/>
    <col min="11525" max="11525" width="8.5703125" style="16" customWidth="1"/>
    <col min="11526" max="11526" width="12.42578125" style="16" bestFit="1" customWidth="1"/>
    <col min="11527" max="11527" width="11.28515625" style="16" bestFit="1" customWidth="1"/>
    <col min="11528" max="11528" width="11.7109375" style="16" customWidth="1"/>
    <col min="11529" max="11529" width="7.140625" style="16" customWidth="1"/>
    <col min="11530" max="11530" width="15.5703125" style="16" bestFit="1" customWidth="1"/>
    <col min="11531" max="11531" width="7.5703125" style="16" customWidth="1"/>
    <col min="11532" max="11532" width="11.5703125" style="16" bestFit="1" customWidth="1"/>
    <col min="11533" max="11533" width="10" style="16" bestFit="1" customWidth="1"/>
    <col min="11534" max="11534" width="3.85546875" style="16" customWidth="1"/>
    <col min="11535" max="11535" width="12.28515625" style="16" bestFit="1" customWidth="1"/>
    <col min="11536" max="11536" width="27" style="16" bestFit="1" customWidth="1"/>
    <col min="11537" max="11761" width="11.42578125" style="16"/>
    <col min="11762" max="11762" width="6" style="16" customWidth="1"/>
    <col min="11763" max="11763" width="11.5703125" style="16" bestFit="1" customWidth="1"/>
    <col min="11764" max="11764" width="9.7109375" style="16" customWidth="1"/>
    <col min="11765" max="11765" width="10.7109375" style="16" customWidth="1"/>
    <col min="11766" max="11766" width="9.7109375" style="16" customWidth="1"/>
    <col min="11767" max="11767" width="10.7109375" style="16" customWidth="1"/>
    <col min="11768" max="11768" width="9.7109375" style="16" customWidth="1"/>
    <col min="11769" max="11769" width="10.7109375" style="16" customWidth="1"/>
    <col min="11770" max="11770" width="9.7109375" style="16" customWidth="1"/>
    <col min="11771" max="11771" width="12.28515625" style="16" bestFit="1" customWidth="1"/>
    <col min="11772" max="11772" width="9.7109375" style="16" customWidth="1"/>
    <col min="11773" max="11773" width="10.7109375" style="16" customWidth="1"/>
    <col min="11774" max="11774" width="9.7109375" style="16" customWidth="1"/>
    <col min="11775" max="11775" width="8.42578125" style="16" customWidth="1"/>
    <col min="11776" max="11776" width="9.7109375" style="16" customWidth="1"/>
    <col min="11777" max="11777" width="9.140625" style="16" bestFit="1" customWidth="1"/>
    <col min="11778" max="11778" width="14.140625" style="16" bestFit="1" customWidth="1"/>
    <col min="11779" max="11779" width="8.7109375" style="16" customWidth="1"/>
    <col min="11780" max="11780" width="9.7109375" style="16" customWidth="1"/>
    <col min="11781" max="11781" width="8.5703125" style="16" customWidth="1"/>
    <col min="11782" max="11782" width="12.42578125" style="16" bestFit="1" customWidth="1"/>
    <col min="11783" max="11783" width="11.28515625" style="16" bestFit="1" customWidth="1"/>
    <col min="11784" max="11784" width="11.7109375" style="16" customWidth="1"/>
    <col min="11785" max="11785" width="7.140625" style="16" customWidth="1"/>
    <col min="11786" max="11786" width="15.5703125" style="16" bestFit="1" customWidth="1"/>
    <col min="11787" max="11787" width="7.5703125" style="16" customWidth="1"/>
    <col min="11788" max="11788" width="11.5703125" style="16" bestFit="1" customWidth="1"/>
    <col min="11789" max="11789" width="10" style="16" bestFit="1" customWidth="1"/>
    <col min="11790" max="11790" width="3.85546875" style="16" customWidth="1"/>
    <col min="11791" max="11791" width="12.28515625" style="16" bestFit="1" customWidth="1"/>
    <col min="11792" max="11792" width="27" style="16" bestFit="1" customWidth="1"/>
    <col min="11793" max="12017" width="11.42578125" style="16"/>
    <col min="12018" max="12018" width="6" style="16" customWidth="1"/>
    <col min="12019" max="12019" width="11.5703125" style="16" bestFit="1" customWidth="1"/>
    <col min="12020" max="12020" width="9.7109375" style="16" customWidth="1"/>
    <col min="12021" max="12021" width="10.7109375" style="16" customWidth="1"/>
    <col min="12022" max="12022" width="9.7109375" style="16" customWidth="1"/>
    <col min="12023" max="12023" width="10.7109375" style="16" customWidth="1"/>
    <col min="12024" max="12024" width="9.7109375" style="16" customWidth="1"/>
    <col min="12025" max="12025" width="10.7109375" style="16" customWidth="1"/>
    <col min="12026" max="12026" width="9.7109375" style="16" customWidth="1"/>
    <col min="12027" max="12027" width="12.28515625" style="16" bestFit="1" customWidth="1"/>
    <col min="12028" max="12028" width="9.7109375" style="16" customWidth="1"/>
    <col min="12029" max="12029" width="10.7109375" style="16" customWidth="1"/>
    <col min="12030" max="12030" width="9.7109375" style="16" customWidth="1"/>
    <col min="12031" max="12031" width="8.42578125" style="16" customWidth="1"/>
    <col min="12032" max="12032" width="9.7109375" style="16" customWidth="1"/>
    <col min="12033" max="12033" width="9.140625" style="16" bestFit="1" customWidth="1"/>
    <col min="12034" max="12034" width="14.140625" style="16" bestFit="1" customWidth="1"/>
    <col min="12035" max="12035" width="8.7109375" style="16" customWidth="1"/>
    <col min="12036" max="12036" width="9.7109375" style="16" customWidth="1"/>
    <col min="12037" max="12037" width="8.5703125" style="16" customWidth="1"/>
    <col min="12038" max="12038" width="12.42578125" style="16" bestFit="1" customWidth="1"/>
    <col min="12039" max="12039" width="11.28515625" style="16" bestFit="1" customWidth="1"/>
    <col min="12040" max="12040" width="11.7109375" style="16" customWidth="1"/>
    <col min="12041" max="12041" width="7.140625" style="16" customWidth="1"/>
    <col min="12042" max="12042" width="15.5703125" style="16" bestFit="1" customWidth="1"/>
    <col min="12043" max="12043" width="7.5703125" style="16" customWidth="1"/>
    <col min="12044" max="12044" width="11.5703125" style="16" bestFit="1" customWidth="1"/>
    <col min="12045" max="12045" width="10" style="16" bestFit="1" customWidth="1"/>
    <col min="12046" max="12046" width="3.85546875" style="16" customWidth="1"/>
    <col min="12047" max="12047" width="12.28515625" style="16" bestFit="1" customWidth="1"/>
    <col min="12048" max="12048" width="27" style="16" bestFit="1" customWidth="1"/>
    <col min="12049" max="12273" width="11.42578125" style="16"/>
    <col min="12274" max="12274" width="6" style="16" customWidth="1"/>
    <col min="12275" max="12275" width="11.5703125" style="16" bestFit="1" customWidth="1"/>
    <col min="12276" max="12276" width="9.7109375" style="16" customWidth="1"/>
    <col min="12277" max="12277" width="10.7109375" style="16" customWidth="1"/>
    <col min="12278" max="12278" width="9.7109375" style="16" customWidth="1"/>
    <col min="12279" max="12279" width="10.7109375" style="16" customWidth="1"/>
    <col min="12280" max="12280" width="9.7109375" style="16" customWidth="1"/>
    <col min="12281" max="12281" width="10.7109375" style="16" customWidth="1"/>
    <col min="12282" max="12282" width="9.7109375" style="16" customWidth="1"/>
    <col min="12283" max="12283" width="12.28515625" style="16" bestFit="1" customWidth="1"/>
    <col min="12284" max="12284" width="9.7109375" style="16" customWidth="1"/>
    <col min="12285" max="12285" width="10.7109375" style="16" customWidth="1"/>
    <col min="12286" max="12286" width="9.7109375" style="16" customWidth="1"/>
    <col min="12287" max="12287" width="8.42578125" style="16" customWidth="1"/>
    <col min="12288" max="12288" width="9.7109375" style="16" customWidth="1"/>
    <col min="12289" max="12289" width="9.140625" style="16" bestFit="1" customWidth="1"/>
    <col min="12290" max="12290" width="14.140625" style="16" bestFit="1" customWidth="1"/>
    <col min="12291" max="12291" width="8.7109375" style="16" customWidth="1"/>
    <col min="12292" max="12292" width="9.7109375" style="16" customWidth="1"/>
    <col min="12293" max="12293" width="8.5703125" style="16" customWidth="1"/>
    <col min="12294" max="12294" width="12.42578125" style="16" bestFit="1" customWidth="1"/>
    <col min="12295" max="12295" width="11.28515625" style="16" bestFit="1" customWidth="1"/>
    <col min="12296" max="12296" width="11.7109375" style="16" customWidth="1"/>
    <col min="12297" max="12297" width="7.140625" style="16" customWidth="1"/>
    <col min="12298" max="12298" width="15.5703125" style="16" bestFit="1" customWidth="1"/>
    <col min="12299" max="12299" width="7.5703125" style="16" customWidth="1"/>
    <col min="12300" max="12300" width="11.5703125" style="16" bestFit="1" customWidth="1"/>
    <col min="12301" max="12301" width="10" style="16" bestFit="1" customWidth="1"/>
    <col min="12302" max="12302" width="3.85546875" style="16" customWidth="1"/>
    <col min="12303" max="12303" width="12.28515625" style="16" bestFit="1" customWidth="1"/>
    <col min="12304" max="12304" width="27" style="16" bestFit="1" customWidth="1"/>
    <col min="12305" max="12529" width="11.42578125" style="16"/>
    <col min="12530" max="12530" width="6" style="16" customWidth="1"/>
    <col min="12531" max="12531" width="11.5703125" style="16" bestFit="1" customWidth="1"/>
    <col min="12532" max="12532" width="9.7109375" style="16" customWidth="1"/>
    <col min="12533" max="12533" width="10.7109375" style="16" customWidth="1"/>
    <col min="12534" max="12534" width="9.7109375" style="16" customWidth="1"/>
    <col min="12535" max="12535" width="10.7109375" style="16" customWidth="1"/>
    <col min="12536" max="12536" width="9.7109375" style="16" customWidth="1"/>
    <col min="12537" max="12537" width="10.7109375" style="16" customWidth="1"/>
    <col min="12538" max="12538" width="9.7109375" style="16" customWidth="1"/>
    <col min="12539" max="12539" width="12.28515625" style="16" bestFit="1" customWidth="1"/>
    <col min="12540" max="12540" width="9.7109375" style="16" customWidth="1"/>
    <col min="12541" max="12541" width="10.7109375" style="16" customWidth="1"/>
    <col min="12542" max="12542" width="9.7109375" style="16" customWidth="1"/>
    <col min="12543" max="12543" width="8.42578125" style="16" customWidth="1"/>
    <col min="12544" max="12544" width="9.7109375" style="16" customWidth="1"/>
    <col min="12545" max="12545" width="9.140625" style="16" bestFit="1" customWidth="1"/>
    <col min="12546" max="12546" width="14.140625" style="16" bestFit="1" customWidth="1"/>
    <col min="12547" max="12547" width="8.7109375" style="16" customWidth="1"/>
    <col min="12548" max="12548" width="9.7109375" style="16" customWidth="1"/>
    <col min="12549" max="12549" width="8.5703125" style="16" customWidth="1"/>
    <col min="12550" max="12550" width="12.42578125" style="16" bestFit="1" customWidth="1"/>
    <col min="12551" max="12551" width="11.28515625" style="16" bestFit="1" customWidth="1"/>
    <col min="12552" max="12552" width="11.7109375" style="16" customWidth="1"/>
    <col min="12553" max="12553" width="7.140625" style="16" customWidth="1"/>
    <col min="12554" max="12554" width="15.5703125" style="16" bestFit="1" customWidth="1"/>
    <col min="12555" max="12555" width="7.5703125" style="16" customWidth="1"/>
    <col min="12556" max="12556" width="11.5703125" style="16" bestFit="1" customWidth="1"/>
    <col min="12557" max="12557" width="10" style="16" bestFit="1" customWidth="1"/>
    <col min="12558" max="12558" width="3.85546875" style="16" customWidth="1"/>
    <col min="12559" max="12559" width="12.28515625" style="16" bestFit="1" customWidth="1"/>
    <col min="12560" max="12560" width="27" style="16" bestFit="1" customWidth="1"/>
    <col min="12561" max="12785" width="11.42578125" style="16"/>
    <col min="12786" max="12786" width="6" style="16" customWidth="1"/>
    <col min="12787" max="12787" width="11.5703125" style="16" bestFit="1" customWidth="1"/>
    <col min="12788" max="12788" width="9.7109375" style="16" customWidth="1"/>
    <col min="12789" max="12789" width="10.7109375" style="16" customWidth="1"/>
    <col min="12790" max="12790" width="9.7109375" style="16" customWidth="1"/>
    <col min="12791" max="12791" width="10.7109375" style="16" customWidth="1"/>
    <col min="12792" max="12792" width="9.7109375" style="16" customWidth="1"/>
    <col min="12793" max="12793" width="10.7109375" style="16" customWidth="1"/>
    <col min="12794" max="12794" width="9.7109375" style="16" customWidth="1"/>
    <col min="12795" max="12795" width="12.28515625" style="16" bestFit="1" customWidth="1"/>
    <col min="12796" max="12796" width="9.7109375" style="16" customWidth="1"/>
    <col min="12797" max="12797" width="10.7109375" style="16" customWidth="1"/>
    <col min="12798" max="12798" width="9.7109375" style="16" customWidth="1"/>
    <col min="12799" max="12799" width="8.42578125" style="16" customWidth="1"/>
    <col min="12800" max="12800" width="9.7109375" style="16" customWidth="1"/>
    <col min="12801" max="12801" width="9.140625" style="16" bestFit="1" customWidth="1"/>
    <col min="12802" max="12802" width="14.140625" style="16" bestFit="1" customWidth="1"/>
    <col min="12803" max="12803" width="8.7109375" style="16" customWidth="1"/>
    <col min="12804" max="12804" width="9.7109375" style="16" customWidth="1"/>
    <col min="12805" max="12805" width="8.5703125" style="16" customWidth="1"/>
    <col min="12806" max="12806" width="12.42578125" style="16" bestFit="1" customWidth="1"/>
    <col min="12807" max="12807" width="11.28515625" style="16" bestFit="1" customWidth="1"/>
    <col min="12808" max="12808" width="11.7109375" style="16" customWidth="1"/>
    <col min="12809" max="12809" width="7.140625" style="16" customWidth="1"/>
    <col min="12810" max="12810" width="15.5703125" style="16" bestFit="1" customWidth="1"/>
    <col min="12811" max="12811" width="7.5703125" style="16" customWidth="1"/>
    <col min="12812" max="12812" width="11.5703125" style="16" bestFit="1" customWidth="1"/>
    <col min="12813" max="12813" width="10" style="16" bestFit="1" customWidth="1"/>
    <col min="12814" max="12814" width="3.85546875" style="16" customWidth="1"/>
    <col min="12815" max="12815" width="12.28515625" style="16" bestFit="1" customWidth="1"/>
    <col min="12816" max="12816" width="27" style="16" bestFit="1" customWidth="1"/>
    <col min="12817" max="13041" width="11.42578125" style="16"/>
    <col min="13042" max="13042" width="6" style="16" customWidth="1"/>
    <col min="13043" max="13043" width="11.5703125" style="16" bestFit="1" customWidth="1"/>
    <col min="13044" max="13044" width="9.7109375" style="16" customWidth="1"/>
    <col min="13045" max="13045" width="10.7109375" style="16" customWidth="1"/>
    <col min="13046" max="13046" width="9.7109375" style="16" customWidth="1"/>
    <col min="13047" max="13047" width="10.7109375" style="16" customWidth="1"/>
    <col min="13048" max="13048" width="9.7109375" style="16" customWidth="1"/>
    <col min="13049" max="13049" width="10.7109375" style="16" customWidth="1"/>
    <col min="13050" max="13050" width="9.7109375" style="16" customWidth="1"/>
    <col min="13051" max="13051" width="12.28515625" style="16" bestFit="1" customWidth="1"/>
    <col min="13052" max="13052" width="9.7109375" style="16" customWidth="1"/>
    <col min="13053" max="13053" width="10.7109375" style="16" customWidth="1"/>
    <col min="13054" max="13054" width="9.7109375" style="16" customWidth="1"/>
    <col min="13055" max="13055" width="8.42578125" style="16" customWidth="1"/>
    <col min="13056" max="13056" width="9.7109375" style="16" customWidth="1"/>
    <col min="13057" max="13057" width="9.140625" style="16" bestFit="1" customWidth="1"/>
    <col min="13058" max="13058" width="14.140625" style="16" bestFit="1" customWidth="1"/>
    <col min="13059" max="13059" width="8.7109375" style="16" customWidth="1"/>
    <col min="13060" max="13060" width="9.7109375" style="16" customWidth="1"/>
    <col min="13061" max="13061" width="8.5703125" style="16" customWidth="1"/>
    <col min="13062" max="13062" width="12.42578125" style="16" bestFit="1" customWidth="1"/>
    <col min="13063" max="13063" width="11.28515625" style="16" bestFit="1" customWidth="1"/>
    <col min="13064" max="13064" width="11.7109375" style="16" customWidth="1"/>
    <col min="13065" max="13065" width="7.140625" style="16" customWidth="1"/>
    <col min="13066" max="13066" width="15.5703125" style="16" bestFit="1" customWidth="1"/>
    <col min="13067" max="13067" width="7.5703125" style="16" customWidth="1"/>
    <col min="13068" max="13068" width="11.5703125" style="16" bestFit="1" customWidth="1"/>
    <col min="13069" max="13069" width="10" style="16" bestFit="1" customWidth="1"/>
    <col min="13070" max="13070" width="3.85546875" style="16" customWidth="1"/>
    <col min="13071" max="13071" width="12.28515625" style="16" bestFit="1" customWidth="1"/>
    <col min="13072" max="13072" width="27" style="16" bestFit="1" customWidth="1"/>
    <col min="13073" max="13297" width="11.42578125" style="16"/>
    <col min="13298" max="13298" width="6" style="16" customWidth="1"/>
    <col min="13299" max="13299" width="11.5703125" style="16" bestFit="1" customWidth="1"/>
    <col min="13300" max="13300" width="9.7109375" style="16" customWidth="1"/>
    <col min="13301" max="13301" width="10.7109375" style="16" customWidth="1"/>
    <col min="13302" max="13302" width="9.7109375" style="16" customWidth="1"/>
    <col min="13303" max="13303" width="10.7109375" style="16" customWidth="1"/>
    <col min="13304" max="13304" width="9.7109375" style="16" customWidth="1"/>
    <col min="13305" max="13305" width="10.7109375" style="16" customWidth="1"/>
    <col min="13306" max="13306" width="9.7109375" style="16" customWidth="1"/>
    <col min="13307" max="13307" width="12.28515625" style="16" bestFit="1" customWidth="1"/>
    <col min="13308" max="13308" width="9.7109375" style="16" customWidth="1"/>
    <col min="13309" max="13309" width="10.7109375" style="16" customWidth="1"/>
    <col min="13310" max="13310" width="9.7109375" style="16" customWidth="1"/>
    <col min="13311" max="13311" width="8.42578125" style="16" customWidth="1"/>
    <col min="13312" max="13312" width="9.7109375" style="16" customWidth="1"/>
    <col min="13313" max="13313" width="9.140625" style="16" bestFit="1" customWidth="1"/>
    <col min="13314" max="13314" width="14.140625" style="16" bestFit="1" customWidth="1"/>
    <col min="13315" max="13315" width="8.7109375" style="16" customWidth="1"/>
    <col min="13316" max="13316" width="9.7109375" style="16" customWidth="1"/>
    <col min="13317" max="13317" width="8.5703125" style="16" customWidth="1"/>
    <col min="13318" max="13318" width="12.42578125" style="16" bestFit="1" customWidth="1"/>
    <col min="13319" max="13319" width="11.28515625" style="16" bestFit="1" customWidth="1"/>
    <col min="13320" max="13320" width="11.7109375" style="16" customWidth="1"/>
    <col min="13321" max="13321" width="7.140625" style="16" customWidth="1"/>
    <col min="13322" max="13322" width="15.5703125" style="16" bestFit="1" customWidth="1"/>
    <col min="13323" max="13323" width="7.5703125" style="16" customWidth="1"/>
    <col min="13324" max="13324" width="11.5703125" style="16" bestFit="1" customWidth="1"/>
    <col min="13325" max="13325" width="10" style="16" bestFit="1" customWidth="1"/>
    <col min="13326" max="13326" width="3.85546875" style="16" customWidth="1"/>
    <col min="13327" max="13327" width="12.28515625" style="16" bestFit="1" customWidth="1"/>
    <col min="13328" max="13328" width="27" style="16" bestFit="1" customWidth="1"/>
    <col min="13329" max="13553" width="11.42578125" style="16"/>
    <col min="13554" max="13554" width="6" style="16" customWidth="1"/>
    <col min="13555" max="13555" width="11.5703125" style="16" bestFit="1" customWidth="1"/>
    <col min="13556" max="13556" width="9.7109375" style="16" customWidth="1"/>
    <col min="13557" max="13557" width="10.7109375" style="16" customWidth="1"/>
    <col min="13558" max="13558" width="9.7109375" style="16" customWidth="1"/>
    <col min="13559" max="13559" width="10.7109375" style="16" customWidth="1"/>
    <col min="13560" max="13560" width="9.7109375" style="16" customWidth="1"/>
    <col min="13561" max="13561" width="10.7109375" style="16" customWidth="1"/>
    <col min="13562" max="13562" width="9.7109375" style="16" customWidth="1"/>
    <col min="13563" max="13563" width="12.28515625" style="16" bestFit="1" customWidth="1"/>
    <col min="13564" max="13564" width="9.7109375" style="16" customWidth="1"/>
    <col min="13565" max="13565" width="10.7109375" style="16" customWidth="1"/>
    <col min="13566" max="13566" width="9.7109375" style="16" customWidth="1"/>
    <col min="13567" max="13567" width="8.42578125" style="16" customWidth="1"/>
    <col min="13568" max="13568" width="9.7109375" style="16" customWidth="1"/>
    <col min="13569" max="13569" width="9.140625" style="16" bestFit="1" customWidth="1"/>
    <col min="13570" max="13570" width="14.140625" style="16" bestFit="1" customWidth="1"/>
    <col min="13571" max="13571" width="8.7109375" style="16" customWidth="1"/>
    <col min="13572" max="13572" width="9.7109375" style="16" customWidth="1"/>
    <col min="13573" max="13573" width="8.5703125" style="16" customWidth="1"/>
    <col min="13574" max="13574" width="12.42578125" style="16" bestFit="1" customWidth="1"/>
    <col min="13575" max="13575" width="11.28515625" style="16" bestFit="1" customWidth="1"/>
    <col min="13576" max="13576" width="11.7109375" style="16" customWidth="1"/>
    <col min="13577" max="13577" width="7.140625" style="16" customWidth="1"/>
    <col min="13578" max="13578" width="15.5703125" style="16" bestFit="1" customWidth="1"/>
    <col min="13579" max="13579" width="7.5703125" style="16" customWidth="1"/>
    <col min="13580" max="13580" width="11.5703125" style="16" bestFit="1" customWidth="1"/>
    <col min="13581" max="13581" width="10" style="16" bestFit="1" customWidth="1"/>
    <col min="13582" max="13582" width="3.85546875" style="16" customWidth="1"/>
    <col min="13583" max="13583" width="12.28515625" style="16" bestFit="1" customWidth="1"/>
    <col min="13584" max="13584" width="27" style="16" bestFit="1" customWidth="1"/>
    <col min="13585" max="13809" width="11.42578125" style="16"/>
    <col min="13810" max="13810" width="6" style="16" customWidth="1"/>
    <col min="13811" max="13811" width="11.5703125" style="16" bestFit="1" customWidth="1"/>
    <col min="13812" max="13812" width="9.7109375" style="16" customWidth="1"/>
    <col min="13813" max="13813" width="10.7109375" style="16" customWidth="1"/>
    <col min="13814" max="13814" width="9.7109375" style="16" customWidth="1"/>
    <col min="13815" max="13815" width="10.7109375" style="16" customWidth="1"/>
    <col min="13816" max="13816" width="9.7109375" style="16" customWidth="1"/>
    <col min="13817" max="13817" width="10.7109375" style="16" customWidth="1"/>
    <col min="13818" max="13818" width="9.7109375" style="16" customWidth="1"/>
    <col min="13819" max="13819" width="12.28515625" style="16" bestFit="1" customWidth="1"/>
    <col min="13820" max="13820" width="9.7109375" style="16" customWidth="1"/>
    <col min="13821" max="13821" width="10.7109375" style="16" customWidth="1"/>
    <col min="13822" max="13822" width="9.7109375" style="16" customWidth="1"/>
    <col min="13823" max="13823" width="8.42578125" style="16" customWidth="1"/>
    <col min="13824" max="13824" width="9.7109375" style="16" customWidth="1"/>
    <col min="13825" max="13825" width="9.140625" style="16" bestFit="1" customWidth="1"/>
    <col min="13826" max="13826" width="14.140625" style="16" bestFit="1" customWidth="1"/>
    <col min="13827" max="13827" width="8.7109375" style="16" customWidth="1"/>
    <col min="13828" max="13828" width="9.7109375" style="16" customWidth="1"/>
    <col min="13829" max="13829" width="8.5703125" style="16" customWidth="1"/>
    <col min="13830" max="13830" width="12.42578125" style="16" bestFit="1" customWidth="1"/>
    <col min="13831" max="13831" width="11.28515625" style="16" bestFit="1" customWidth="1"/>
    <col min="13832" max="13832" width="11.7109375" style="16" customWidth="1"/>
    <col min="13833" max="13833" width="7.140625" style="16" customWidth="1"/>
    <col min="13834" max="13834" width="15.5703125" style="16" bestFit="1" customWidth="1"/>
    <col min="13835" max="13835" width="7.5703125" style="16" customWidth="1"/>
    <col min="13836" max="13836" width="11.5703125" style="16" bestFit="1" customWidth="1"/>
    <col min="13837" max="13837" width="10" style="16" bestFit="1" customWidth="1"/>
    <col min="13838" max="13838" width="3.85546875" style="16" customWidth="1"/>
    <col min="13839" max="13839" width="12.28515625" style="16" bestFit="1" customWidth="1"/>
    <col min="13840" max="13840" width="27" style="16" bestFit="1" customWidth="1"/>
    <col min="13841" max="14065" width="11.42578125" style="16"/>
    <col min="14066" max="14066" width="6" style="16" customWidth="1"/>
    <col min="14067" max="14067" width="11.5703125" style="16" bestFit="1" customWidth="1"/>
    <col min="14068" max="14068" width="9.7109375" style="16" customWidth="1"/>
    <col min="14069" max="14069" width="10.7109375" style="16" customWidth="1"/>
    <col min="14070" max="14070" width="9.7109375" style="16" customWidth="1"/>
    <col min="14071" max="14071" width="10.7109375" style="16" customWidth="1"/>
    <col min="14072" max="14072" width="9.7109375" style="16" customWidth="1"/>
    <col min="14073" max="14073" width="10.7109375" style="16" customWidth="1"/>
    <col min="14074" max="14074" width="9.7109375" style="16" customWidth="1"/>
    <col min="14075" max="14075" width="12.28515625" style="16" bestFit="1" customWidth="1"/>
    <col min="14076" max="14076" width="9.7109375" style="16" customWidth="1"/>
    <col min="14077" max="14077" width="10.7109375" style="16" customWidth="1"/>
    <col min="14078" max="14078" width="9.7109375" style="16" customWidth="1"/>
    <col min="14079" max="14079" width="8.42578125" style="16" customWidth="1"/>
    <col min="14080" max="14080" width="9.7109375" style="16" customWidth="1"/>
    <col min="14081" max="14081" width="9.140625" style="16" bestFit="1" customWidth="1"/>
    <col min="14082" max="14082" width="14.140625" style="16" bestFit="1" customWidth="1"/>
    <col min="14083" max="14083" width="8.7109375" style="16" customWidth="1"/>
    <col min="14084" max="14084" width="9.7109375" style="16" customWidth="1"/>
    <col min="14085" max="14085" width="8.5703125" style="16" customWidth="1"/>
    <col min="14086" max="14086" width="12.42578125" style="16" bestFit="1" customWidth="1"/>
    <col min="14087" max="14087" width="11.28515625" style="16" bestFit="1" customWidth="1"/>
    <col min="14088" max="14088" width="11.7109375" style="16" customWidth="1"/>
    <col min="14089" max="14089" width="7.140625" style="16" customWidth="1"/>
    <col min="14090" max="14090" width="15.5703125" style="16" bestFit="1" customWidth="1"/>
    <col min="14091" max="14091" width="7.5703125" style="16" customWidth="1"/>
    <col min="14092" max="14092" width="11.5703125" style="16" bestFit="1" customWidth="1"/>
    <col min="14093" max="14093" width="10" style="16" bestFit="1" customWidth="1"/>
    <col min="14094" max="14094" width="3.85546875" style="16" customWidth="1"/>
    <col min="14095" max="14095" width="12.28515625" style="16" bestFit="1" customWidth="1"/>
    <col min="14096" max="14096" width="27" style="16" bestFit="1" customWidth="1"/>
    <col min="14097" max="14321" width="11.42578125" style="16"/>
    <col min="14322" max="14322" width="6" style="16" customWidth="1"/>
    <col min="14323" max="14323" width="11.5703125" style="16" bestFit="1" customWidth="1"/>
    <col min="14324" max="14324" width="9.7109375" style="16" customWidth="1"/>
    <col min="14325" max="14325" width="10.7109375" style="16" customWidth="1"/>
    <col min="14326" max="14326" width="9.7109375" style="16" customWidth="1"/>
    <col min="14327" max="14327" width="10.7109375" style="16" customWidth="1"/>
    <col min="14328" max="14328" width="9.7109375" style="16" customWidth="1"/>
    <col min="14329" max="14329" width="10.7109375" style="16" customWidth="1"/>
    <col min="14330" max="14330" width="9.7109375" style="16" customWidth="1"/>
    <col min="14331" max="14331" width="12.28515625" style="16" bestFit="1" customWidth="1"/>
    <col min="14332" max="14332" width="9.7109375" style="16" customWidth="1"/>
    <col min="14333" max="14333" width="10.7109375" style="16" customWidth="1"/>
    <col min="14334" max="14334" width="9.7109375" style="16" customWidth="1"/>
    <col min="14335" max="14335" width="8.42578125" style="16" customWidth="1"/>
    <col min="14336" max="14336" width="9.7109375" style="16" customWidth="1"/>
    <col min="14337" max="14337" width="9.140625" style="16" bestFit="1" customWidth="1"/>
    <col min="14338" max="14338" width="14.140625" style="16" bestFit="1" customWidth="1"/>
    <col min="14339" max="14339" width="8.7109375" style="16" customWidth="1"/>
    <col min="14340" max="14340" width="9.7109375" style="16" customWidth="1"/>
    <col min="14341" max="14341" width="8.5703125" style="16" customWidth="1"/>
    <col min="14342" max="14342" width="12.42578125" style="16" bestFit="1" customWidth="1"/>
    <col min="14343" max="14343" width="11.28515625" style="16" bestFit="1" customWidth="1"/>
    <col min="14344" max="14344" width="11.7109375" style="16" customWidth="1"/>
    <col min="14345" max="14345" width="7.140625" style="16" customWidth="1"/>
    <col min="14346" max="14346" width="15.5703125" style="16" bestFit="1" customWidth="1"/>
    <col min="14347" max="14347" width="7.5703125" style="16" customWidth="1"/>
    <col min="14348" max="14348" width="11.5703125" style="16" bestFit="1" customWidth="1"/>
    <col min="14349" max="14349" width="10" style="16" bestFit="1" customWidth="1"/>
    <col min="14350" max="14350" width="3.85546875" style="16" customWidth="1"/>
    <col min="14351" max="14351" width="12.28515625" style="16" bestFit="1" customWidth="1"/>
    <col min="14352" max="14352" width="27" style="16" bestFit="1" customWidth="1"/>
    <col min="14353" max="14577" width="11.42578125" style="16"/>
    <col min="14578" max="14578" width="6" style="16" customWidth="1"/>
    <col min="14579" max="14579" width="11.5703125" style="16" bestFit="1" customWidth="1"/>
    <col min="14580" max="14580" width="9.7109375" style="16" customWidth="1"/>
    <col min="14581" max="14581" width="10.7109375" style="16" customWidth="1"/>
    <col min="14582" max="14582" width="9.7109375" style="16" customWidth="1"/>
    <col min="14583" max="14583" width="10.7109375" style="16" customWidth="1"/>
    <col min="14584" max="14584" width="9.7109375" style="16" customWidth="1"/>
    <col min="14585" max="14585" width="10.7109375" style="16" customWidth="1"/>
    <col min="14586" max="14586" width="9.7109375" style="16" customWidth="1"/>
    <col min="14587" max="14587" width="12.28515625" style="16" bestFit="1" customWidth="1"/>
    <col min="14588" max="14588" width="9.7109375" style="16" customWidth="1"/>
    <col min="14589" max="14589" width="10.7109375" style="16" customWidth="1"/>
    <col min="14590" max="14590" width="9.7109375" style="16" customWidth="1"/>
    <col min="14591" max="14591" width="8.42578125" style="16" customWidth="1"/>
    <col min="14592" max="14592" width="9.7109375" style="16" customWidth="1"/>
    <col min="14593" max="14593" width="9.140625" style="16" bestFit="1" customWidth="1"/>
    <col min="14594" max="14594" width="14.140625" style="16" bestFit="1" customWidth="1"/>
    <col min="14595" max="14595" width="8.7109375" style="16" customWidth="1"/>
    <col min="14596" max="14596" width="9.7109375" style="16" customWidth="1"/>
    <col min="14597" max="14597" width="8.5703125" style="16" customWidth="1"/>
    <col min="14598" max="14598" width="12.42578125" style="16" bestFit="1" customWidth="1"/>
    <col min="14599" max="14599" width="11.28515625" style="16" bestFit="1" customWidth="1"/>
    <col min="14600" max="14600" width="11.7109375" style="16" customWidth="1"/>
    <col min="14601" max="14601" width="7.140625" style="16" customWidth="1"/>
    <col min="14602" max="14602" width="15.5703125" style="16" bestFit="1" customWidth="1"/>
    <col min="14603" max="14603" width="7.5703125" style="16" customWidth="1"/>
    <col min="14604" max="14604" width="11.5703125" style="16" bestFit="1" customWidth="1"/>
    <col min="14605" max="14605" width="10" style="16" bestFit="1" customWidth="1"/>
    <col min="14606" max="14606" width="3.85546875" style="16" customWidth="1"/>
    <col min="14607" max="14607" width="12.28515625" style="16" bestFit="1" customWidth="1"/>
    <col min="14608" max="14608" width="27" style="16" bestFit="1" customWidth="1"/>
    <col min="14609" max="14833" width="11.42578125" style="16"/>
    <col min="14834" max="14834" width="6" style="16" customWidth="1"/>
    <col min="14835" max="14835" width="11.5703125" style="16" bestFit="1" customWidth="1"/>
    <col min="14836" max="14836" width="9.7109375" style="16" customWidth="1"/>
    <col min="14837" max="14837" width="10.7109375" style="16" customWidth="1"/>
    <col min="14838" max="14838" width="9.7109375" style="16" customWidth="1"/>
    <col min="14839" max="14839" width="10.7109375" style="16" customWidth="1"/>
    <col min="14840" max="14840" width="9.7109375" style="16" customWidth="1"/>
    <col min="14841" max="14841" width="10.7109375" style="16" customWidth="1"/>
    <col min="14842" max="14842" width="9.7109375" style="16" customWidth="1"/>
    <col min="14843" max="14843" width="12.28515625" style="16" bestFit="1" customWidth="1"/>
    <col min="14844" max="14844" width="9.7109375" style="16" customWidth="1"/>
    <col min="14845" max="14845" width="10.7109375" style="16" customWidth="1"/>
    <col min="14846" max="14846" width="9.7109375" style="16" customWidth="1"/>
    <col min="14847" max="14847" width="8.42578125" style="16" customWidth="1"/>
    <col min="14848" max="14848" width="9.7109375" style="16" customWidth="1"/>
    <col min="14849" max="14849" width="9.140625" style="16" bestFit="1" customWidth="1"/>
    <col min="14850" max="14850" width="14.140625" style="16" bestFit="1" customWidth="1"/>
    <col min="14851" max="14851" width="8.7109375" style="16" customWidth="1"/>
    <col min="14852" max="14852" width="9.7109375" style="16" customWidth="1"/>
    <col min="14853" max="14853" width="8.5703125" style="16" customWidth="1"/>
    <col min="14854" max="14854" width="12.42578125" style="16" bestFit="1" customWidth="1"/>
    <col min="14855" max="14855" width="11.28515625" style="16" bestFit="1" customWidth="1"/>
    <col min="14856" max="14856" width="11.7109375" style="16" customWidth="1"/>
    <col min="14857" max="14857" width="7.140625" style="16" customWidth="1"/>
    <col min="14858" max="14858" width="15.5703125" style="16" bestFit="1" customWidth="1"/>
    <col min="14859" max="14859" width="7.5703125" style="16" customWidth="1"/>
    <col min="14860" max="14860" width="11.5703125" style="16" bestFit="1" customWidth="1"/>
    <col min="14861" max="14861" width="10" style="16" bestFit="1" customWidth="1"/>
    <col min="14862" max="14862" width="3.85546875" style="16" customWidth="1"/>
    <col min="14863" max="14863" width="12.28515625" style="16" bestFit="1" customWidth="1"/>
    <col min="14864" max="14864" width="27" style="16" bestFit="1" customWidth="1"/>
    <col min="14865" max="15089" width="11.42578125" style="16"/>
    <col min="15090" max="15090" width="6" style="16" customWidth="1"/>
    <col min="15091" max="15091" width="11.5703125" style="16" bestFit="1" customWidth="1"/>
    <col min="15092" max="15092" width="9.7109375" style="16" customWidth="1"/>
    <col min="15093" max="15093" width="10.7109375" style="16" customWidth="1"/>
    <col min="15094" max="15094" width="9.7109375" style="16" customWidth="1"/>
    <col min="15095" max="15095" width="10.7109375" style="16" customWidth="1"/>
    <col min="15096" max="15096" width="9.7109375" style="16" customWidth="1"/>
    <col min="15097" max="15097" width="10.7109375" style="16" customWidth="1"/>
    <col min="15098" max="15098" width="9.7109375" style="16" customWidth="1"/>
    <col min="15099" max="15099" width="12.28515625" style="16" bestFit="1" customWidth="1"/>
    <col min="15100" max="15100" width="9.7109375" style="16" customWidth="1"/>
    <col min="15101" max="15101" width="10.7109375" style="16" customWidth="1"/>
    <col min="15102" max="15102" width="9.7109375" style="16" customWidth="1"/>
    <col min="15103" max="15103" width="8.42578125" style="16" customWidth="1"/>
    <col min="15104" max="15104" width="9.7109375" style="16" customWidth="1"/>
    <col min="15105" max="15105" width="9.140625" style="16" bestFit="1" customWidth="1"/>
    <col min="15106" max="15106" width="14.140625" style="16" bestFit="1" customWidth="1"/>
    <col min="15107" max="15107" width="8.7109375" style="16" customWidth="1"/>
    <col min="15108" max="15108" width="9.7109375" style="16" customWidth="1"/>
    <col min="15109" max="15109" width="8.5703125" style="16" customWidth="1"/>
    <col min="15110" max="15110" width="12.42578125" style="16" bestFit="1" customWidth="1"/>
    <col min="15111" max="15111" width="11.28515625" style="16" bestFit="1" customWidth="1"/>
    <col min="15112" max="15112" width="11.7109375" style="16" customWidth="1"/>
    <col min="15113" max="15113" width="7.140625" style="16" customWidth="1"/>
    <col min="15114" max="15114" width="15.5703125" style="16" bestFit="1" customWidth="1"/>
    <col min="15115" max="15115" width="7.5703125" style="16" customWidth="1"/>
    <col min="15116" max="15116" width="11.5703125" style="16" bestFit="1" customWidth="1"/>
    <col min="15117" max="15117" width="10" style="16" bestFit="1" customWidth="1"/>
    <col min="15118" max="15118" width="3.85546875" style="16" customWidth="1"/>
    <col min="15119" max="15119" width="12.28515625" style="16" bestFit="1" customWidth="1"/>
    <col min="15120" max="15120" width="27" style="16" bestFit="1" customWidth="1"/>
    <col min="15121" max="15345" width="11.42578125" style="16"/>
    <col min="15346" max="15346" width="6" style="16" customWidth="1"/>
    <col min="15347" max="15347" width="11.5703125" style="16" bestFit="1" customWidth="1"/>
    <col min="15348" max="15348" width="9.7109375" style="16" customWidth="1"/>
    <col min="15349" max="15349" width="10.7109375" style="16" customWidth="1"/>
    <col min="15350" max="15350" width="9.7109375" style="16" customWidth="1"/>
    <col min="15351" max="15351" width="10.7109375" style="16" customWidth="1"/>
    <col min="15352" max="15352" width="9.7109375" style="16" customWidth="1"/>
    <col min="15353" max="15353" width="10.7109375" style="16" customWidth="1"/>
    <col min="15354" max="15354" width="9.7109375" style="16" customWidth="1"/>
    <col min="15355" max="15355" width="12.28515625" style="16" bestFit="1" customWidth="1"/>
    <col min="15356" max="15356" width="9.7109375" style="16" customWidth="1"/>
    <col min="15357" max="15357" width="10.7109375" style="16" customWidth="1"/>
    <col min="15358" max="15358" width="9.7109375" style="16" customWidth="1"/>
    <col min="15359" max="15359" width="8.42578125" style="16" customWidth="1"/>
    <col min="15360" max="15360" width="9.7109375" style="16" customWidth="1"/>
    <col min="15361" max="15361" width="9.140625" style="16" bestFit="1" customWidth="1"/>
    <col min="15362" max="15362" width="14.140625" style="16" bestFit="1" customWidth="1"/>
    <col min="15363" max="15363" width="8.7109375" style="16" customWidth="1"/>
    <col min="15364" max="15364" width="9.7109375" style="16" customWidth="1"/>
    <col min="15365" max="15365" width="8.5703125" style="16" customWidth="1"/>
    <col min="15366" max="15366" width="12.42578125" style="16" bestFit="1" customWidth="1"/>
    <col min="15367" max="15367" width="11.28515625" style="16" bestFit="1" customWidth="1"/>
    <col min="15368" max="15368" width="11.7109375" style="16" customWidth="1"/>
    <col min="15369" max="15369" width="7.140625" style="16" customWidth="1"/>
    <col min="15370" max="15370" width="15.5703125" style="16" bestFit="1" customWidth="1"/>
    <col min="15371" max="15371" width="7.5703125" style="16" customWidth="1"/>
    <col min="15372" max="15372" width="11.5703125" style="16" bestFit="1" customWidth="1"/>
    <col min="15373" max="15373" width="10" style="16" bestFit="1" customWidth="1"/>
    <col min="15374" max="15374" width="3.85546875" style="16" customWidth="1"/>
    <col min="15375" max="15375" width="12.28515625" style="16" bestFit="1" customWidth="1"/>
    <col min="15376" max="15376" width="27" style="16" bestFit="1" customWidth="1"/>
    <col min="15377" max="15601" width="11.42578125" style="16"/>
    <col min="15602" max="15602" width="6" style="16" customWidth="1"/>
    <col min="15603" max="15603" width="11.5703125" style="16" bestFit="1" customWidth="1"/>
    <col min="15604" max="15604" width="9.7109375" style="16" customWidth="1"/>
    <col min="15605" max="15605" width="10.7109375" style="16" customWidth="1"/>
    <col min="15606" max="15606" width="9.7109375" style="16" customWidth="1"/>
    <col min="15607" max="15607" width="10.7109375" style="16" customWidth="1"/>
    <col min="15608" max="15608" width="9.7109375" style="16" customWidth="1"/>
    <col min="15609" max="15609" width="10.7109375" style="16" customWidth="1"/>
    <col min="15610" max="15610" width="9.7109375" style="16" customWidth="1"/>
    <col min="15611" max="15611" width="12.28515625" style="16" bestFit="1" customWidth="1"/>
    <col min="15612" max="15612" width="9.7109375" style="16" customWidth="1"/>
    <col min="15613" max="15613" width="10.7109375" style="16" customWidth="1"/>
    <col min="15614" max="15614" width="9.7109375" style="16" customWidth="1"/>
    <col min="15615" max="15615" width="8.42578125" style="16" customWidth="1"/>
    <col min="15616" max="15616" width="9.7109375" style="16" customWidth="1"/>
    <col min="15617" max="15617" width="9.140625" style="16" bestFit="1" customWidth="1"/>
    <col min="15618" max="15618" width="14.140625" style="16" bestFit="1" customWidth="1"/>
    <col min="15619" max="15619" width="8.7109375" style="16" customWidth="1"/>
    <col min="15620" max="15620" width="9.7109375" style="16" customWidth="1"/>
    <col min="15621" max="15621" width="8.5703125" style="16" customWidth="1"/>
    <col min="15622" max="15622" width="12.42578125" style="16" bestFit="1" customWidth="1"/>
    <col min="15623" max="15623" width="11.28515625" style="16" bestFit="1" customWidth="1"/>
    <col min="15624" max="15624" width="11.7109375" style="16" customWidth="1"/>
    <col min="15625" max="15625" width="7.140625" style="16" customWidth="1"/>
    <col min="15626" max="15626" width="15.5703125" style="16" bestFit="1" customWidth="1"/>
    <col min="15627" max="15627" width="7.5703125" style="16" customWidth="1"/>
    <col min="15628" max="15628" width="11.5703125" style="16" bestFit="1" customWidth="1"/>
    <col min="15629" max="15629" width="10" style="16" bestFit="1" customWidth="1"/>
    <col min="15630" max="15630" width="3.85546875" style="16" customWidth="1"/>
    <col min="15631" max="15631" width="12.28515625" style="16" bestFit="1" customWidth="1"/>
    <col min="15632" max="15632" width="27" style="16" bestFit="1" customWidth="1"/>
    <col min="15633" max="15857" width="11.42578125" style="16"/>
    <col min="15858" max="15858" width="6" style="16" customWidth="1"/>
    <col min="15859" max="15859" width="11.5703125" style="16" bestFit="1" customWidth="1"/>
    <col min="15860" max="15860" width="9.7109375" style="16" customWidth="1"/>
    <col min="15861" max="15861" width="10.7109375" style="16" customWidth="1"/>
    <col min="15862" max="15862" width="9.7109375" style="16" customWidth="1"/>
    <col min="15863" max="15863" width="10.7109375" style="16" customWidth="1"/>
    <col min="15864" max="15864" width="9.7109375" style="16" customWidth="1"/>
    <col min="15865" max="15865" width="10.7109375" style="16" customWidth="1"/>
    <col min="15866" max="15866" width="9.7109375" style="16" customWidth="1"/>
    <col min="15867" max="15867" width="12.28515625" style="16" bestFit="1" customWidth="1"/>
    <col min="15868" max="15868" width="9.7109375" style="16" customWidth="1"/>
    <col min="15869" max="15869" width="10.7109375" style="16" customWidth="1"/>
    <col min="15870" max="15870" width="9.7109375" style="16" customWidth="1"/>
    <col min="15871" max="15871" width="8.42578125" style="16" customWidth="1"/>
    <col min="15872" max="15872" width="9.7109375" style="16" customWidth="1"/>
    <col min="15873" max="15873" width="9.140625" style="16" bestFit="1" customWidth="1"/>
    <col min="15874" max="15874" width="14.140625" style="16" bestFit="1" customWidth="1"/>
    <col min="15875" max="15875" width="8.7109375" style="16" customWidth="1"/>
    <col min="15876" max="15876" width="9.7109375" style="16" customWidth="1"/>
    <col min="15877" max="15877" width="8.5703125" style="16" customWidth="1"/>
    <col min="15878" max="15878" width="12.42578125" style="16" bestFit="1" customWidth="1"/>
    <col min="15879" max="15879" width="11.28515625" style="16" bestFit="1" customWidth="1"/>
    <col min="15880" max="15880" width="11.7109375" style="16" customWidth="1"/>
    <col min="15881" max="15881" width="7.140625" style="16" customWidth="1"/>
    <col min="15882" max="15882" width="15.5703125" style="16" bestFit="1" customWidth="1"/>
    <col min="15883" max="15883" width="7.5703125" style="16" customWidth="1"/>
    <col min="15884" max="15884" width="11.5703125" style="16" bestFit="1" customWidth="1"/>
    <col min="15885" max="15885" width="10" style="16" bestFit="1" customWidth="1"/>
    <col min="15886" max="15886" width="3.85546875" style="16" customWidth="1"/>
    <col min="15887" max="15887" width="12.28515625" style="16" bestFit="1" customWidth="1"/>
    <col min="15888" max="15888" width="27" style="16" bestFit="1" customWidth="1"/>
    <col min="15889" max="16113" width="11.42578125" style="16"/>
    <col min="16114" max="16114" width="6" style="16" customWidth="1"/>
    <col min="16115" max="16115" width="11.5703125" style="16" bestFit="1" customWidth="1"/>
    <col min="16116" max="16116" width="9.7109375" style="16" customWidth="1"/>
    <col min="16117" max="16117" width="10.7109375" style="16" customWidth="1"/>
    <col min="16118" max="16118" width="9.7109375" style="16" customWidth="1"/>
    <col min="16119" max="16119" width="10.7109375" style="16" customWidth="1"/>
    <col min="16120" max="16120" width="9.7109375" style="16" customWidth="1"/>
    <col min="16121" max="16121" width="10.7109375" style="16" customWidth="1"/>
    <col min="16122" max="16122" width="9.7109375" style="16" customWidth="1"/>
    <col min="16123" max="16123" width="12.28515625" style="16" bestFit="1" customWidth="1"/>
    <col min="16124" max="16124" width="9.7109375" style="16" customWidth="1"/>
    <col min="16125" max="16125" width="10.7109375" style="16" customWidth="1"/>
    <col min="16126" max="16126" width="9.7109375" style="16" customWidth="1"/>
    <col min="16127" max="16127" width="8.42578125" style="16" customWidth="1"/>
    <col min="16128" max="16128" width="9.7109375" style="16" customWidth="1"/>
    <col min="16129" max="16129" width="9.140625" style="16" bestFit="1" customWidth="1"/>
    <col min="16130" max="16130" width="14.140625" style="16" bestFit="1" customWidth="1"/>
    <col min="16131" max="16131" width="8.7109375" style="16" customWidth="1"/>
    <col min="16132" max="16132" width="9.7109375" style="16" customWidth="1"/>
    <col min="16133" max="16133" width="8.5703125" style="16" customWidth="1"/>
    <col min="16134" max="16134" width="12.42578125" style="16" bestFit="1" customWidth="1"/>
    <col min="16135" max="16135" width="11.28515625" style="16" bestFit="1" customWidth="1"/>
    <col min="16136" max="16136" width="11.7109375" style="16" customWidth="1"/>
    <col min="16137" max="16137" width="7.140625" style="16" customWidth="1"/>
    <col min="16138" max="16138" width="15.5703125" style="16" bestFit="1" customWidth="1"/>
    <col min="16139" max="16139" width="7.5703125" style="16" customWidth="1"/>
    <col min="16140" max="16140" width="11.5703125" style="16" bestFit="1" customWidth="1"/>
    <col min="16141" max="16141" width="10" style="16" bestFit="1" customWidth="1"/>
    <col min="16142" max="16142" width="3.85546875" style="16" customWidth="1"/>
    <col min="16143" max="16143" width="12.28515625" style="16" bestFit="1" customWidth="1"/>
    <col min="16144" max="16144" width="27" style="16" bestFit="1" customWidth="1"/>
    <col min="16145" max="16384" width="11.42578125" style="16"/>
  </cols>
  <sheetData>
    <row r="5" spans="2:23" ht="12.75" customHeight="1"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</row>
    <row r="6" spans="2:23" ht="12.75" customHeight="1"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</row>
    <row r="7" spans="2:23" ht="12.75" customHeight="1"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</row>
    <row r="8" spans="2:23" ht="30">
      <c r="B8" s="160" t="s">
        <v>21</v>
      </c>
      <c r="C8" s="160"/>
      <c r="D8" s="160"/>
      <c r="E8" s="160"/>
      <c r="F8" s="160"/>
      <c r="G8" s="160"/>
      <c r="H8" s="160"/>
      <c r="I8" s="160"/>
      <c r="J8" s="160"/>
      <c r="K8" s="160"/>
      <c r="L8" s="160"/>
      <c r="M8" s="160"/>
      <c r="N8" s="160"/>
      <c r="O8" s="160"/>
      <c r="P8" s="160"/>
      <c r="Q8" s="160"/>
      <c r="R8" s="160"/>
      <c r="S8" s="160"/>
      <c r="T8" s="160"/>
      <c r="U8" s="160"/>
      <c r="V8" s="37"/>
    </row>
    <row r="9" spans="2:23" ht="30">
      <c r="G9" s="17"/>
      <c r="H9" s="17"/>
      <c r="I9" s="17"/>
      <c r="J9" s="18"/>
      <c r="K9" s="18"/>
      <c r="L9" s="18"/>
      <c r="M9" s="18"/>
      <c r="N9" s="18"/>
      <c r="O9" s="18"/>
      <c r="P9" s="17"/>
      <c r="Q9" s="17"/>
      <c r="R9" s="17"/>
    </row>
    <row r="10" spans="2:23" ht="30">
      <c r="B10" s="161" t="s">
        <v>104</v>
      </c>
      <c r="C10" s="161"/>
      <c r="D10" s="161"/>
      <c r="E10" s="161"/>
      <c r="F10" s="161"/>
      <c r="G10" s="161"/>
      <c r="H10" s="161"/>
      <c r="I10" s="161"/>
      <c r="J10" s="161"/>
      <c r="K10" s="161"/>
      <c r="L10" s="161"/>
      <c r="M10" s="161"/>
      <c r="N10" s="161"/>
      <c r="O10" s="161"/>
      <c r="P10" s="161"/>
      <c r="Q10" s="161"/>
      <c r="R10" s="161"/>
      <c r="S10" s="161"/>
      <c r="T10" s="161"/>
      <c r="U10" s="161"/>
      <c r="V10" s="38"/>
    </row>
    <row r="15" spans="2:23"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</row>
    <row r="16" spans="2:23" ht="13.5" thickBot="1"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</row>
    <row r="17" spans="2:23"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162" t="s">
        <v>103</v>
      </c>
      <c r="V17" s="163"/>
      <c r="W17" s="25"/>
    </row>
    <row r="18" spans="2:23"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164"/>
      <c r="V18" s="165"/>
      <c r="W18" s="25"/>
    </row>
    <row r="19" spans="2:23" ht="13.5" thickBot="1"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166"/>
      <c r="V19" s="167"/>
      <c r="W19" s="25"/>
    </row>
    <row r="20" spans="2:23" ht="13.5" thickBot="1"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77">
        <v>33</v>
      </c>
      <c r="V20" s="278"/>
      <c r="W20" s="25"/>
    </row>
    <row r="21" spans="2:23"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</row>
    <row r="22" spans="2:23"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</row>
    <row r="23" spans="2:23"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</row>
    <row r="24" spans="2:23"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</row>
    <row r="25" spans="2:23"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</row>
    <row r="26" spans="2:23"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</row>
    <row r="27" spans="2:23"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</row>
    <row r="28" spans="2:23"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</row>
    <row r="29" spans="2:23"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</row>
    <row r="30" spans="2:23"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</row>
    <row r="31" spans="2:23"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</row>
    <row r="32" spans="2:23"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79">
        <v>25</v>
      </c>
      <c r="N32" s="25"/>
      <c r="O32" s="25"/>
      <c r="P32" s="25"/>
      <c r="Q32" s="25"/>
      <c r="R32" s="25"/>
      <c r="S32" s="25"/>
      <c r="T32" s="25"/>
      <c r="U32" s="25"/>
      <c r="V32" s="25"/>
      <c r="W32" s="25"/>
    </row>
    <row r="33" spans="2:23"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</row>
    <row r="34" spans="2:23">
      <c r="B34" s="25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</row>
    <row r="35" spans="2:23"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</row>
    <row r="36" spans="2:23">
      <c r="B36" s="280" t="s">
        <v>22</v>
      </c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</row>
    <row r="37" spans="2:23" ht="13.5" thickBot="1">
      <c r="B37" s="280" t="s">
        <v>23</v>
      </c>
      <c r="C37" s="25"/>
      <c r="D37" s="281"/>
      <c r="E37" s="25"/>
      <c r="F37" s="281"/>
      <c r="G37" s="25"/>
      <c r="H37" s="281"/>
      <c r="I37" s="25"/>
      <c r="J37" s="281"/>
      <c r="K37" s="25"/>
      <c r="L37" s="281"/>
      <c r="M37" s="25"/>
      <c r="N37" s="281"/>
      <c r="O37" s="25"/>
      <c r="P37" s="281"/>
      <c r="Q37" s="25"/>
      <c r="R37" s="281"/>
      <c r="S37" s="25"/>
      <c r="T37" s="281"/>
      <c r="U37" s="282"/>
      <c r="V37" s="25"/>
      <c r="W37" s="25"/>
    </row>
    <row r="38" spans="2:23" ht="16.5" thickBot="1">
      <c r="B38" s="283" t="s">
        <v>24</v>
      </c>
      <c r="C38" s="284">
        <v>7</v>
      </c>
      <c r="D38" s="285"/>
      <c r="E38" s="284">
        <v>60.48</v>
      </c>
      <c r="F38" s="285"/>
      <c r="G38" s="284">
        <v>147.94999999999999</v>
      </c>
      <c r="H38" s="285"/>
      <c r="I38" s="284">
        <v>25</v>
      </c>
      <c r="J38" s="285"/>
      <c r="K38" s="284">
        <v>15.52</v>
      </c>
      <c r="L38" s="285"/>
      <c r="M38" s="284">
        <v>5.52</v>
      </c>
      <c r="N38" s="25"/>
      <c r="O38" s="284">
        <v>15.37</v>
      </c>
      <c r="P38" s="25"/>
      <c r="Q38" s="65">
        <v>960</v>
      </c>
      <c r="R38" s="25"/>
      <c r="S38" s="286">
        <v>60</v>
      </c>
      <c r="T38" s="25"/>
      <c r="U38" s="25"/>
      <c r="V38" s="287"/>
      <c r="W38" s="25"/>
    </row>
    <row r="39" spans="2:23" ht="15.75">
      <c r="B39" s="283" t="s">
        <v>25</v>
      </c>
      <c r="C39" s="288">
        <v>2</v>
      </c>
      <c r="D39" s="289"/>
      <c r="E39" s="288">
        <v>16</v>
      </c>
      <c r="F39" s="289"/>
      <c r="G39" s="288">
        <v>18</v>
      </c>
      <c r="H39" s="289"/>
      <c r="I39" s="288">
        <v>6</v>
      </c>
      <c r="J39" s="289"/>
      <c r="K39" s="288">
        <v>2</v>
      </c>
      <c r="L39" s="289"/>
      <c r="M39" s="290">
        <v>10</v>
      </c>
      <c r="N39" s="25"/>
      <c r="O39" s="288">
        <v>2</v>
      </c>
      <c r="P39" s="25"/>
      <c r="Q39" s="157">
        <v>2</v>
      </c>
      <c r="R39" s="25"/>
      <c r="S39" s="291">
        <v>30</v>
      </c>
      <c r="T39" s="25"/>
      <c r="U39" s="287"/>
      <c r="V39" s="287"/>
      <c r="W39" s="25"/>
    </row>
    <row r="40" spans="2:23" ht="25.5" customHeight="1" thickBot="1">
      <c r="B40" s="283"/>
      <c r="C40" s="292" t="s">
        <v>115</v>
      </c>
      <c r="D40" s="25"/>
      <c r="E40" s="292" t="s">
        <v>115</v>
      </c>
      <c r="F40" s="25"/>
      <c r="G40" s="292" t="s">
        <v>115</v>
      </c>
      <c r="H40" s="25"/>
      <c r="I40" s="292" t="s">
        <v>115</v>
      </c>
      <c r="J40" s="25"/>
      <c r="K40" s="292" t="s">
        <v>115</v>
      </c>
      <c r="L40" s="25"/>
      <c r="M40" s="292" t="s">
        <v>115</v>
      </c>
      <c r="N40" s="25"/>
      <c r="O40" s="292" t="s">
        <v>115</v>
      </c>
      <c r="P40" s="25"/>
      <c r="Q40" s="158"/>
      <c r="R40" s="25"/>
      <c r="S40" s="292" t="s">
        <v>115</v>
      </c>
      <c r="T40" s="25"/>
      <c r="U40" s="287"/>
      <c r="V40" s="287"/>
      <c r="W40" s="25"/>
    </row>
    <row r="41" spans="2:23" ht="13.5" customHeight="1" thickBot="1">
      <c r="B41" s="293"/>
      <c r="C41" s="294"/>
      <c r="D41" s="293"/>
      <c r="E41" s="294"/>
      <c r="F41" s="25"/>
      <c r="G41" s="294"/>
      <c r="H41" s="25"/>
      <c r="I41" s="294"/>
      <c r="J41" s="25"/>
      <c r="K41" s="294"/>
      <c r="L41" s="25"/>
      <c r="M41" s="294"/>
      <c r="N41" s="25"/>
      <c r="O41" s="294"/>
      <c r="P41" s="25"/>
      <c r="Q41" s="295"/>
      <c r="R41" s="25"/>
      <c r="S41" s="294"/>
      <c r="T41" s="25"/>
      <c r="U41" s="296"/>
      <c r="V41" s="297"/>
      <c r="W41" s="25"/>
    </row>
    <row r="42" spans="2:23" ht="13.5" customHeight="1" thickBot="1">
      <c r="B42" s="298">
        <v>2</v>
      </c>
      <c r="C42" s="299"/>
      <c r="D42" s="300">
        <v>1.5</v>
      </c>
      <c r="E42" s="299"/>
      <c r="F42" s="300">
        <v>3</v>
      </c>
      <c r="G42" s="299"/>
      <c r="H42" s="300">
        <v>2</v>
      </c>
      <c r="I42" s="299"/>
      <c r="J42" s="300">
        <v>2</v>
      </c>
      <c r="K42" s="299"/>
      <c r="L42" s="300">
        <v>1.5</v>
      </c>
      <c r="M42" s="299"/>
      <c r="N42" s="300">
        <v>2</v>
      </c>
      <c r="O42" s="299"/>
      <c r="P42" s="301">
        <v>3</v>
      </c>
      <c r="Q42" s="302">
        <v>2</v>
      </c>
      <c r="R42" s="301">
        <v>2</v>
      </c>
      <c r="S42" s="25"/>
      <c r="T42" s="303">
        <v>2.298</v>
      </c>
      <c r="U42" s="49">
        <f>+(((SUM(B42:T42))*480)+U43)</f>
        <v>11519.880000000001</v>
      </c>
      <c r="V42" s="293"/>
      <c r="W42" s="25"/>
    </row>
    <row r="43" spans="2:23" ht="12.75" customHeight="1" thickBot="1">
      <c r="B43" s="293"/>
      <c r="C43" s="313">
        <f>+C38</f>
        <v>7</v>
      </c>
      <c r="D43" s="304"/>
      <c r="E43" s="313">
        <f>E38</f>
        <v>60.48</v>
      </c>
      <c r="F43" s="304"/>
      <c r="G43" s="66">
        <f>+G38</f>
        <v>147.94999999999999</v>
      </c>
      <c r="H43" s="304"/>
      <c r="I43" s="313">
        <f>I38</f>
        <v>25</v>
      </c>
      <c r="J43" s="304"/>
      <c r="K43" s="313">
        <f>K38</f>
        <v>15.52</v>
      </c>
      <c r="L43" s="304"/>
      <c r="M43" s="313">
        <f>+M38</f>
        <v>5.52</v>
      </c>
      <c r="N43" s="304"/>
      <c r="O43" s="313">
        <f>+O38</f>
        <v>15.37</v>
      </c>
      <c r="P43" s="304"/>
      <c r="Q43" s="305"/>
      <c r="R43" s="304"/>
      <c r="S43" s="313">
        <v>60</v>
      </c>
      <c r="T43" s="304"/>
      <c r="U43" s="312">
        <f>SUM(C43:S43)</f>
        <v>336.84</v>
      </c>
      <c r="V43" s="306"/>
      <c r="W43" s="25"/>
    </row>
    <row r="44" spans="2:23" ht="12.75" customHeight="1">
      <c r="B44" s="293"/>
      <c r="C44" s="307"/>
      <c r="D44" s="293"/>
      <c r="E44" s="307"/>
      <c r="F44" s="293"/>
      <c r="G44" s="307"/>
      <c r="H44" s="293"/>
      <c r="I44" s="307"/>
      <c r="J44" s="293"/>
      <c r="K44" s="307"/>
      <c r="L44" s="293"/>
      <c r="M44" s="307"/>
      <c r="N44" s="293"/>
      <c r="O44" s="307"/>
      <c r="P44" s="293"/>
      <c r="Q44" s="305"/>
      <c r="R44" s="293"/>
      <c r="S44" s="307"/>
      <c r="T44" s="293"/>
      <c r="U44" s="296"/>
      <c r="V44" s="306"/>
      <c r="W44" s="25"/>
    </row>
    <row r="45" spans="2:23">
      <c r="B45" s="293"/>
      <c r="C45" s="308">
        <v>5</v>
      </c>
      <c r="D45" s="293"/>
      <c r="E45" s="308">
        <v>18.39</v>
      </c>
      <c r="F45" s="293"/>
      <c r="G45" s="308">
        <v>64.59</v>
      </c>
      <c r="H45" s="293"/>
      <c r="I45" s="308">
        <v>5.86</v>
      </c>
      <c r="J45" s="293"/>
      <c r="K45" s="308">
        <v>7.33</v>
      </c>
      <c r="L45" s="293"/>
      <c r="M45" s="308">
        <v>1</v>
      </c>
      <c r="N45" s="293"/>
      <c r="O45" s="308">
        <v>9.26</v>
      </c>
      <c r="P45" s="293"/>
      <c r="Q45" s="305"/>
      <c r="R45" s="293"/>
      <c r="S45" s="308">
        <v>52.5</v>
      </c>
      <c r="T45" s="293"/>
      <c r="U45" s="309">
        <f>+SUM(C45:S45)</f>
        <v>163.93</v>
      </c>
      <c r="V45" s="310"/>
      <c r="W45" s="25"/>
    </row>
    <row r="46" spans="2:23" ht="15" customHeight="1">
      <c r="B46" s="293"/>
      <c r="C46" s="293"/>
      <c r="D46" s="293"/>
      <c r="E46" s="293"/>
      <c r="F46" s="293"/>
      <c r="G46" s="293"/>
      <c r="H46" s="293"/>
      <c r="I46" s="293"/>
      <c r="J46" s="293"/>
      <c r="K46" s="293"/>
      <c r="L46" s="293"/>
      <c r="M46" s="293"/>
      <c r="N46" s="293"/>
      <c r="O46" s="293"/>
      <c r="P46" s="293"/>
      <c r="Q46" s="25"/>
      <c r="R46" s="293"/>
      <c r="S46" s="293"/>
      <c r="T46" s="311"/>
      <c r="U46" s="311"/>
      <c r="V46" s="306"/>
      <c r="W46" s="25"/>
    </row>
    <row r="47" spans="2:23" ht="20.100000000000001" customHeight="1">
      <c r="B47" s="169"/>
      <c r="C47" s="169"/>
      <c r="D47" s="169"/>
      <c r="E47" s="169"/>
      <c r="F47" s="67"/>
      <c r="G47" s="68"/>
      <c r="H47" s="67"/>
      <c r="I47" s="19"/>
      <c r="J47" s="19"/>
      <c r="K47" s="19"/>
      <c r="T47" s="173"/>
      <c r="U47" s="173"/>
    </row>
    <row r="48" spans="2:23" ht="20.100000000000001" customHeight="1">
      <c r="B48" s="168"/>
      <c r="C48" s="168"/>
      <c r="D48" s="168"/>
      <c r="E48" s="168"/>
      <c r="F48" s="50"/>
      <c r="G48" s="51"/>
      <c r="H48" s="52"/>
      <c r="I48" s="19"/>
      <c r="J48" s="19"/>
      <c r="K48" s="19"/>
      <c r="M48" s="159"/>
      <c r="N48" s="159"/>
      <c r="O48" s="159"/>
      <c r="P48" s="159"/>
      <c r="Q48" s="159"/>
      <c r="R48" s="159"/>
      <c r="U48" s="21"/>
    </row>
    <row r="49" spans="2:22" ht="20.100000000000001" customHeight="1">
      <c r="B49" s="168"/>
      <c r="C49" s="168"/>
      <c r="D49" s="168"/>
      <c r="E49" s="168"/>
      <c r="F49" s="69"/>
      <c r="G49" s="51"/>
      <c r="H49" s="52"/>
      <c r="I49" s="19"/>
      <c r="J49" s="19"/>
      <c r="K49" s="19"/>
      <c r="M49" s="159"/>
      <c r="N49" s="159"/>
      <c r="O49" s="159"/>
      <c r="P49" s="159"/>
      <c r="Q49" s="159"/>
      <c r="R49" s="159"/>
      <c r="U49" s="22"/>
    </row>
    <row r="50" spans="2:22" ht="20.100000000000001" customHeight="1">
      <c r="B50" s="168"/>
      <c r="C50" s="168"/>
      <c r="D50" s="168"/>
      <c r="E50" s="168"/>
      <c r="F50" s="50"/>
      <c r="G50" s="51"/>
      <c r="H50" s="52"/>
      <c r="I50" s="19"/>
      <c r="J50" s="19"/>
      <c r="K50" s="19"/>
      <c r="M50" s="170"/>
      <c r="N50" s="171"/>
      <c r="Q50" s="172"/>
      <c r="R50" s="172"/>
      <c r="S50" s="23"/>
      <c r="T50" s="23"/>
      <c r="U50" s="23"/>
      <c r="V50" s="24"/>
    </row>
    <row r="51" spans="2:22" ht="20.100000000000001" customHeight="1">
      <c r="B51" s="168"/>
      <c r="C51" s="168"/>
      <c r="D51" s="168"/>
      <c r="E51" s="168"/>
      <c r="F51" s="50"/>
      <c r="G51" s="51"/>
      <c r="H51" s="52"/>
      <c r="I51" s="19"/>
      <c r="J51" s="19"/>
      <c r="K51" s="19"/>
      <c r="M51" s="159"/>
      <c r="N51" s="159"/>
      <c r="Q51" s="48"/>
      <c r="R51" s="48"/>
      <c r="S51" s="20"/>
      <c r="U51" s="25"/>
      <c r="V51" s="25"/>
    </row>
    <row r="52" spans="2:22" ht="20.100000000000001" customHeight="1">
      <c r="B52" s="168"/>
      <c r="C52" s="168"/>
      <c r="D52" s="168"/>
      <c r="E52" s="168"/>
      <c r="F52" s="50"/>
      <c r="G52" s="51"/>
      <c r="H52" s="52"/>
      <c r="I52" s="19"/>
      <c r="J52" s="19"/>
      <c r="K52" s="19"/>
      <c r="M52" s="159"/>
      <c r="N52" s="159"/>
      <c r="Q52" s="159"/>
      <c r="R52" s="159"/>
    </row>
    <row r="53" spans="2:22" ht="20.100000000000001" customHeight="1">
      <c r="B53" s="168"/>
      <c r="C53" s="168"/>
      <c r="D53" s="168"/>
      <c r="E53" s="168"/>
      <c r="F53" s="50"/>
      <c r="G53" s="51"/>
      <c r="H53" s="52"/>
      <c r="I53" s="19"/>
      <c r="J53" s="19"/>
      <c r="K53" s="19"/>
      <c r="M53" s="159"/>
      <c r="N53" s="159"/>
      <c r="Q53" s="159"/>
      <c r="R53" s="159"/>
    </row>
    <row r="54" spans="2:22" ht="20.100000000000001" customHeight="1">
      <c r="B54" s="174"/>
      <c r="C54" s="174"/>
      <c r="D54" s="174"/>
      <c r="E54" s="174"/>
      <c r="F54" s="174"/>
      <c r="G54" s="53"/>
      <c r="H54" s="54"/>
      <c r="I54" s="19"/>
      <c r="J54" s="19"/>
      <c r="K54" s="19"/>
      <c r="M54" s="170"/>
      <c r="N54" s="171"/>
      <c r="O54" s="170"/>
      <c r="P54" s="171"/>
      <c r="Q54" s="170"/>
      <c r="R54" s="171"/>
    </row>
    <row r="55" spans="2:22" ht="12.75" customHeight="1"/>
    <row r="56" spans="2:22" ht="20.25" customHeight="1">
      <c r="P56" s="175"/>
      <c r="Q56" s="175"/>
    </row>
  </sheetData>
  <mergeCells count="28">
    <mergeCell ref="B54:F54"/>
    <mergeCell ref="B50:E50"/>
    <mergeCell ref="M51:N53"/>
    <mergeCell ref="P56:Q56"/>
    <mergeCell ref="M54:N54"/>
    <mergeCell ref="O54:P54"/>
    <mergeCell ref="Q54:R54"/>
    <mergeCell ref="B51:E51"/>
    <mergeCell ref="B8:U8"/>
    <mergeCell ref="B10:U10"/>
    <mergeCell ref="U17:V19"/>
    <mergeCell ref="B52:E52"/>
    <mergeCell ref="B53:E53"/>
    <mergeCell ref="B47:E47"/>
    <mergeCell ref="B48:E48"/>
    <mergeCell ref="B49:E49"/>
    <mergeCell ref="Q52:R53"/>
    <mergeCell ref="U20:V20"/>
    <mergeCell ref="M50:N50"/>
    <mergeCell ref="Q50:R50"/>
    <mergeCell ref="T47:U47"/>
    <mergeCell ref="T46:U46"/>
    <mergeCell ref="V38:V40"/>
    <mergeCell ref="Q39:Q40"/>
    <mergeCell ref="U39:U40"/>
    <mergeCell ref="M48:N49"/>
    <mergeCell ref="O48:P49"/>
    <mergeCell ref="Q48:R49"/>
  </mergeCells>
  <pageMargins left="0.70866141732283472" right="0.70866141732283472" top="0.74803149606299213" bottom="0.74803149606299213" header="0.31496062992125984" footer="0.31496062992125984"/>
  <pageSetup scale="60" orientation="landscape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002060"/>
  </sheetPr>
  <dimension ref="A5:N52"/>
  <sheetViews>
    <sheetView zoomScaleNormal="100" workbookViewId="0">
      <selection activeCell="A2" sqref="A2:XFD2"/>
    </sheetView>
  </sheetViews>
  <sheetFormatPr baseColWidth="10" defaultRowHeight="15"/>
  <cols>
    <col min="1" max="1" width="14.42578125" customWidth="1"/>
    <col min="2" max="2" width="9" customWidth="1"/>
    <col min="3" max="4" width="11.140625" customWidth="1"/>
    <col min="5" max="5" width="10.7109375" customWidth="1"/>
    <col min="6" max="7" width="11.42578125" customWidth="1"/>
    <col min="8" max="8" width="11.28515625" customWidth="1"/>
    <col min="9" max="9" width="11" customWidth="1"/>
    <col min="10" max="10" width="10.28515625" customWidth="1"/>
    <col min="11" max="11" width="10.140625" customWidth="1"/>
    <col min="12" max="12" width="12.5703125" customWidth="1"/>
    <col min="13" max="13" width="12.7109375" customWidth="1"/>
  </cols>
  <sheetData>
    <row r="5" spans="1:12" ht="15.75">
      <c r="A5" s="121" t="s">
        <v>105</v>
      </c>
      <c r="B5" s="121"/>
      <c r="C5" s="121"/>
      <c r="D5" s="121"/>
      <c r="E5" s="121"/>
      <c r="F5" s="121"/>
      <c r="G5" s="121"/>
      <c r="H5" s="121"/>
      <c r="I5" s="121"/>
      <c r="J5" s="121"/>
      <c r="K5" s="121"/>
    </row>
    <row r="6" spans="1:12" ht="15.75">
      <c r="A6" s="26"/>
      <c r="B6" s="26"/>
      <c r="C6" s="26"/>
      <c r="D6" s="26"/>
      <c r="E6" s="26"/>
      <c r="F6" s="26"/>
      <c r="G6" s="26"/>
      <c r="H6" s="26"/>
      <c r="I6" s="26"/>
      <c r="J6" s="26"/>
      <c r="K6" s="26"/>
    </row>
    <row r="7" spans="1:12" ht="15.75">
      <c r="A7" s="121" t="s">
        <v>27</v>
      </c>
      <c r="B7" s="121"/>
      <c r="C7" s="121"/>
      <c r="D7" s="121"/>
      <c r="E7" s="121"/>
      <c r="F7" s="121"/>
      <c r="G7" s="121"/>
      <c r="H7" s="121"/>
      <c r="I7" s="121"/>
      <c r="J7" s="121"/>
      <c r="K7" s="121"/>
    </row>
    <row r="8" spans="1:12" ht="15.75" thickBot="1"/>
    <row r="9" spans="1:12" ht="12.75" customHeight="1">
      <c r="A9" s="176" t="s">
        <v>118</v>
      </c>
      <c r="B9" s="185" t="s">
        <v>116</v>
      </c>
      <c r="C9" s="186"/>
      <c r="F9" s="176" t="s">
        <v>118</v>
      </c>
      <c r="G9" s="191" t="s">
        <v>116</v>
      </c>
      <c r="H9" s="192"/>
    </row>
    <row r="10" spans="1:12" ht="8.25" customHeight="1">
      <c r="A10" s="177"/>
      <c r="B10" s="187"/>
      <c r="C10" s="188"/>
      <c r="F10" s="177"/>
      <c r="G10" s="177"/>
      <c r="H10" s="193"/>
    </row>
    <row r="11" spans="1:12" ht="1.5" customHeight="1" thickBot="1">
      <c r="A11" s="178"/>
      <c r="B11" s="189"/>
      <c r="C11" s="190"/>
      <c r="F11" s="178"/>
      <c r="G11" s="178"/>
      <c r="H11" s="194"/>
    </row>
    <row r="12" spans="1:12" ht="16.5" thickBot="1">
      <c r="A12" s="79" t="s">
        <v>29</v>
      </c>
      <c r="B12" s="197">
        <v>5</v>
      </c>
      <c r="C12" s="198"/>
      <c r="F12" s="80" t="s">
        <v>30</v>
      </c>
      <c r="G12" s="197">
        <v>1</v>
      </c>
      <c r="H12" s="198"/>
    </row>
    <row r="13" spans="1:12" ht="15.75" thickBot="1"/>
    <row r="14" spans="1:12" ht="15.75" thickBot="1">
      <c r="A14" s="176" t="s">
        <v>118</v>
      </c>
      <c r="B14" s="179" t="s">
        <v>31</v>
      </c>
      <c r="C14" s="126"/>
      <c r="D14" s="126"/>
      <c r="E14" s="126"/>
      <c r="F14" s="126"/>
      <c r="G14" s="126"/>
      <c r="H14" s="126"/>
      <c r="I14" s="126"/>
      <c r="J14" s="126"/>
      <c r="K14" s="180"/>
      <c r="L14" s="27"/>
    </row>
    <row r="15" spans="1:12">
      <c r="A15" s="177"/>
      <c r="B15" s="181" t="s">
        <v>32</v>
      </c>
      <c r="C15" s="183" t="s">
        <v>33</v>
      </c>
      <c r="D15" s="206" t="s">
        <v>34</v>
      </c>
      <c r="E15" s="183" t="s">
        <v>35</v>
      </c>
      <c r="F15" s="195" t="s">
        <v>36</v>
      </c>
      <c r="G15" s="183" t="s">
        <v>124</v>
      </c>
      <c r="H15" s="195" t="s">
        <v>125</v>
      </c>
      <c r="I15" s="183" t="s">
        <v>37</v>
      </c>
      <c r="J15" s="195" t="s">
        <v>38</v>
      </c>
      <c r="K15" s="183" t="s">
        <v>116</v>
      </c>
    </row>
    <row r="16" spans="1:12" ht="15.75" thickBot="1">
      <c r="A16" s="178"/>
      <c r="B16" s="182"/>
      <c r="C16" s="184"/>
      <c r="D16" s="207"/>
      <c r="E16" s="184"/>
      <c r="F16" s="196"/>
      <c r="G16" s="184"/>
      <c r="H16" s="196"/>
      <c r="I16" s="184"/>
      <c r="J16" s="196"/>
      <c r="K16" s="184"/>
    </row>
    <row r="17" spans="1:14" ht="16.5" thickBot="1">
      <c r="A17" s="78" t="s">
        <v>39</v>
      </c>
      <c r="B17" s="55">
        <v>19</v>
      </c>
      <c r="C17" s="71">
        <v>2</v>
      </c>
      <c r="D17" s="55">
        <v>9</v>
      </c>
      <c r="E17" s="71">
        <v>0.1</v>
      </c>
      <c r="F17" s="55">
        <v>0.25</v>
      </c>
      <c r="G17" s="71">
        <v>227.36</v>
      </c>
      <c r="H17" s="55">
        <v>369.23</v>
      </c>
      <c r="I17" s="70">
        <f>+((B17+C17)/(E17*G17))*D17</f>
        <v>8.3128078817733968</v>
      </c>
      <c r="J17" s="72">
        <f>+(B17+C17)/(F17*H17)</f>
        <v>0.22750047395932074</v>
      </c>
      <c r="K17" s="75">
        <f>+I17+J17</f>
        <v>8.5403083557327175</v>
      </c>
      <c r="L17" s="7"/>
      <c r="M17" s="7"/>
      <c r="N17" s="7"/>
    </row>
    <row r="18" spans="1:14" ht="15.75" thickBot="1"/>
    <row r="19" spans="1:14" ht="15.75" thickBot="1">
      <c r="A19" s="176" t="s">
        <v>118</v>
      </c>
      <c r="B19" s="125" t="s">
        <v>31</v>
      </c>
      <c r="C19" s="126"/>
      <c r="D19" s="126"/>
      <c r="E19" s="126"/>
      <c r="F19" s="126"/>
      <c r="G19" s="126"/>
      <c r="H19" s="126"/>
      <c r="I19" s="126"/>
      <c r="J19" s="180"/>
      <c r="K19" s="27"/>
      <c r="L19" s="27"/>
    </row>
    <row r="20" spans="1:14">
      <c r="A20" s="201"/>
      <c r="B20" s="203" t="s">
        <v>40</v>
      </c>
      <c r="C20" s="183" t="s">
        <v>41</v>
      </c>
      <c r="D20" s="203" t="s">
        <v>42</v>
      </c>
      <c r="E20" s="183" t="s">
        <v>43</v>
      </c>
      <c r="F20" s="203" t="s">
        <v>124</v>
      </c>
      <c r="G20" s="183" t="s">
        <v>125</v>
      </c>
      <c r="H20" s="203" t="s">
        <v>37</v>
      </c>
      <c r="I20" s="183" t="s">
        <v>38</v>
      </c>
      <c r="J20" s="199" t="s">
        <v>116</v>
      </c>
    </row>
    <row r="21" spans="1:14" ht="15.75" thickBot="1">
      <c r="A21" s="202"/>
      <c r="B21" s="196"/>
      <c r="C21" s="184"/>
      <c r="D21" s="196"/>
      <c r="E21" s="184"/>
      <c r="F21" s="196"/>
      <c r="G21" s="184"/>
      <c r="H21" s="196"/>
      <c r="I21" s="184"/>
      <c r="J21" s="200"/>
    </row>
    <row r="22" spans="1:14" ht="16.5" thickBot="1">
      <c r="A22" s="78" t="s">
        <v>44</v>
      </c>
      <c r="B22" s="55">
        <v>300</v>
      </c>
      <c r="C22" s="71">
        <v>2.5</v>
      </c>
      <c r="D22" s="55">
        <v>0.5</v>
      </c>
      <c r="E22" s="71">
        <v>0.25</v>
      </c>
      <c r="F22" s="55">
        <v>227.36</v>
      </c>
      <c r="G22" s="71">
        <v>369.24</v>
      </c>
      <c r="H22" s="72">
        <f>+(B22*C22)/(D22*F22)</f>
        <v>6.5974665728360309</v>
      </c>
      <c r="I22" s="70">
        <f>+(B22)/(E22*G22)</f>
        <v>3.2499187520311992</v>
      </c>
      <c r="J22" s="74">
        <f>+H22+I22</f>
        <v>9.8473853248672292</v>
      </c>
      <c r="K22" s="3"/>
      <c r="L22" s="7"/>
      <c r="M22" s="7"/>
      <c r="N22" s="7"/>
    </row>
    <row r="23" spans="1:14" ht="15.75" thickBot="1"/>
    <row r="24" spans="1:14" ht="15.75" thickBot="1">
      <c r="A24" s="176" t="s">
        <v>118</v>
      </c>
      <c r="B24" s="179" t="s">
        <v>31</v>
      </c>
      <c r="C24" s="126"/>
      <c r="D24" s="126"/>
      <c r="E24" s="126"/>
      <c r="F24" s="126"/>
      <c r="G24" s="126"/>
      <c r="H24" s="180"/>
      <c r="I24" s="27"/>
      <c r="J24" s="27"/>
    </row>
    <row r="25" spans="1:14" ht="15" customHeight="1">
      <c r="A25" s="177"/>
      <c r="B25" s="183" t="s">
        <v>40</v>
      </c>
      <c r="C25" s="203" t="s">
        <v>41</v>
      </c>
      <c r="D25" s="183" t="s">
        <v>42</v>
      </c>
      <c r="E25" s="203" t="s">
        <v>124</v>
      </c>
      <c r="F25" s="183" t="s">
        <v>37</v>
      </c>
      <c r="G25" s="208" t="s">
        <v>45</v>
      </c>
      <c r="H25" s="204" t="s">
        <v>116</v>
      </c>
      <c r="I25" s="210"/>
      <c r="J25" s="1"/>
    </row>
    <row r="26" spans="1:14" ht="15.75" thickBot="1">
      <c r="A26" s="178"/>
      <c r="B26" s="184"/>
      <c r="C26" s="196"/>
      <c r="D26" s="184"/>
      <c r="E26" s="196"/>
      <c r="F26" s="184"/>
      <c r="G26" s="209"/>
      <c r="H26" s="205"/>
      <c r="I26" s="210"/>
      <c r="J26" s="1"/>
    </row>
    <row r="27" spans="1:14" ht="16.5" thickBot="1">
      <c r="A27" s="77" t="s">
        <v>46</v>
      </c>
      <c r="B27" s="71">
        <v>4</v>
      </c>
      <c r="C27" s="55">
        <v>2</v>
      </c>
      <c r="D27" s="71">
        <v>0.1</v>
      </c>
      <c r="E27" s="55">
        <v>227.36</v>
      </c>
      <c r="F27" s="73">
        <f>+(B27*C27)/(D27*E27)</f>
        <v>0.35186488388458825</v>
      </c>
      <c r="G27" s="72">
        <v>6.98</v>
      </c>
      <c r="H27" s="75">
        <f>+F27+G27</f>
        <v>7.331864883884589</v>
      </c>
      <c r="I27" s="7"/>
      <c r="J27" s="7"/>
      <c r="N27" s="4"/>
    </row>
    <row r="28" spans="1:14" ht="15.75" thickBot="1"/>
    <row r="29" spans="1:14" ht="15.75" thickBot="1">
      <c r="A29" s="176" t="s">
        <v>118</v>
      </c>
      <c r="B29" s="179" t="s">
        <v>31</v>
      </c>
      <c r="C29" s="126"/>
      <c r="D29" s="126"/>
      <c r="E29" s="126"/>
      <c r="F29" s="126"/>
      <c r="G29" s="126"/>
      <c r="H29" s="126"/>
      <c r="I29" s="180"/>
      <c r="J29" s="27"/>
      <c r="K29" s="27"/>
    </row>
    <row r="30" spans="1:14">
      <c r="A30" s="177"/>
      <c r="B30" s="183" t="s">
        <v>32</v>
      </c>
      <c r="C30" s="203" t="s">
        <v>33</v>
      </c>
      <c r="D30" s="211" t="s">
        <v>34</v>
      </c>
      <c r="E30" s="203" t="s">
        <v>35</v>
      </c>
      <c r="F30" s="183" t="s">
        <v>124</v>
      </c>
      <c r="G30" s="208" t="s">
        <v>37</v>
      </c>
      <c r="H30" s="204" t="s">
        <v>47</v>
      </c>
      <c r="I30" s="199" t="s">
        <v>116</v>
      </c>
      <c r="J30" s="210"/>
      <c r="K30" s="210"/>
    </row>
    <row r="31" spans="1:14" ht="15.75" thickBot="1">
      <c r="A31" s="178"/>
      <c r="B31" s="184"/>
      <c r="C31" s="196"/>
      <c r="D31" s="212"/>
      <c r="E31" s="196"/>
      <c r="F31" s="184"/>
      <c r="G31" s="209"/>
      <c r="H31" s="205"/>
      <c r="I31" s="200"/>
      <c r="J31" s="210"/>
      <c r="K31" s="210"/>
    </row>
    <row r="32" spans="1:14" ht="45.75" thickBot="1">
      <c r="A32" s="76" t="s">
        <v>122</v>
      </c>
      <c r="B32" s="71">
        <v>18</v>
      </c>
      <c r="C32" s="55">
        <v>1.5</v>
      </c>
      <c r="D32" s="71">
        <v>10</v>
      </c>
      <c r="E32" s="55">
        <v>0.3</v>
      </c>
      <c r="F32" s="71">
        <v>227.36</v>
      </c>
      <c r="G32" s="72">
        <f>+((B32*C32)/(E32*F32))*D32</f>
        <v>3.9584799437016187</v>
      </c>
      <c r="H32" s="71">
        <v>5.3</v>
      </c>
      <c r="I32" s="74">
        <f>+G32+H32</f>
        <v>9.2584799437016194</v>
      </c>
      <c r="J32" s="7"/>
      <c r="K32" s="7"/>
    </row>
    <row r="33" spans="1:11">
      <c r="A33" s="6"/>
      <c r="B33" s="3"/>
      <c r="C33" s="3"/>
      <c r="D33" s="3"/>
      <c r="E33" s="3"/>
      <c r="F33" s="3"/>
      <c r="G33" s="7"/>
      <c r="H33" s="3"/>
      <c r="I33" s="7"/>
      <c r="J33" s="7"/>
      <c r="K33" s="7"/>
    </row>
    <row r="34" spans="1:11">
      <c r="A34" s="6"/>
      <c r="B34" s="3"/>
      <c r="C34" s="3"/>
      <c r="D34" s="3"/>
      <c r="E34" s="3"/>
      <c r="F34" s="3"/>
      <c r="G34" s="7"/>
      <c r="H34" s="3"/>
      <c r="I34" s="7"/>
      <c r="J34" s="7"/>
      <c r="K34" s="7"/>
    </row>
    <row r="35" spans="1:11">
      <c r="A35" s="6"/>
      <c r="B35" s="3"/>
      <c r="C35" s="3"/>
      <c r="D35" s="3"/>
      <c r="E35" s="3"/>
      <c r="F35" s="3"/>
      <c r="G35" s="7"/>
      <c r="H35" s="3"/>
      <c r="I35" s="7"/>
      <c r="J35" s="7"/>
      <c r="K35" s="7"/>
    </row>
    <row r="36" spans="1:11">
      <c r="A36" s="6"/>
      <c r="B36" s="3"/>
      <c r="C36" s="3"/>
      <c r="D36" s="3"/>
      <c r="E36" s="3"/>
      <c r="F36" s="3"/>
      <c r="G36" s="7"/>
      <c r="H36" s="3"/>
      <c r="I36" s="7"/>
      <c r="J36" s="7"/>
      <c r="K36" s="7"/>
    </row>
    <row r="37" spans="1:11">
      <c r="A37" s="6"/>
      <c r="B37" s="3"/>
      <c r="C37" s="3"/>
      <c r="D37" s="3"/>
      <c r="E37" s="3"/>
      <c r="F37" s="3"/>
      <c r="G37" s="7"/>
      <c r="H37" s="3"/>
      <c r="I37" s="7"/>
      <c r="J37" s="7"/>
      <c r="K37" s="7"/>
    </row>
    <row r="38" spans="1:11">
      <c r="A38" s="6"/>
      <c r="B38" s="3"/>
      <c r="C38" s="3"/>
      <c r="D38" s="3"/>
      <c r="E38" s="3"/>
      <c r="F38" s="3"/>
      <c r="G38" s="7"/>
      <c r="H38" s="3"/>
      <c r="I38" s="7"/>
      <c r="J38" s="7"/>
      <c r="K38" s="7"/>
    </row>
    <row r="45" spans="1:11">
      <c r="H45" s="44"/>
      <c r="I45" s="45"/>
    </row>
    <row r="46" spans="1:11">
      <c r="H46" s="44"/>
      <c r="I46" s="45"/>
    </row>
    <row r="47" spans="1:11">
      <c r="H47" s="44"/>
      <c r="I47" s="45"/>
    </row>
    <row r="48" spans="1:11">
      <c r="H48" s="44"/>
      <c r="I48" s="45"/>
    </row>
    <row r="49" spans="8:9">
      <c r="H49" s="44"/>
      <c r="I49" s="45"/>
    </row>
    <row r="50" spans="8:9">
      <c r="H50" s="44"/>
      <c r="I50" s="45"/>
    </row>
    <row r="51" spans="8:9">
      <c r="H51" s="46"/>
      <c r="I51" s="39"/>
    </row>
    <row r="52" spans="8:9">
      <c r="H52" s="39"/>
      <c r="I52" s="39"/>
    </row>
  </sheetData>
  <mergeCells count="53">
    <mergeCell ref="J30:J31"/>
    <mergeCell ref="K30:K31"/>
    <mergeCell ref="I25:I26"/>
    <mergeCell ref="A29:A31"/>
    <mergeCell ref="B29:I29"/>
    <mergeCell ref="B30:B31"/>
    <mergeCell ref="C30:C31"/>
    <mergeCell ref="D30:D31"/>
    <mergeCell ref="E30:E31"/>
    <mergeCell ref="F30:F31"/>
    <mergeCell ref="G30:G31"/>
    <mergeCell ref="H30:H31"/>
    <mergeCell ref="I30:I31"/>
    <mergeCell ref="A24:A26"/>
    <mergeCell ref="B24:H24"/>
    <mergeCell ref="B25:B26"/>
    <mergeCell ref="C25:C26"/>
    <mergeCell ref="D25:D26"/>
    <mergeCell ref="E25:E26"/>
    <mergeCell ref="F25:F26"/>
    <mergeCell ref="G25:G26"/>
    <mergeCell ref="H25:H26"/>
    <mergeCell ref="D15:D16"/>
    <mergeCell ref="E15:E16"/>
    <mergeCell ref="H20:H21"/>
    <mergeCell ref="I20:I21"/>
    <mergeCell ref="F15:F16"/>
    <mergeCell ref="G15:G16"/>
    <mergeCell ref="H15:H16"/>
    <mergeCell ref="I15:I16"/>
    <mergeCell ref="J20:J21"/>
    <mergeCell ref="A19:A21"/>
    <mergeCell ref="B19:J19"/>
    <mergeCell ref="B20:B21"/>
    <mergeCell ref="C20:C21"/>
    <mergeCell ref="D20:D21"/>
    <mergeCell ref="E20:E21"/>
    <mergeCell ref="F20:F21"/>
    <mergeCell ref="G20:G21"/>
    <mergeCell ref="A14:A16"/>
    <mergeCell ref="B14:K14"/>
    <mergeCell ref="B15:B16"/>
    <mergeCell ref="C15:C16"/>
    <mergeCell ref="A5:K5"/>
    <mergeCell ref="A7:K7"/>
    <mergeCell ref="A9:A11"/>
    <mergeCell ref="F9:F11"/>
    <mergeCell ref="B9:C11"/>
    <mergeCell ref="G9:H11"/>
    <mergeCell ref="J15:J16"/>
    <mergeCell ref="K15:K16"/>
    <mergeCell ref="B12:C12"/>
    <mergeCell ref="G12:H12"/>
  </mergeCells>
  <pageMargins left="0.7" right="0.7" top="0.75" bottom="0.75" header="0.3" footer="0.3"/>
  <pageSetup orientation="landscape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002060"/>
  </sheetPr>
  <dimension ref="A4:P34"/>
  <sheetViews>
    <sheetView zoomScaleNormal="100" workbookViewId="0">
      <selection activeCell="E37" sqref="E37"/>
    </sheetView>
  </sheetViews>
  <sheetFormatPr baseColWidth="10" defaultRowHeight="15"/>
  <cols>
    <col min="1" max="1" width="11.28515625" customWidth="1"/>
    <col min="2" max="2" width="6.28515625" customWidth="1"/>
    <col min="3" max="3" width="7.42578125" customWidth="1"/>
    <col min="4" max="4" width="11" customWidth="1"/>
    <col min="5" max="5" width="9.5703125" customWidth="1"/>
    <col min="6" max="6" width="10" customWidth="1"/>
    <col min="7" max="7" width="10.28515625" customWidth="1"/>
    <col min="8" max="8" width="6.85546875" customWidth="1"/>
    <col min="9" max="9" width="8.42578125" customWidth="1"/>
    <col min="10" max="10" width="10.140625" customWidth="1"/>
    <col min="11" max="11" width="8.5703125" customWidth="1"/>
    <col min="12" max="12" width="11.140625" customWidth="1"/>
    <col min="13" max="13" width="10.7109375" customWidth="1"/>
  </cols>
  <sheetData>
    <row r="4" spans="1:16" ht="15.75" thickBot="1"/>
    <row r="5" spans="1:16" ht="15.75" thickBot="1">
      <c r="A5" s="176" t="s">
        <v>118</v>
      </c>
      <c r="B5" s="179" t="s">
        <v>31</v>
      </c>
      <c r="C5" s="126"/>
      <c r="D5" s="126"/>
      <c r="E5" s="126"/>
      <c r="F5" s="126"/>
      <c r="G5" s="126"/>
      <c r="H5" s="126"/>
      <c r="I5" s="126"/>
      <c r="J5" s="126"/>
      <c r="K5" s="126"/>
      <c r="L5" s="126"/>
      <c r="M5" s="180"/>
    </row>
    <row r="6" spans="1:16" ht="15" customHeight="1">
      <c r="A6" s="177"/>
      <c r="B6" s="238" t="s">
        <v>48</v>
      </c>
      <c r="C6" s="195" t="s">
        <v>49</v>
      </c>
      <c r="D6" s="183" t="s">
        <v>50</v>
      </c>
      <c r="E6" s="195" t="s">
        <v>51</v>
      </c>
      <c r="F6" s="183" t="s">
        <v>52</v>
      </c>
      <c r="G6" s="195" t="s">
        <v>53</v>
      </c>
      <c r="H6" s="176" t="s">
        <v>54</v>
      </c>
      <c r="I6" s="195" t="s">
        <v>55</v>
      </c>
      <c r="J6" s="183" t="s">
        <v>56</v>
      </c>
      <c r="K6" s="239" t="s">
        <v>117</v>
      </c>
      <c r="L6" s="183" t="s">
        <v>57</v>
      </c>
      <c r="M6" s="237" t="s">
        <v>58</v>
      </c>
    </row>
    <row r="7" spans="1:16" ht="15.75" thickBot="1">
      <c r="A7" s="178"/>
      <c r="B7" s="184"/>
      <c r="C7" s="196"/>
      <c r="D7" s="184"/>
      <c r="E7" s="196"/>
      <c r="F7" s="184"/>
      <c r="G7" s="196"/>
      <c r="H7" s="202"/>
      <c r="I7" s="196"/>
      <c r="J7" s="184"/>
      <c r="K7" s="240"/>
      <c r="L7" s="184"/>
      <c r="M7" s="200"/>
    </row>
    <row r="8" spans="1:16" ht="16.5" thickBot="1">
      <c r="A8" s="77" t="s">
        <v>59</v>
      </c>
      <c r="B8" s="71">
        <v>3.14</v>
      </c>
      <c r="C8" s="55">
        <v>32</v>
      </c>
      <c r="D8" s="71">
        <v>75</v>
      </c>
      <c r="E8" s="55">
        <v>45</v>
      </c>
      <c r="F8" s="71">
        <v>14</v>
      </c>
      <c r="G8" s="55">
        <v>0.1</v>
      </c>
      <c r="H8" s="71">
        <v>1000</v>
      </c>
      <c r="I8" s="72">
        <v>10</v>
      </c>
      <c r="J8" s="70">
        <f>+((B8*C8*D8)/(H8*E8*F8*G8))*I8</f>
        <v>1.1961904761904762</v>
      </c>
      <c r="K8" s="81">
        <v>12</v>
      </c>
      <c r="L8" s="82">
        <v>4.5</v>
      </c>
      <c r="M8" s="74">
        <f>+J8*K8*L8</f>
        <v>64.594285714285718</v>
      </c>
    </row>
    <row r="9" spans="1:16" ht="15.75" thickBot="1"/>
    <row r="10" spans="1:16" ht="15.75" thickBot="1">
      <c r="A10" s="176" t="s">
        <v>118</v>
      </c>
      <c r="B10" s="125" t="s">
        <v>31</v>
      </c>
      <c r="C10" s="126"/>
      <c r="D10" s="126"/>
      <c r="E10" s="126"/>
      <c r="F10" s="126"/>
      <c r="G10" s="126"/>
      <c r="H10" s="126"/>
      <c r="I10" s="126"/>
      <c r="J10" s="126"/>
      <c r="K10" s="126"/>
      <c r="L10" s="126"/>
      <c r="M10" s="180"/>
    </row>
    <row r="11" spans="1:16">
      <c r="A11" s="177"/>
      <c r="B11" s="238" t="s">
        <v>48</v>
      </c>
      <c r="C11" s="195" t="s">
        <v>49</v>
      </c>
      <c r="D11" s="183" t="s">
        <v>50</v>
      </c>
      <c r="E11" s="195" t="s">
        <v>51</v>
      </c>
      <c r="F11" s="183" t="s">
        <v>52</v>
      </c>
      <c r="G11" s="195" t="s">
        <v>53</v>
      </c>
      <c r="H11" s="176" t="s">
        <v>54</v>
      </c>
      <c r="I11" s="195" t="s">
        <v>55</v>
      </c>
      <c r="J11" s="183" t="s">
        <v>56</v>
      </c>
      <c r="K11" s="239" t="s">
        <v>117</v>
      </c>
      <c r="L11" s="183" t="s">
        <v>57</v>
      </c>
      <c r="M11" s="237" t="s">
        <v>58</v>
      </c>
    </row>
    <row r="12" spans="1:16" ht="15.75" thickBot="1">
      <c r="A12" s="178"/>
      <c r="B12" s="184"/>
      <c r="C12" s="196"/>
      <c r="D12" s="184"/>
      <c r="E12" s="196"/>
      <c r="F12" s="184"/>
      <c r="G12" s="196"/>
      <c r="H12" s="202"/>
      <c r="I12" s="196"/>
      <c r="J12" s="184"/>
      <c r="K12" s="240"/>
      <c r="L12" s="184"/>
      <c r="M12" s="200"/>
    </row>
    <row r="13" spans="1:16" ht="16.5" thickBot="1">
      <c r="A13" s="77" t="s">
        <v>60</v>
      </c>
      <c r="B13" s="71">
        <v>3.14</v>
      </c>
      <c r="C13" s="55">
        <v>5</v>
      </c>
      <c r="D13" s="71">
        <v>40</v>
      </c>
      <c r="E13" s="55">
        <v>45</v>
      </c>
      <c r="F13" s="71">
        <v>4</v>
      </c>
      <c r="G13" s="55">
        <v>0.1</v>
      </c>
      <c r="H13" s="71">
        <v>1000</v>
      </c>
      <c r="I13" s="72">
        <v>42</v>
      </c>
      <c r="J13" s="70">
        <f>+((B13*C13*D13)/(H13*E13*F13*G13))*I13</f>
        <v>1.4653333333333332</v>
      </c>
      <c r="K13" s="81">
        <v>1</v>
      </c>
      <c r="L13" s="82">
        <v>4</v>
      </c>
      <c r="M13" s="74">
        <f>+J13*K13*L13</f>
        <v>5.8613333333333326</v>
      </c>
      <c r="P13" s="4"/>
    </row>
    <row r="14" spans="1:16" ht="15.75" thickBot="1"/>
    <row r="15" spans="1:16" ht="15.75" thickBot="1">
      <c r="A15" s="176" t="s">
        <v>118</v>
      </c>
      <c r="B15" s="125" t="s">
        <v>31</v>
      </c>
      <c r="C15" s="126"/>
      <c r="D15" s="126"/>
      <c r="E15" s="126"/>
      <c r="F15" s="126"/>
      <c r="G15" s="180"/>
      <c r="H15" s="27"/>
      <c r="I15" s="27"/>
      <c r="J15" s="27"/>
      <c r="P15" s="4"/>
    </row>
    <row r="16" spans="1:16" ht="15" customHeight="1">
      <c r="A16" s="177"/>
      <c r="B16" s="183" t="s">
        <v>40</v>
      </c>
      <c r="C16" s="239" t="s">
        <v>54</v>
      </c>
      <c r="D16" s="183" t="s">
        <v>41</v>
      </c>
      <c r="E16" s="195" t="s">
        <v>126</v>
      </c>
      <c r="F16" s="183" t="s">
        <v>61</v>
      </c>
      <c r="G16" s="241" t="s">
        <v>116</v>
      </c>
      <c r="H16" s="210"/>
      <c r="I16" s="210"/>
      <c r="J16" s="210"/>
    </row>
    <row r="17" spans="1:16" ht="15.75" thickBot="1">
      <c r="A17" s="178"/>
      <c r="B17" s="184"/>
      <c r="C17" s="240"/>
      <c r="D17" s="184"/>
      <c r="E17" s="196"/>
      <c r="F17" s="184"/>
      <c r="G17" s="242"/>
      <c r="H17" s="210"/>
      <c r="I17" s="210"/>
      <c r="J17" s="210"/>
      <c r="M17" s="40"/>
      <c r="N17" s="40"/>
      <c r="O17" s="41"/>
      <c r="P17" s="40"/>
    </row>
    <row r="18" spans="1:16" ht="16.5" thickBot="1">
      <c r="A18" s="77" t="s">
        <v>62</v>
      </c>
      <c r="B18" s="71">
        <v>90</v>
      </c>
      <c r="C18" s="55">
        <v>21</v>
      </c>
      <c r="D18" s="71">
        <v>32</v>
      </c>
      <c r="E18" s="55">
        <v>227.36</v>
      </c>
      <c r="F18" s="71">
        <v>0.5</v>
      </c>
      <c r="G18" s="74">
        <v>52.5</v>
      </c>
      <c r="H18" s="1"/>
      <c r="I18" s="1"/>
      <c r="J18" s="1"/>
      <c r="M18" s="40"/>
      <c r="N18" s="40"/>
      <c r="O18" s="40"/>
      <c r="P18" s="40"/>
    </row>
    <row r="19" spans="1:16" ht="15.75" thickBot="1">
      <c r="A19" s="1"/>
      <c r="B19" s="3"/>
      <c r="C19" s="3"/>
      <c r="D19" s="3"/>
      <c r="E19" s="3"/>
      <c r="F19" s="3"/>
      <c r="G19" s="7"/>
      <c r="H19" s="1"/>
      <c r="I19" s="1"/>
      <c r="J19" s="1"/>
      <c r="M19" s="40"/>
      <c r="N19" s="40"/>
      <c r="O19" s="40"/>
      <c r="P19" s="40"/>
    </row>
    <row r="20" spans="1:16" ht="32.25" customHeight="1" thickBot="1">
      <c r="A20" s="100" t="s">
        <v>120</v>
      </c>
      <c r="B20" s="243" t="s">
        <v>119</v>
      </c>
      <c r="C20" s="244"/>
      <c r="D20" s="243" t="s">
        <v>121</v>
      </c>
      <c r="E20" s="244"/>
      <c r="F20" s="3"/>
      <c r="G20" s="7"/>
      <c r="H20" s="1"/>
      <c r="I20" s="1"/>
      <c r="J20" s="1"/>
      <c r="M20" s="40"/>
      <c r="N20" s="40"/>
      <c r="O20" s="40"/>
      <c r="P20" s="40"/>
    </row>
    <row r="21" spans="1:16" ht="15.75" thickBot="1">
      <c r="A21" s="84">
        <v>1</v>
      </c>
      <c r="B21" s="219" t="s">
        <v>29</v>
      </c>
      <c r="C21" s="220"/>
      <c r="D21" s="247">
        <f>+'ANEXO 5'!B12</f>
        <v>5</v>
      </c>
      <c r="E21" s="248"/>
      <c r="F21" s="7"/>
      <c r="G21" s="47"/>
      <c r="H21" s="1"/>
      <c r="I21" s="1"/>
      <c r="J21" s="1"/>
      <c r="M21" s="40"/>
      <c r="N21" s="40"/>
      <c r="O21" s="41"/>
      <c r="P21" s="40"/>
    </row>
    <row r="22" spans="1:16">
      <c r="A22" s="245">
        <v>2</v>
      </c>
      <c r="B22" s="231" t="s">
        <v>39</v>
      </c>
      <c r="C22" s="232"/>
      <c r="D22" s="233">
        <f>+'ANEXO 5'!K17</f>
        <v>8.5403083557327175</v>
      </c>
      <c r="E22" s="234"/>
      <c r="F22" s="7"/>
      <c r="G22" s="47"/>
      <c r="H22" s="1"/>
      <c r="M22" s="40"/>
      <c r="N22" s="40"/>
      <c r="O22" s="40"/>
      <c r="P22" s="40"/>
    </row>
    <row r="23" spans="1:16" ht="15.75" thickBot="1">
      <c r="A23" s="246"/>
      <c r="B23" s="223" t="s">
        <v>44</v>
      </c>
      <c r="C23" s="224"/>
      <c r="D23" s="249">
        <f>+'ANEXO 5'!J22</f>
        <v>9.8473853248672292</v>
      </c>
      <c r="E23" s="250"/>
      <c r="F23" s="7"/>
      <c r="G23" s="47"/>
      <c r="H23" s="1"/>
      <c r="I23" s="1"/>
      <c r="J23" s="1"/>
    </row>
    <row r="24" spans="1:16" ht="15.75" thickBot="1">
      <c r="A24" s="84">
        <v>3</v>
      </c>
      <c r="B24" s="225" t="s">
        <v>59</v>
      </c>
      <c r="C24" s="226"/>
      <c r="D24" s="251">
        <f>+M8</f>
        <v>64.594285714285718</v>
      </c>
      <c r="E24" s="252"/>
      <c r="F24" s="7"/>
      <c r="G24" s="47"/>
      <c r="H24" s="1"/>
      <c r="I24" s="1"/>
      <c r="J24" s="1"/>
    </row>
    <row r="25" spans="1:16" ht="15.75" thickBot="1">
      <c r="A25" s="83">
        <v>4</v>
      </c>
      <c r="B25" s="221" t="s">
        <v>60</v>
      </c>
      <c r="C25" s="222"/>
      <c r="D25" s="235">
        <f>+M13</f>
        <v>5.8613333333333326</v>
      </c>
      <c r="E25" s="236"/>
      <c r="F25" s="7"/>
      <c r="G25" s="47"/>
      <c r="H25" s="1"/>
    </row>
    <row r="26" spans="1:16" ht="15" customHeight="1" thickBot="1">
      <c r="A26" s="84">
        <v>5</v>
      </c>
      <c r="B26" s="225" t="s">
        <v>46</v>
      </c>
      <c r="C26" s="226"/>
      <c r="D26" s="251">
        <f>+'ANEXO 5'!H27</f>
        <v>7.331864883884589</v>
      </c>
      <c r="E26" s="252"/>
      <c r="F26" s="7"/>
      <c r="G26" s="47"/>
      <c r="H26" s="1"/>
      <c r="I26" s="1"/>
      <c r="J26" s="1"/>
    </row>
    <row r="27" spans="1:16" ht="15.75" thickBot="1">
      <c r="A27" s="85">
        <v>6</v>
      </c>
      <c r="B27" s="221" t="s">
        <v>30</v>
      </c>
      <c r="C27" s="222"/>
      <c r="D27" s="235">
        <f>+'ANEXO 5'!G12</f>
        <v>1</v>
      </c>
      <c r="E27" s="236"/>
      <c r="F27" s="7"/>
      <c r="G27" s="47"/>
      <c r="H27" s="1"/>
      <c r="I27" s="1"/>
      <c r="J27" s="1"/>
    </row>
    <row r="28" spans="1:16" ht="48" customHeight="1" thickBot="1">
      <c r="A28" s="83">
        <v>7</v>
      </c>
      <c r="B28" s="227" t="s">
        <v>109</v>
      </c>
      <c r="C28" s="228"/>
      <c r="D28" s="235">
        <f>+'ANEXO 5'!I32</f>
        <v>9.2584799437016194</v>
      </c>
      <c r="E28" s="236"/>
      <c r="F28" s="7"/>
      <c r="G28" s="47"/>
      <c r="H28" s="1"/>
      <c r="I28" s="1"/>
      <c r="J28" s="1"/>
    </row>
    <row r="29" spans="1:16" ht="15.75" thickBot="1">
      <c r="A29" s="86">
        <v>9</v>
      </c>
      <c r="B29" s="229" t="s">
        <v>62</v>
      </c>
      <c r="C29" s="230"/>
      <c r="D29" s="217">
        <f>+G18</f>
        <v>52.5</v>
      </c>
      <c r="E29" s="218"/>
      <c r="F29" s="7"/>
      <c r="G29" s="47"/>
      <c r="H29" s="1"/>
      <c r="I29" s="1"/>
      <c r="J29" s="1"/>
    </row>
    <row r="30" spans="1:16" ht="16.5" thickBot="1">
      <c r="B30" s="215" t="s">
        <v>26</v>
      </c>
      <c r="C30" s="216"/>
      <c r="D30" s="213">
        <f>+SUM(D21:E29)</f>
        <v>163.93365755580521</v>
      </c>
      <c r="E30" s="214"/>
      <c r="F30" s="7"/>
      <c r="G30" s="47"/>
      <c r="H30" s="1"/>
      <c r="I30" s="1"/>
      <c r="J30" s="1"/>
    </row>
    <row r="31" spans="1:16">
      <c r="A31" s="1"/>
      <c r="B31" s="3"/>
      <c r="C31" s="3"/>
      <c r="D31" s="3"/>
      <c r="E31" s="3"/>
      <c r="F31" s="3"/>
      <c r="G31" s="7"/>
      <c r="H31" s="1"/>
      <c r="I31" s="1"/>
      <c r="J31" s="1"/>
    </row>
    <row r="32" spans="1:16">
      <c r="A32" s="1"/>
      <c r="B32" s="3"/>
      <c r="C32" s="3"/>
      <c r="D32" s="3"/>
      <c r="E32" s="3"/>
      <c r="F32" s="3"/>
      <c r="G32" s="7"/>
      <c r="H32" s="1"/>
      <c r="I32" s="1"/>
      <c r="J32" s="1"/>
    </row>
    <row r="33" spans="1:10">
      <c r="A33" s="1"/>
      <c r="B33" s="3"/>
      <c r="C33" s="3"/>
      <c r="D33" s="3"/>
      <c r="E33" s="3"/>
      <c r="F33" s="3"/>
      <c r="G33" s="7"/>
      <c r="H33" s="1"/>
      <c r="I33" s="1"/>
      <c r="J33" s="1"/>
    </row>
    <row r="34" spans="1:10">
      <c r="A34" s="1"/>
      <c r="B34" s="3"/>
      <c r="C34" s="3"/>
      <c r="D34" s="3"/>
      <c r="E34" s="3"/>
      <c r="F34" s="3"/>
      <c r="G34" s="7"/>
      <c r="H34" s="1"/>
      <c r="I34" s="1"/>
      <c r="J34" s="1"/>
    </row>
  </sheetData>
  <mergeCells count="62">
    <mergeCell ref="B20:C20"/>
    <mergeCell ref="A22:A23"/>
    <mergeCell ref="D20:E20"/>
    <mergeCell ref="D21:E21"/>
    <mergeCell ref="D27:E27"/>
    <mergeCell ref="D23:E23"/>
    <mergeCell ref="D26:E26"/>
    <mergeCell ref="D24:E24"/>
    <mergeCell ref="D25:E25"/>
    <mergeCell ref="M11:M12"/>
    <mergeCell ref="K11:K12"/>
    <mergeCell ref="G11:G12"/>
    <mergeCell ref="H11:H12"/>
    <mergeCell ref="I11:I12"/>
    <mergeCell ref="J11:J12"/>
    <mergeCell ref="A15:A17"/>
    <mergeCell ref="B15:G15"/>
    <mergeCell ref="B16:B17"/>
    <mergeCell ref="C16:C17"/>
    <mergeCell ref="D16:D17"/>
    <mergeCell ref="E16:E17"/>
    <mergeCell ref="F16:F17"/>
    <mergeCell ref="G16:G17"/>
    <mergeCell ref="H16:H17"/>
    <mergeCell ref="I16:I17"/>
    <mergeCell ref="J16:J17"/>
    <mergeCell ref="K6:K7"/>
    <mergeCell ref="L6:L7"/>
    <mergeCell ref="H6:H7"/>
    <mergeCell ref="I6:I7"/>
    <mergeCell ref="J6:J7"/>
    <mergeCell ref="L11:L12"/>
    <mergeCell ref="M6:M7"/>
    <mergeCell ref="A10:A12"/>
    <mergeCell ref="B10:M10"/>
    <mergeCell ref="B11:B12"/>
    <mergeCell ref="C11:C12"/>
    <mergeCell ref="D11:D12"/>
    <mergeCell ref="E11:E12"/>
    <mergeCell ref="A5:A7"/>
    <mergeCell ref="B5:M5"/>
    <mergeCell ref="B6:B7"/>
    <mergeCell ref="C6:C7"/>
    <mergeCell ref="D6:D7"/>
    <mergeCell ref="E6:E7"/>
    <mergeCell ref="F11:F12"/>
    <mergeCell ref="F6:F7"/>
    <mergeCell ref="G6:G7"/>
    <mergeCell ref="D30:E30"/>
    <mergeCell ref="B30:C30"/>
    <mergeCell ref="D29:E29"/>
    <mergeCell ref="B21:C21"/>
    <mergeCell ref="B27:C27"/>
    <mergeCell ref="B23:C23"/>
    <mergeCell ref="B26:C26"/>
    <mergeCell ref="B28:C28"/>
    <mergeCell ref="B24:C24"/>
    <mergeCell ref="B25:C25"/>
    <mergeCell ref="B29:C29"/>
    <mergeCell ref="B22:C22"/>
    <mergeCell ref="D22:E22"/>
    <mergeCell ref="D28:E28"/>
  </mergeCells>
  <pageMargins left="0.7" right="0.7" top="0.75" bottom="0.75" header="0.3" footer="0.3"/>
  <pageSetup orientation="landscape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002060"/>
  </sheetPr>
  <dimension ref="A1:I40"/>
  <sheetViews>
    <sheetView zoomScaleNormal="100" workbookViewId="0">
      <selection activeCell="J14" sqref="J14"/>
    </sheetView>
  </sheetViews>
  <sheetFormatPr baseColWidth="10" defaultRowHeight="15"/>
  <cols>
    <col min="1" max="1" width="5.42578125" customWidth="1"/>
    <col min="2" max="2" width="35.85546875" customWidth="1"/>
    <col min="3" max="3" width="11.42578125" customWidth="1"/>
    <col min="4" max="9" width="2.7109375" customWidth="1"/>
  </cols>
  <sheetData>
    <row r="1" spans="1:9" ht="15.75">
      <c r="A1" s="121" t="s">
        <v>63</v>
      </c>
      <c r="B1" s="121"/>
      <c r="C1" s="121"/>
      <c r="D1" s="121"/>
      <c r="E1" s="121"/>
      <c r="F1" s="121"/>
      <c r="G1" s="121"/>
      <c r="H1" s="121"/>
      <c r="I1" s="121"/>
    </row>
    <row r="2" spans="1:9" ht="9" customHeight="1"/>
    <row r="3" spans="1:9" ht="15.75">
      <c r="A3" s="121" t="s">
        <v>64</v>
      </c>
      <c r="B3" s="121"/>
      <c r="C3" s="121"/>
      <c r="D3" s="121"/>
      <c r="E3" s="121"/>
      <c r="F3" s="121"/>
      <c r="G3" s="121"/>
      <c r="H3" s="121"/>
      <c r="I3" s="121"/>
    </row>
    <row r="4" spans="1:9" ht="15.75" thickBot="1"/>
    <row r="5" spans="1:9" ht="15.75" thickBot="1">
      <c r="A5" s="262" t="s">
        <v>65</v>
      </c>
      <c r="B5" s="263"/>
      <c r="C5" s="263"/>
      <c r="D5" s="263"/>
      <c r="E5" s="263"/>
      <c r="F5" s="263"/>
      <c r="G5" s="263"/>
      <c r="H5" s="263"/>
      <c r="I5" s="264"/>
    </row>
    <row r="6" spans="1:9" ht="15" customHeight="1">
      <c r="A6" s="265" t="s">
        <v>66</v>
      </c>
      <c r="B6" s="267" t="s">
        <v>67</v>
      </c>
      <c r="C6" s="269" t="s">
        <v>68</v>
      </c>
      <c r="D6" s="271" t="s">
        <v>69</v>
      </c>
      <c r="E6" s="272"/>
      <c r="F6" s="272"/>
      <c r="G6" s="272"/>
      <c r="H6" s="273"/>
      <c r="I6" s="274" t="s">
        <v>0</v>
      </c>
    </row>
    <row r="7" spans="1:9" ht="54.75" customHeight="1" thickBot="1">
      <c r="A7" s="266"/>
      <c r="B7" s="268"/>
      <c r="C7" s="270"/>
      <c r="D7" s="107">
        <v>1</v>
      </c>
      <c r="E7" s="107">
        <v>2</v>
      </c>
      <c r="F7" s="107">
        <v>3</v>
      </c>
      <c r="G7" s="107">
        <v>4</v>
      </c>
      <c r="H7" s="107">
        <v>5</v>
      </c>
      <c r="I7" s="275"/>
    </row>
    <row r="8" spans="1:9" ht="15.75" thickBot="1">
      <c r="A8" s="253" t="s">
        <v>28</v>
      </c>
      <c r="B8" s="254"/>
      <c r="C8" s="254"/>
      <c r="D8" s="254"/>
      <c r="E8" s="254"/>
      <c r="F8" s="254"/>
      <c r="G8" s="254"/>
      <c r="H8" s="254"/>
      <c r="I8" s="255"/>
    </row>
    <row r="9" spans="1:9" ht="30">
      <c r="A9" s="108">
        <v>1</v>
      </c>
      <c r="B9" s="109" t="s">
        <v>70</v>
      </c>
      <c r="C9" s="110" t="s">
        <v>71</v>
      </c>
      <c r="D9" s="110">
        <v>1</v>
      </c>
      <c r="E9" s="110">
        <v>1</v>
      </c>
      <c r="F9" s="110">
        <v>1</v>
      </c>
      <c r="G9" s="110">
        <v>0</v>
      </c>
      <c r="H9" s="110">
        <v>0</v>
      </c>
      <c r="I9" s="111">
        <f>+D9+E9+F9+G9+H9</f>
        <v>3</v>
      </c>
    </row>
    <row r="10" spans="1:9" ht="30">
      <c r="A10" s="101">
        <v>3</v>
      </c>
      <c r="B10" s="5" t="s">
        <v>72</v>
      </c>
      <c r="C10" s="2" t="s">
        <v>71</v>
      </c>
      <c r="D10" s="2">
        <v>1</v>
      </c>
      <c r="E10" s="2">
        <v>0</v>
      </c>
      <c r="F10" s="2">
        <v>0</v>
      </c>
      <c r="G10" s="2">
        <v>1</v>
      </c>
      <c r="H10" s="2">
        <v>0</v>
      </c>
      <c r="I10" s="102">
        <f t="shared" ref="I10:I18" si="0">+D10+E10+F10+G10+H10</f>
        <v>2</v>
      </c>
    </row>
    <row r="11" spans="1:9" ht="33" customHeight="1">
      <c r="A11" s="101">
        <v>4</v>
      </c>
      <c r="B11" s="5" t="s">
        <v>73</v>
      </c>
      <c r="C11" s="2" t="s">
        <v>71</v>
      </c>
      <c r="D11" s="2">
        <v>1</v>
      </c>
      <c r="E11" s="2">
        <v>1</v>
      </c>
      <c r="F11" s="2">
        <v>0</v>
      </c>
      <c r="G11" s="2">
        <v>0</v>
      </c>
      <c r="H11" s="2">
        <v>1</v>
      </c>
      <c r="I11" s="102">
        <f t="shared" si="0"/>
        <v>3</v>
      </c>
    </row>
    <row r="12" spans="1:9" ht="30">
      <c r="A12" s="101">
        <v>7</v>
      </c>
      <c r="B12" s="5" t="s">
        <v>74</v>
      </c>
      <c r="C12" s="2" t="s">
        <v>71</v>
      </c>
      <c r="D12" s="2">
        <v>1</v>
      </c>
      <c r="E12" s="2">
        <v>1</v>
      </c>
      <c r="F12" s="2">
        <v>0</v>
      </c>
      <c r="G12" s="2">
        <v>0</v>
      </c>
      <c r="H12" s="2">
        <v>0</v>
      </c>
      <c r="I12" s="102">
        <f t="shared" si="0"/>
        <v>2</v>
      </c>
    </row>
    <row r="13" spans="1:9" ht="30">
      <c r="A13" s="101">
        <v>10</v>
      </c>
      <c r="B13" s="5" t="s">
        <v>75</v>
      </c>
      <c r="C13" s="2" t="s">
        <v>71</v>
      </c>
      <c r="D13" s="2">
        <v>1</v>
      </c>
      <c r="E13" s="2">
        <v>0</v>
      </c>
      <c r="F13" s="2">
        <v>1</v>
      </c>
      <c r="G13" s="2">
        <v>1</v>
      </c>
      <c r="H13" s="2">
        <v>1</v>
      </c>
      <c r="I13" s="102">
        <f t="shared" si="0"/>
        <v>4</v>
      </c>
    </row>
    <row r="14" spans="1:9" ht="45">
      <c r="A14" s="101">
        <v>5</v>
      </c>
      <c r="B14" s="29" t="s">
        <v>76</v>
      </c>
      <c r="C14" s="28" t="s">
        <v>77</v>
      </c>
      <c r="D14" s="2">
        <v>1</v>
      </c>
      <c r="E14" s="2">
        <v>1</v>
      </c>
      <c r="F14" s="2">
        <v>0</v>
      </c>
      <c r="G14" s="2">
        <v>1</v>
      </c>
      <c r="H14" s="2">
        <v>1</v>
      </c>
      <c r="I14" s="102">
        <f t="shared" si="0"/>
        <v>4</v>
      </c>
    </row>
    <row r="15" spans="1:9" ht="30">
      <c r="A15" s="101">
        <v>6</v>
      </c>
      <c r="B15" s="5" t="s">
        <v>78</v>
      </c>
      <c r="C15" s="28" t="s">
        <v>77</v>
      </c>
      <c r="D15" s="2">
        <v>1</v>
      </c>
      <c r="E15" s="2">
        <v>0</v>
      </c>
      <c r="F15" s="2">
        <v>1</v>
      </c>
      <c r="G15" s="2">
        <v>1</v>
      </c>
      <c r="H15" s="2">
        <v>1</v>
      </c>
      <c r="I15" s="102">
        <f t="shared" si="0"/>
        <v>4</v>
      </c>
    </row>
    <row r="16" spans="1:9">
      <c r="A16" s="101">
        <v>8</v>
      </c>
      <c r="B16" s="5" t="s">
        <v>79</v>
      </c>
      <c r="C16" s="28" t="s">
        <v>77</v>
      </c>
      <c r="D16" s="2">
        <v>1</v>
      </c>
      <c r="E16" s="2">
        <v>1</v>
      </c>
      <c r="F16" s="2">
        <v>1</v>
      </c>
      <c r="G16" s="2">
        <v>0</v>
      </c>
      <c r="H16" s="2">
        <v>1</v>
      </c>
      <c r="I16" s="102">
        <f t="shared" si="0"/>
        <v>4</v>
      </c>
    </row>
    <row r="17" spans="1:9" ht="30">
      <c r="A17" s="101">
        <v>9</v>
      </c>
      <c r="B17" s="5" t="s">
        <v>80</v>
      </c>
      <c r="C17" s="28" t="s">
        <v>77</v>
      </c>
      <c r="D17" s="2">
        <v>0</v>
      </c>
      <c r="E17" s="2">
        <v>0</v>
      </c>
      <c r="F17" s="2">
        <v>1</v>
      </c>
      <c r="G17" s="2">
        <v>0</v>
      </c>
      <c r="H17" s="2">
        <v>0</v>
      </c>
      <c r="I17" s="102">
        <f t="shared" si="0"/>
        <v>1</v>
      </c>
    </row>
    <row r="18" spans="1:9" ht="30.75" thickBot="1">
      <c r="A18" s="112">
        <v>2</v>
      </c>
      <c r="B18" s="113" t="s">
        <v>81</v>
      </c>
      <c r="C18" s="114" t="s">
        <v>82</v>
      </c>
      <c r="D18" s="114">
        <v>1</v>
      </c>
      <c r="E18" s="114">
        <v>1</v>
      </c>
      <c r="F18" s="114">
        <v>0</v>
      </c>
      <c r="G18" s="114">
        <v>0</v>
      </c>
      <c r="H18" s="114">
        <v>0</v>
      </c>
      <c r="I18" s="115">
        <f t="shared" si="0"/>
        <v>2</v>
      </c>
    </row>
    <row r="19" spans="1:9" ht="15.75" thickBot="1">
      <c r="A19" s="256" t="s">
        <v>83</v>
      </c>
      <c r="B19" s="257"/>
      <c r="C19" s="257"/>
      <c r="D19" s="257"/>
      <c r="E19" s="257"/>
      <c r="F19" s="257"/>
      <c r="G19" s="257"/>
      <c r="H19" s="257"/>
      <c r="I19" s="258"/>
    </row>
    <row r="20" spans="1:9" ht="30">
      <c r="A20" s="108">
        <v>2</v>
      </c>
      <c r="B20" s="109" t="s">
        <v>84</v>
      </c>
      <c r="C20" s="110" t="s">
        <v>82</v>
      </c>
      <c r="D20" s="110">
        <v>1</v>
      </c>
      <c r="E20" s="110">
        <v>1</v>
      </c>
      <c r="F20" s="110">
        <v>0</v>
      </c>
      <c r="G20" s="110">
        <v>0</v>
      </c>
      <c r="H20" s="110">
        <v>0</v>
      </c>
      <c r="I20" s="111">
        <f>+D20+E20+F20+G20+H20</f>
        <v>2</v>
      </c>
    </row>
    <row r="21" spans="1:9" ht="30">
      <c r="A21" s="101">
        <v>3</v>
      </c>
      <c r="B21" s="5" t="s">
        <v>85</v>
      </c>
      <c r="C21" s="2" t="s">
        <v>82</v>
      </c>
      <c r="D21" s="2">
        <v>1</v>
      </c>
      <c r="E21" s="2">
        <v>1</v>
      </c>
      <c r="F21" s="2">
        <v>0</v>
      </c>
      <c r="G21" s="2">
        <v>0</v>
      </c>
      <c r="H21" s="2">
        <v>0</v>
      </c>
      <c r="I21" s="102">
        <f t="shared" ref="I21:I35" si="1">+D21+E21+F21+G21+H21</f>
        <v>2</v>
      </c>
    </row>
    <row r="22" spans="1:9" ht="60">
      <c r="A22" s="101">
        <v>7</v>
      </c>
      <c r="B22" s="5" t="s">
        <v>86</v>
      </c>
      <c r="C22" s="2" t="s">
        <v>82</v>
      </c>
      <c r="D22" s="2">
        <v>1</v>
      </c>
      <c r="E22" s="2">
        <v>1</v>
      </c>
      <c r="F22" s="2">
        <v>1</v>
      </c>
      <c r="G22" s="2">
        <v>1</v>
      </c>
      <c r="H22" s="2">
        <v>0</v>
      </c>
      <c r="I22" s="102">
        <f t="shared" si="1"/>
        <v>4</v>
      </c>
    </row>
    <row r="23" spans="1:9">
      <c r="A23" s="101">
        <v>8</v>
      </c>
      <c r="B23" s="5" t="s">
        <v>87</v>
      </c>
      <c r="C23" s="2" t="s">
        <v>82</v>
      </c>
      <c r="D23" s="2">
        <v>0</v>
      </c>
      <c r="E23" s="2">
        <v>1</v>
      </c>
      <c r="F23" s="2">
        <v>0</v>
      </c>
      <c r="G23" s="2">
        <v>0</v>
      </c>
      <c r="H23" s="2">
        <v>1</v>
      </c>
      <c r="I23" s="102">
        <f t="shared" si="1"/>
        <v>2</v>
      </c>
    </row>
    <row r="24" spans="1:9" ht="30">
      <c r="A24" s="101">
        <v>9</v>
      </c>
      <c r="B24" s="5" t="s">
        <v>123</v>
      </c>
      <c r="C24" s="2" t="s">
        <v>82</v>
      </c>
      <c r="D24" s="2">
        <v>1</v>
      </c>
      <c r="E24" s="2">
        <v>0</v>
      </c>
      <c r="F24" s="2">
        <v>1</v>
      </c>
      <c r="G24" s="2">
        <v>1</v>
      </c>
      <c r="H24" s="2">
        <v>1</v>
      </c>
      <c r="I24" s="102">
        <f t="shared" si="1"/>
        <v>4</v>
      </c>
    </row>
    <row r="25" spans="1:9" ht="30">
      <c r="A25" s="101">
        <v>10</v>
      </c>
      <c r="B25" s="5" t="s">
        <v>88</v>
      </c>
      <c r="C25" s="2" t="s">
        <v>82</v>
      </c>
      <c r="D25" s="2">
        <v>1</v>
      </c>
      <c r="E25" s="2">
        <v>0</v>
      </c>
      <c r="F25" s="2">
        <v>1</v>
      </c>
      <c r="G25" s="2">
        <v>1</v>
      </c>
      <c r="H25" s="2">
        <v>1</v>
      </c>
      <c r="I25" s="102">
        <f t="shared" si="1"/>
        <v>4</v>
      </c>
    </row>
    <row r="26" spans="1:9" ht="30.75" thickBot="1">
      <c r="A26" s="103">
        <v>1</v>
      </c>
      <c r="B26" s="104" t="s">
        <v>89</v>
      </c>
      <c r="C26" s="105" t="s">
        <v>71</v>
      </c>
      <c r="D26" s="105">
        <v>1</v>
      </c>
      <c r="E26" s="105">
        <v>1</v>
      </c>
      <c r="F26" s="105">
        <v>1</v>
      </c>
      <c r="G26" s="105">
        <v>1</v>
      </c>
      <c r="H26" s="105">
        <v>1</v>
      </c>
      <c r="I26" s="106">
        <f t="shared" si="1"/>
        <v>5</v>
      </c>
    </row>
    <row r="27" spans="1:9">
      <c r="A27" s="42"/>
      <c r="B27" s="6"/>
      <c r="C27" s="43"/>
      <c r="D27" s="43"/>
      <c r="E27" s="43"/>
      <c r="F27" s="43"/>
      <c r="G27" s="43"/>
      <c r="H27" s="43"/>
      <c r="I27" s="43"/>
    </row>
    <row r="28" spans="1:9">
      <c r="A28" s="42"/>
      <c r="B28" s="6"/>
      <c r="C28" s="43"/>
      <c r="D28" s="43"/>
      <c r="E28" s="43"/>
      <c r="F28" s="43"/>
      <c r="G28" s="43"/>
      <c r="H28" s="43"/>
      <c r="I28" s="43"/>
    </row>
    <row r="29" spans="1:9">
      <c r="A29" s="42"/>
      <c r="B29" s="6"/>
      <c r="C29" s="43"/>
      <c r="D29" s="43"/>
      <c r="E29" s="43"/>
      <c r="F29" s="43"/>
      <c r="G29" s="43"/>
      <c r="H29" s="43"/>
      <c r="I29" s="43"/>
    </row>
    <row r="30" spans="1:9">
      <c r="A30" s="42"/>
      <c r="B30" s="6"/>
      <c r="C30" s="43"/>
      <c r="D30" s="43"/>
      <c r="E30" s="43"/>
      <c r="F30" s="43"/>
      <c r="G30" s="43"/>
      <c r="H30" s="43"/>
      <c r="I30" s="43"/>
    </row>
    <row r="31" spans="1:9">
      <c r="A31" s="42"/>
      <c r="B31" s="6"/>
      <c r="C31" s="43"/>
      <c r="D31" s="43"/>
      <c r="E31" s="43"/>
      <c r="F31" s="43"/>
      <c r="G31" s="43"/>
      <c r="H31" s="43"/>
      <c r="I31" s="43"/>
    </row>
    <row r="32" spans="1:9" ht="15.75" thickBot="1">
      <c r="A32" s="42"/>
      <c r="B32" s="6"/>
      <c r="C32" s="43"/>
      <c r="D32" s="43"/>
      <c r="E32" s="43"/>
      <c r="F32" s="43"/>
      <c r="G32" s="43"/>
      <c r="H32" s="43"/>
      <c r="I32" s="43"/>
    </row>
    <row r="33" spans="1:9" ht="30">
      <c r="A33" s="116">
        <v>6</v>
      </c>
      <c r="B33" s="117" t="s">
        <v>90</v>
      </c>
      <c r="C33" s="118" t="s">
        <v>71</v>
      </c>
      <c r="D33" s="118">
        <v>1</v>
      </c>
      <c r="E33" s="118">
        <v>1</v>
      </c>
      <c r="F33" s="118">
        <v>0</v>
      </c>
      <c r="G33" s="118">
        <v>1</v>
      </c>
      <c r="H33" s="118">
        <v>0</v>
      </c>
      <c r="I33" s="119">
        <f t="shared" si="1"/>
        <v>3</v>
      </c>
    </row>
    <row r="34" spans="1:9" ht="30">
      <c r="A34" s="101">
        <v>4</v>
      </c>
      <c r="B34" s="5" t="s">
        <v>91</v>
      </c>
      <c r="C34" s="2" t="s">
        <v>92</v>
      </c>
      <c r="D34" s="2">
        <v>1</v>
      </c>
      <c r="E34" s="2">
        <v>1</v>
      </c>
      <c r="F34" s="2">
        <v>0</v>
      </c>
      <c r="G34" s="2">
        <v>1</v>
      </c>
      <c r="H34" s="2">
        <v>1</v>
      </c>
      <c r="I34" s="102">
        <f>+D34+E34+F34+G34+H34</f>
        <v>4</v>
      </c>
    </row>
    <row r="35" spans="1:9" ht="45.75" thickBot="1">
      <c r="A35" s="112">
        <v>5</v>
      </c>
      <c r="B35" s="113" t="s">
        <v>93</v>
      </c>
      <c r="C35" s="114" t="s">
        <v>77</v>
      </c>
      <c r="D35" s="114">
        <v>1</v>
      </c>
      <c r="E35" s="114">
        <v>1</v>
      </c>
      <c r="F35" s="114">
        <v>1</v>
      </c>
      <c r="G35" s="114">
        <v>0</v>
      </c>
      <c r="H35" s="114">
        <v>0</v>
      </c>
      <c r="I35" s="115">
        <f t="shared" si="1"/>
        <v>3</v>
      </c>
    </row>
    <row r="36" spans="1:9" ht="21" customHeight="1" thickBot="1">
      <c r="A36" s="259" t="s">
        <v>94</v>
      </c>
      <c r="B36" s="260"/>
      <c r="C36" s="260"/>
      <c r="D36" s="260"/>
      <c r="E36" s="260"/>
      <c r="F36" s="260"/>
      <c r="G36" s="260"/>
      <c r="H36" s="260"/>
      <c r="I36" s="261"/>
    </row>
    <row r="37" spans="1:9" ht="30">
      <c r="A37" s="108">
        <v>1</v>
      </c>
      <c r="B37" s="109" t="s">
        <v>95</v>
      </c>
      <c r="C37" s="110" t="s">
        <v>71</v>
      </c>
      <c r="D37" s="110">
        <v>1</v>
      </c>
      <c r="E37" s="110">
        <v>1</v>
      </c>
      <c r="F37" s="110">
        <v>0</v>
      </c>
      <c r="G37" s="110">
        <v>0</v>
      </c>
      <c r="H37" s="110">
        <v>0</v>
      </c>
      <c r="I37" s="111">
        <f>+D37+E37+F37+G37+H37</f>
        <v>2</v>
      </c>
    </row>
    <row r="38" spans="1:9" ht="30">
      <c r="A38" s="101">
        <v>4</v>
      </c>
      <c r="B38" s="5" t="s">
        <v>96</v>
      </c>
      <c r="C38" s="2" t="s">
        <v>71</v>
      </c>
      <c r="D38" s="2">
        <v>1</v>
      </c>
      <c r="E38" s="2">
        <v>1</v>
      </c>
      <c r="F38" s="2">
        <v>1</v>
      </c>
      <c r="G38" s="2">
        <v>1</v>
      </c>
      <c r="H38" s="2">
        <v>0</v>
      </c>
      <c r="I38" s="102">
        <f t="shared" ref="I38:I40" si="2">+D38+E38+F38+G38+H38</f>
        <v>4</v>
      </c>
    </row>
    <row r="39" spans="1:9" ht="30">
      <c r="A39" s="101">
        <v>2</v>
      </c>
      <c r="B39" s="5" t="s">
        <v>97</v>
      </c>
      <c r="C39" s="2" t="s">
        <v>77</v>
      </c>
      <c r="D39" s="2">
        <v>1</v>
      </c>
      <c r="E39" s="2">
        <v>1</v>
      </c>
      <c r="F39" s="2">
        <v>1</v>
      </c>
      <c r="G39" s="2">
        <v>1</v>
      </c>
      <c r="H39" s="2">
        <v>0</v>
      </c>
      <c r="I39" s="102">
        <f t="shared" si="2"/>
        <v>4</v>
      </c>
    </row>
    <row r="40" spans="1:9" ht="30.75" thickBot="1">
      <c r="A40" s="103">
        <v>3</v>
      </c>
      <c r="B40" s="104" t="s">
        <v>98</v>
      </c>
      <c r="C40" s="105" t="s">
        <v>77</v>
      </c>
      <c r="D40" s="105">
        <v>0</v>
      </c>
      <c r="E40" s="105">
        <v>0</v>
      </c>
      <c r="F40" s="105">
        <v>0</v>
      </c>
      <c r="G40" s="105">
        <v>0</v>
      </c>
      <c r="H40" s="105">
        <v>1</v>
      </c>
      <c r="I40" s="106">
        <f t="shared" si="2"/>
        <v>1</v>
      </c>
    </row>
  </sheetData>
  <mergeCells count="11">
    <mergeCell ref="A8:I8"/>
    <mergeCell ref="A19:I19"/>
    <mergeCell ref="A36:I36"/>
    <mergeCell ref="A1:I1"/>
    <mergeCell ref="A3:I3"/>
    <mergeCell ref="A5:I5"/>
    <mergeCell ref="A6:A7"/>
    <mergeCell ref="B6:B7"/>
    <mergeCell ref="C6:C7"/>
    <mergeCell ref="D6:H6"/>
    <mergeCell ref="I6:I7"/>
  </mergeCells>
  <pageMargins left="1.5748031496062993" right="0.94488188976377963" top="0.74803149606299213" bottom="0.74803149606299213" header="0.31496062992125984" footer="0.31496062992125984"/>
  <pageSetup orientation="portrait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002060"/>
  </sheetPr>
  <dimension ref="A1:E39"/>
  <sheetViews>
    <sheetView workbookViewId="0">
      <selection activeCell="G19" sqref="G19"/>
    </sheetView>
  </sheetViews>
  <sheetFormatPr baseColWidth="10" defaultRowHeight="15"/>
  <cols>
    <col min="1" max="1" width="25.140625" customWidth="1"/>
  </cols>
  <sheetData>
    <row r="1" spans="1:5">
      <c r="A1" s="276"/>
      <c r="B1" s="276"/>
      <c r="C1" s="276"/>
      <c r="D1" s="276"/>
      <c r="E1" s="276"/>
    </row>
    <row r="2" spans="1:5">
      <c r="A2" s="276"/>
      <c r="B2" s="276"/>
      <c r="C2" s="276"/>
      <c r="D2" s="276"/>
      <c r="E2" s="276"/>
    </row>
    <row r="3" spans="1:5" ht="15.75" customHeight="1">
      <c r="A3" s="276"/>
      <c r="B3" s="276"/>
      <c r="C3" s="276"/>
      <c r="D3" s="276"/>
      <c r="E3" s="276"/>
    </row>
    <row r="4" spans="1:5">
      <c r="A4" s="276"/>
      <c r="B4" s="276"/>
      <c r="C4" s="276"/>
      <c r="D4" s="276"/>
      <c r="E4" s="276"/>
    </row>
    <row r="5" spans="1:5">
      <c r="A5" s="276"/>
      <c r="B5" s="276"/>
      <c r="C5" s="276"/>
      <c r="D5" s="276"/>
      <c r="E5" s="276"/>
    </row>
    <row r="6" spans="1:5">
      <c r="A6" s="276"/>
      <c r="B6" s="276"/>
      <c r="C6" s="276"/>
      <c r="D6" s="276"/>
      <c r="E6" s="276"/>
    </row>
    <row r="7" spans="1:5">
      <c r="A7" s="276"/>
      <c r="B7" s="276"/>
      <c r="C7" s="276"/>
      <c r="D7" s="276"/>
      <c r="E7" s="276"/>
    </row>
    <row r="8" spans="1:5">
      <c r="A8" s="276"/>
      <c r="B8" s="276"/>
      <c r="C8" s="276"/>
      <c r="D8" s="276"/>
      <c r="E8" s="276"/>
    </row>
    <row r="9" spans="1:5">
      <c r="A9" s="276"/>
      <c r="B9" s="276"/>
      <c r="C9" s="276"/>
      <c r="D9" s="276"/>
      <c r="E9" s="276"/>
    </row>
    <row r="10" spans="1:5">
      <c r="A10" s="276"/>
      <c r="B10" s="276"/>
      <c r="C10" s="276"/>
      <c r="D10" s="276"/>
      <c r="E10" s="276"/>
    </row>
    <row r="11" spans="1:5">
      <c r="A11" s="276"/>
      <c r="B11" s="276"/>
      <c r="C11" s="276"/>
      <c r="D11" s="276"/>
      <c r="E11" s="276"/>
    </row>
    <row r="12" spans="1:5">
      <c r="A12" s="276"/>
      <c r="B12" s="276"/>
      <c r="C12" s="276"/>
      <c r="D12" s="276"/>
      <c r="E12" s="276"/>
    </row>
    <row r="13" spans="1:5">
      <c r="A13" s="276"/>
      <c r="B13" s="276"/>
      <c r="C13" s="276"/>
      <c r="D13" s="276"/>
      <c r="E13" s="276"/>
    </row>
    <row r="14" spans="1:5">
      <c r="A14" s="276"/>
      <c r="B14" s="276"/>
      <c r="C14" s="276"/>
      <c r="D14" s="276"/>
      <c r="E14" s="276"/>
    </row>
    <row r="15" spans="1:5">
      <c r="A15" s="276"/>
      <c r="B15" s="276"/>
      <c r="C15" s="276"/>
      <c r="D15" s="276"/>
      <c r="E15" s="276"/>
    </row>
    <row r="16" spans="1:5">
      <c r="A16" s="276"/>
      <c r="B16" s="276"/>
      <c r="C16" s="276"/>
      <c r="D16" s="276"/>
      <c r="E16" s="276"/>
    </row>
    <row r="17" spans="1:5">
      <c r="A17" s="276"/>
      <c r="B17" s="276"/>
      <c r="C17" s="276"/>
      <c r="D17" s="276"/>
      <c r="E17" s="276"/>
    </row>
    <row r="18" spans="1:5">
      <c r="A18" s="276"/>
      <c r="B18" s="276"/>
      <c r="C18" s="276"/>
      <c r="D18" s="276"/>
      <c r="E18" s="276"/>
    </row>
    <row r="19" spans="1:5">
      <c r="A19" s="276"/>
      <c r="B19" s="276"/>
      <c r="C19" s="276"/>
      <c r="D19" s="276"/>
      <c r="E19" s="276"/>
    </row>
    <row r="20" spans="1:5">
      <c r="A20" s="276"/>
      <c r="B20" s="276"/>
      <c r="C20" s="276"/>
      <c r="D20" s="276"/>
      <c r="E20" s="276"/>
    </row>
    <row r="21" spans="1:5">
      <c r="A21" s="276"/>
      <c r="B21" s="276"/>
      <c r="C21" s="276"/>
      <c r="D21" s="276"/>
      <c r="E21" s="276"/>
    </row>
    <row r="22" spans="1:5">
      <c r="A22" s="276"/>
      <c r="B22" s="276"/>
      <c r="C22" s="276"/>
      <c r="D22" s="276"/>
      <c r="E22" s="276"/>
    </row>
    <row r="23" spans="1:5">
      <c r="A23" s="276"/>
      <c r="B23" s="276"/>
      <c r="C23" s="276"/>
      <c r="D23" s="276"/>
      <c r="E23" s="276"/>
    </row>
    <row r="24" spans="1:5">
      <c r="A24" s="276"/>
      <c r="B24" s="276"/>
      <c r="C24" s="276"/>
      <c r="D24" s="276"/>
      <c r="E24" s="276"/>
    </row>
    <row r="25" spans="1:5">
      <c r="A25" s="276"/>
      <c r="B25" s="276"/>
      <c r="C25" s="276"/>
      <c r="D25" s="276"/>
      <c r="E25" s="276"/>
    </row>
    <row r="26" spans="1:5">
      <c r="A26" s="276"/>
      <c r="B26" s="276"/>
      <c r="C26" s="276"/>
      <c r="D26" s="276"/>
      <c r="E26" s="276"/>
    </row>
    <row r="27" spans="1:5">
      <c r="A27" s="276"/>
      <c r="B27" s="276"/>
      <c r="C27" s="276"/>
      <c r="D27" s="276"/>
      <c r="E27" s="276"/>
    </row>
    <row r="28" spans="1:5">
      <c r="A28" s="276"/>
      <c r="B28" s="276"/>
      <c r="C28" s="276"/>
      <c r="D28" s="276"/>
      <c r="E28" s="276"/>
    </row>
    <row r="29" spans="1:5">
      <c r="A29" s="276"/>
      <c r="B29" s="276"/>
      <c r="C29" s="276"/>
      <c r="D29" s="276"/>
      <c r="E29" s="276"/>
    </row>
    <row r="30" spans="1:5">
      <c r="A30" s="276"/>
      <c r="B30" s="276"/>
      <c r="C30" s="276"/>
      <c r="D30" s="276"/>
      <c r="E30" s="276"/>
    </row>
    <row r="31" spans="1:5">
      <c r="A31" s="276"/>
      <c r="B31" s="276"/>
      <c r="C31" s="276"/>
      <c r="D31" s="276"/>
      <c r="E31" s="276"/>
    </row>
    <row r="32" spans="1:5">
      <c r="A32" s="276"/>
      <c r="B32" s="276"/>
      <c r="C32" s="276"/>
      <c r="D32" s="276"/>
      <c r="E32" s="276"/>
    </row>
    <row r="33" spans="1:5">
      <c r="A33" s="276"/>
      <c r="B33" s="276"/>
      <c r="C33" s="276"/>
      <c r="D33" s="276"/>
      <c r="E33" s="276"/>
    </row>
    <row r="34" spans="1:5">
      <c r="A34" s="276"/>
      <c r="B34" s="276"/>
      <c r="C34" s="276"/>
      <c r="D34" s="276"/>
      <c r="E34" s="276"/>
    </row>
    <row r="35" spans="1:5">
      <c r="A35" s="276"/>
      <c r="B35" s="276"/>
      <c r="C35" s="276"/>
      <c r="D35" s="276"/>
      <c r="E35" s="276"/>
    </row>
    <row r="36" spans="1:5">
      <c r="A36" s="276"/>
      <c r="B36" s="276"/>
      <c r="C36" s="276"/>
      <c r="D36" s="276"/>
      <c r="E36" s="276"/>
    </row>
    <row r="37" spans="1:5">
      <c r="A37" s="276"/>
      <c r="B37" s="276"/>
      <c r="C37" s="276"/>
      <c r="D37" s="276"/>
      <c r="E37" s="276"/>
    </row>
    <row r="38" spans="1:5">
      <c r="A38" s="276"/>
      <c r="B38" s="276"/>
      <c r="C38" s="276"/>
      <c r="D38" s="276"/>
      <c r="E38" s="276"/>
    </row>
    <row r="39" spans="1:5">
      <c r="A39" s="276"/>
      <c r="B39" s="276"/>
      <c r="C39" s="276"/>
      <c r="D39" s="276"/>
      <c r="E39" s="276"/>
    </row>
  </sheetData>
  <mergeCells count="1">
    <mergeCell ref="A1:E39"/>
  </mergeCells>
  <pageMargins left="1.5748031496062993" right="0.94488188976377963" top="1.5748031496062993" bottom="1.5748031496062993" header="0.31496062992125984" footer="0.31496062992125984"/>
  <pageSetup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ANEXO 1</vt:lpstr>
      <vt:lpstr>ANEXO 4</vt:lpstr>
      <vt:lpstr>ANEXO 5</vt:lpstr>
      <vt:lpstr>ANEXO 5.1</vt:lpstr>
      <vt:lpstr>ANEXO 7</vt:lpstr>
      <vt:lpstr>CARAT ANEXO </vt:lpstr>
    </vt:vector>
  </TitlesOfParts>
  <Company>Toshiba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Satellite</dc:creator>
  <cp:lastModifiedBy>User</cp:lastModifiedBy>
  <cp:lastPrinted>2011-01-21T20:44:42Z</cp:lastPrinted>
  <dcterms:created xsi:type="dcterms:W3CDTF">2010-11-16T15:47:24Z</dcterms:created>
  <dcterms:modified xsi:type="dcterms:W3CDTF">2011-01-31T02:28:02Z</dcterms:modified>
</cp:coreProperties>
</file>