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5150" windowHeight="7875" firstSheet="4" activeTab="7"/>
  </bookViews>
  <sheets>
    <sheet name="Preguntas" sheetId="1" r:id="rId1"/>
    <sheet name="Base de Datos" sheetId="2" r:id="rId2"/>
    <sheet name="Estimacion de la demanda" sheetId="3" r:id="rId3"/>
    <sheet name="Capital de Trabaj" sheetId="4" r:id="rId4"/>
    <sheet name="Depreciacion" sheetId="5" r:id="rId5"/>
    <sheet name="Flujo de Caja Anual" sheetId="6" r:id="rId6"/>
    <sheet name="Analisis de la encuesta" sheetId="7" r:id="rId7"/>
    <sheet name="Conclusiones" sheetId="8" r:id="rId8"/>
  </sheets>
  <calcPr calcId="145621"/>
</workbook>
</file>

<file path=xl/calcChain.xml><?xml version="1.0" encoding="utf-8"?>
<calcChain xmlns="http://schemas.openxmlformats.org/spreadsheetml/2006/main">
  <c r="C18" i="8" l="1"/>
  <c r="D18" i="8"/>
  <c r="E18" i="8"/>
  <c r="F18" i="8"/>
  <c r="G18" i="8"/>
  <c r="B18" i="8"/>
  <c r="C17" i="8"/>
  <c r="D17" i="8"/>
  <c r="E17" i="8"/>
  <c r="F17" i="8"/>
  <c r="G17" i="8"/>
  <c r="B17" i="8"/>
  <c r="C16" i="8"/>
  <c r="D16" i="8"/>
  <c r="E16" i="8"/>
  <c r="F16" i="8"/>
  <c r="G16" i="8"/>
  <c r="C12" i="8"/>
  <c r="D12" i="8"/>
  <c r="E12" i="8"/>
  <c r="F12" i="8"/>
  <c r="G12" i="8"/>
  <c r="B12" i="8"/>
  <c r="B16" i="8"/>
  <c r="C13" i="8"/>
  <c r="D13" i="8"/>
  <c r="E13" i="8"/>
  <c r="F13" i="8"/>
  <c r="G13" i="8"/>
  <c r="B13" i="8"/>
  <c r="C14" i="8"/>
  <c r="D14" i="8"/>
  <c r="E14" i="8"/>
  <c r="F14" i="8"/>
  <c r="G14" i="8"/>
  <c r="B14" i="8"/>
  <c r="C8" i="8"/>
  <c r="D8" i="8"/>
  <c r="E8" i="8"/>
  <c r="F8" i="8"/>
  <c r="G8" i="8"/>
  <c r="B8" i="8"/>
  <c r="C7" i="8"/>
  <c r="D7" i="8"/>
  <c r="E7" i="8"/>
  <c r="F7" i="8"/>
  <c r="G7" i="8"/>
  <c r="B7" i="8"/>
  <c r="C6" i="8"/>
  <c r="D6" i="8"/>
  <c r="E6" i="8"/>
  <c r="F6" i="8"/>
  <c r="G6" i="8"/>
  <c r="B6" i="8"/>
  <c r="C2" i="8"/>
  <c r="D2" i="8"/>
  <c r="E2" i="8"/>
  <c r="F2" i="8"/>
  <c r="G2" i="8"/>
  <c r="B2" i="8"/>
  <c r="C3" i="8"/>
  <c r="D3" i="8"/>
  <c r="E3" i="8"/>
  <c r="F3" i="8"/>
  <c r="G3" i="8"/>
  <c r="B3" i="8"/>
  <c r="C4" i="8"/>
  <c r="D4" i="8"/>
  <c r="E4" i="8"/>
  <c r="F4" i="8"/>
  <c r="G4" i="8"/>
  <c r="B4" i="8"/>
  <c r="F13" i="5"/>
  <c r="G13" i="5" s="1"/>
  <c r="G18" i="5" s="1"/>
  <c r="D17" i="5"/>
  <c r="F17" i="5" s="1"/>
  <c r="G17" i="5" s="1"/>
  <c r="D16" i="5"/>
  <c r="F16" i="5" s="1"/>
  <c r="G16" i="5" s="1"/>
  <c r="D15" i="5"/>
  <c r="F15" i="5" s="1"/>
  <c r="G15" i="5" s="1"/>
  <c r="D14" i="5"/>
  <c r="F14" i="5" s="1"/>
  <c r="G14" i="5" s="1"/>
  <c r="D13" i="5"/>
  <c r="D38" i="6"/>
  <c r="D50" i="6" s="1"/>
  <c r="E38" i="6"/>
  <c r="E50" i="6" s="1"/>
  <c r="F38" i="6"/>
  <c r="F50" i="6" s="1"/>
  <c r="G38" i="6"/>
  <c r="G50" i="6" s="1"/>
  <c r="H38" i="6"/>
  <c r="H50" i="6" s="1"/>
  <c r="C38" i="6"/>
  <c r="C50" i="6" s="1"/>
  <c r="B50" i="6"/>
  <c r="H16" i="6"/>
  <c r="G16" i="6"/>
  <c r="D16" i="6"/>
  <c r="C16" i="6"/>
  <c r="D15" i="6"/>
  <c r="E15" i="6"/>
  <c r="F15" i="6"/>
  <c r="G15" i="6"/>
  <c r="H15" i="6"/>
  <c r="C15" i="6"/>
  <c r="D13" i="6"/>
  <c r="E13" i="6"/>
  <c r="F13" i="6"/>
  <c r="G13" i="6"/>
  <c r="H13" i="6"/>
  <c r="C13" i="6"/>
  <c r="C35" i="4"/>
  <c r="H14" i="4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Y15" i="4" s="1"/>
  <c r="G14" i="4"/>
  <c r="B53" i="6" l="1"/>
  <c r="B52" i="6"/>
  <c r="W15" i="4"/>
  <c r="U15" i="4"/>
  <c r="S15" i="4"/>
  <c r="Q15" i="4"/>
  <c r="O15" i="4"/>
  <c r="M15" i="4"/>
  <c r="K15" i="4"/>
  <c r="I15" i="4"/>
  <c r="X15" i="4"/>
  <c r="V15" i="4"/>
  <c r="T15" i="4"/>
  <c r="R15" i="4"/>
  <c r="P15" i="4"/>
  <c r="N15" i="4"/>
  <c r="L15" i="4"/>
  <c r="J15" i="4"/>
  <c r="H15" i="4"/>
  <c r="D64" i="7" l="1"/>
  <c r="D65" i="7"/>
  <c r="D63" i="7"/>
  <c r="C66" i="7"/>
  <c r="D66" i="7" l="1"/>
  <c r="D55" i="7"/>
  <c r="D56" i="7"/>
  <c r="D54" i="7"/>
  <c r="D57" i="7" s="1"/>
  <c r="DA65" i="2"/>
  <c r="DB65" i="2"/>
  <c r="CZ65" i="2"/>
  <c r="CX65" i="2"/>
  <c r="CY65" i="2"/>
  <c r="CW65" i="2"/>
  <c r="C57" i="7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BN65" i="2"/>
  <c r="D32" i="7"/>
  <c r="D31" i="7"/>
  <c r="AX65" i="2"/>
  <c r="AW65" i="2"/>
  <c r="C33" i="7"/>
  <c r="D21" i="7"/>
  <c r="D22" i="7"/>
  <c r="D23" i="7"/>
  <c r="D24" i="7"/>
  <c r="D20" i="7"/>
  <c r="T65" i="2"/>
  <c r="U65" i="2"/>
  <c r="V65" i="2"/>
  <c r="W65" i="2"/>
  <c r="S65" i="2"/>
  <c r="C25" i="7"/>
  <c r="D11" i="7"/>
  <c r="D12" i="7"/>
  <c r="D13" i="7"/>
  <c r="D14" i="7"/>
  <c r="D10" i="7"/>
  <c r="C15" i="7"/>
  <c r="M65" i="2"/>
  <c r="N65" i="2"/>
  <c r="O65" i="2"/>
  <c r="P65" i="2"/>
  <c r="L65" i="2"/>
  <c r="I65" i="2"/>
  <c r="H65" i="2"/>
  <c r="AL65" i="2"/>
  <c r="AM65" i="2"/>
  <c r="AN65" i="2"/>
  <c r="AO65" i="2"/>
  <c r="AP65" i="2"/>
  <c r="C5" i="7"/>
  <c r="D4" i="7"/>
  <c r="D3" i="7"/>
  <c r="E6" i="5"/>
  <c r="D5" i="5"/>
  <c r="E5" i="5" s="1"/>
  <c r="D6" i="5"/>
  <c r="D7" i="5"/>
  <c r="E7" i="5" s="1"/>
  <c r="D8" i="5"/>
  <c r="E8" i="5" s="1"/>
  <c r="D4" i="5"/>
  <c r="E4" i="5" s="1"/>
  <c r="D26" i="4"/>
  <c r="D34" i="4"/>
  <c r="E34" i="4" s="1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U34" i="4" s="1"/>
  <c r="V34" i="4" s="1"/>
  <c r="W34" i="4" s="1"/>
  <c r="X34" i="4" s="1"/>
  <c r="Y34" i="4" s="1"/>
  <c r="Z34" i="4" s="1"/>
  <c r="D35" i="4" l="1"/>
  <c r="D25" i="7"/>
  <c r="D5" i="7"/>
  <c r="D15" i="7"/>
  <c r="D33" i="7"/>
  <c r="E26" i="4"/>
  <c r="F26" i="4" l="1"/>
  <c r="F35" i="4" s="1"/>
  <c r="E35" i="4"/>
  <c r="G26" i="4"/>
  <c r="G35" i="4" s="1"/>
  <c r="C15" i="4"/>
  <c r="C36" i="4" s="1"/>
  <c r="C37" i="4" s="1"/>
  <c r="D15" i="4"/>
  <c r="D36" i="4" s="1"/>
  <c r="E15" i="4"/>
  <c r="E36" i="4" s="1"/>
  <c r="F15" i="4"/>
  <c r="B15" i="4"/>
  <c r="G13" i="4"/>
  <c r="G15" i="4" s="1"/>
  <c r="D37" i="4" l="1"/>
  <c r="E37" i="4" s="1"/>
  <c r="G36" i="4"/>
  <c r="F36" i="4"/>
  <c r="H26" i="4"/>
  <c r="H35" i="4" s="1"/>
  <c r="H36" i="4" s="1"/>
  <c r="I26" i="4" l="1"/>
  <c r="I35" i="4" s="1"/>
  <c r="I36" i="4" s="1"/>
  <c r="F37" i="4"/>
  <c r="G37" i="4" s="1"/>
  <c r="H37" i="4" s="1"/>
  <c r="J26" i="4"/>
  <c r="J35" i="4" s="1"/>
  <c r="J36" i="4" s="1"/>
  <c r="I37" i="4" l="1"/>
  <c r="J37" i="4" s="1"/>
  <c r="K26" i="4"/>
  <c r="K35" i="4" s="1"/>
  <c r="K36" i="4" s="1"/>
  <c r="K37" i="4" l="1"/>
  <c r="L26" i="4"/>
  <c r="L35" i="4" s="1"/>
  <c r="L36" i="4" s="1"/>
  <c r="L37" i="4" s="1"/>
  <c r="M26" i="4" l="1"/>
  <c r="M35" i="4" s="1"/>
  <c r="M36" i="4" s="1"/>
  <c r="M37" i="4" s="1"/>
  <c r="N26" i="4" l="1"/>
  <c r="N35" i="4" s="1"/>
  <c r="N36" i="4" s="1"/>
  <c r="N37" i="4" s="1"/>
  <c r="O26" i="4" l="1"/>
  <c r="O35" i="4" s="1"/>
  <c r="O36" i="4" s="1"/>
  <c r="O37" i="4" s="1"/>
  <c r="P26" i="4" l="1"/>
  <c r="P35" i="4" s="1"/>
  <c r="P36" i="4" s="1"/>
  <c r="P37" i="4" s="1"/>
  <c r="Q26" i="4" l="1"/>
  <c r="Q35" i="4" s="1"/>
  <c r="Q36" i="4" s="1"/>
  <c r="Q37" i="4" s="1"/>
  <c r="I10" i="3"/>
  <c r="I5" i="3"/>
  <c r="C27" i="3"/>
  <c r="E19" i="3"/>
  <c r="D26" i="3"/>
  <c r="D21" i="3"/>
  <c r="E21" i="3" s="1"/>
  <c r="D22" i="3"/>
  <c r="E22" i="3" s="1"/>
  <c r="D23" i="3"/>
  <c r="E23" i="3" s="1"/>
  <c r="D24" i="3"/>
  <c r="E24" i="3" s="1"/>
  <c r="D25" i="3"/>
  <c r="E25" i="3" s="1"/>
  <c r="D20" i="3"/>
  <c r="E20" i="3" s="1"/>
  <c r="BI65" i="2"/>
  <c r="BJ65" i="2"/>
  <c r="BK65" i="2"/>
  <c r="BL65" i="2"/>
  <c r="BM65" i="2"/>
  <c r="BH65" i="2"/>
  <c r="D7" i="3"/>
  <c r="E7" i="3" s="1"/>
  <c r="D4" i="3"/>
  <c r="E4" i="3" s="1"/>
  <c r="D5" i="3"/>
  <c r="E5" i="3" s="1"/>
  <c r="D6" i="3"/>
  <c r="E6" i="3" s="1"/>
  <c r="D3" i="3"/>
  <c r="E3" i="3" s="1"/>
  <c r="C8" i="3"/>
  <c r="K6" i="3" s="1"/>
  <c r="BD65" i="2"/>
  <c r="BE65" i="2"/>
  <c r="BF65" i="2"/>
  <c r="BG65" i="2"/>
  <c r="BC65" i="2"/>
  <c r="D27" i="3" l="1"/>
  <c r="R26" i="4"/>
  <c r="R35" i="4" s="1"/>
  <c r="R36" i="4" s="1"/>
  <c r="R37" i="4" s="1"/>
  <c r="F8" i="3"/>
  <c r="E27" i="3"/>
  <c r="D8" i="3"/>
  <c r="S26" i="4" l="1"/>
  <c r="S35" i="4" s="1"/>
  <c r="S36" i="4" s="1"/>
  <c r="S37" i="4" s="1"/>
  <c r="T26" i="4" l="1"/>
  <c r="T35" i="4" s="1"/>
  <c r="T36" i="4" s="1"/>
  <c r="T37" i="4" s="1"/>
  <c r="U26" i="4" l="1"/>
  <c r="U35" i="4" s="1"/>
  <c r="U36" i="4" s="1"/>
  <c r="U37" i="4" s="1"/>
  <c r="V26" i="4" l="1"/>
  <c r="V35" i="4" s="1"/>
  <c r="V36" i="4" s="1"/>
  <c r="V37" i="4" s="1"/>
  <c r="W26" i="4" l="1"/>
  <c r="W35" i="4" s="1"/>
  <c r="W36" i="4" s="1"/>
  <c r="W37" i="4" s="1"/>
  <c r="X26" i="4" l="1"/>
  <c r="X35" i="4" s="1"/>
  <c r="X36" i="4" s="1"/>
  <c r="X37" i="4" s="1"/>
  <c r="Y26" i="4" l="1"/>
  <c r="Y35" i="4" s="1"/>
  <c r="Y36" i="4" s="1"/>
  <c r="Y37" i="4" s="1"/>
  <c r="Z15" i="4"/>
  <c r="Z26" i="4" l="1"/>
  <c r="Z35" i="4" s="1"/>
  <c r="Z36" i="4" s="1"/>
  <c r="Z37" i="4" s="1"/>
</calcChain>
</file>

<file path=xl/comments1.xml><?xml version="1.0" encoding="utf-8"?>
<comments xmlns="http://schemas.openxmlformats.org/spreadsheetml/2006/main">
  <authors>
    <author>Silvia S</author>
  </authors>
  <commentList>
    <comment ref="A36" authorId="0">
      <text>
        <r>
          <rPr>
            <b/>
            <sz val="8"/>
            <color indexed="81"/>
            <rFont val="Tahoma"/>
            <family val="2"/>
          </rPr>
          <t>Silvia S: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<sst xmlns="http://schemas.openxmlformats.org/spreadsheetml/2006/main" count="1725" uniqueCount="263">
  <si>
    <t>Número</t>
  </si>
  <si>
    <t>Pregunta</t>
  </si>
  <si>
    <t>Respuesta</t>
  </si>
  <si>
    <t>Código</t>
  </si>
  <si>
    <t>Sí</t>
  </si>
  <si>
    <t>No</t>
  </si>
  <si>
    <t>Genero</t>
  </si>
  <si>
    <t>Masculino</t>
  </si>
  <si>
    <t>Femenino</t>
  </si>
  <si>
    <t>Edad</t>
  </si>
  <si>
    <t>Entre 20 y 25</t>
  </si>
  <si>
    <t>Entre 25 y 30</t>
  </si>
  <si>
    <t>Entre 30 y 35</t>
  </si>
  <si>
    <t>Mas de 35</t>
  </si>
  <si>
    <t>¿La empresa cuenta con algun certificado de calidad?</t>
  </si>
  <si>
    <t>si</t>
  </si>
  <si>
    <t>no</t>
  </si>
  <si>
    <t>¿Tiene planificado a corto plazo adquirir algún tipo de certificado de calidad?</t>
  </si>
  <si>
    <t xml:space="preserve">si </t>
  </si>
  <si>
    <t>¿Existe alguna razón específica por la que no desean adquirir un certificado de calidad?</t>
  </si>
  <si>
    <t>Recién empiezan y a lo mejor en el futuro lo harán</t>
  </si>
  <si>
    <t>No hay recursos económicos para hacerlo</t>
  </si>
  <si>
    <t xml:space="preserve">No está dentro de las políticas de la empresa </t>
  </si>
  <si>
    <t>No tienen necesidad de hacer uso de los certificados</t>
  </si>
  <si>
    <t xml:space="preserve">No lo habían considerado en lo absoluto </t>
  </si>
  <si>
    <t>¿Piensa obtener algún certificado de Calidad Ambiental?
ESPECIALIZADO EN SANDWICHES ?</t>
  </si>
  <si>
    <t xml:space="preserve">¿Qué tipo de problemas ambientales Ud. cree que posee en su empresa?
</t>
  </si>
  <si>
    <t xml:space="preserve">Emisión de residuos al aire    </t>
  </si>
  <si>
    <t>Contaminación de Agua</t>
  </si>
  <si>
    <t xml:space="preserve">Contaminación Acústica </t>
  </si>
  <si>
    <t xml:space="preserve">Contaminación de suelo    </t>
  </si>
  <si>
    <t xml:space="preserve">Desechos sólidos   </t>
  </si>
  <si>
    <t>¿Qué tan importante es para su empresa contar con gente capacitada en el ámbito de la calidad y el ambiente?</t>
  </si>
  <si>
    <t>Muy Importante</t>
  </si>
  <si>
    <t>Importante</t>
  </si>
  <si>
    <t>Poco Importante</t>
  </si>
  <si>
    <t>No es importante</t>
  </si>
  <si>
    <t>¿Porque considera Ud. que no es importante el cuidado ambiental?</t>
  </si>
  <si>
    <t>Mi empresa no contamina</t>
  </si>
  <si>
    <t>Por falta de información</t>
  </si>
  <si>
    <t>Altos costos del control ambiental</t>
  </si>
  <si>
    <t>Me es indiferente</t>
  </si>
  <si>
    <t xml:space="preserve">Otros </t>
  </si>
  <si>
    <t>¿Por qué considera Ud. que es importante para su empresa contar con gente capacitada en el ámbito de la calidad y el ambiente? Enumere del 1 al 5, siendo 5 el más importante y 1 el menos importante</t>
  </si>
  <si>
    <t>Por los objetivos propios de la empresa</t>
  </si>
  <si>
    <t>Certificaciones de calidad ambiental</t>
  </si>
  <si>
    <t>Para proteger el medio ambiente</t>
  </si>
  <si>
    <t>Por requisitos de operación de la empresa</t>
  </si>
  <si>
    <t>Otros</t>
  </si>
  <si>
    <t xml:space="preserve">En su empresa se preocupan por capacitar a los trabajadores </t>
  </si>
  <si>
    <t xml:space="preserve">Total Acuerdo     </t>
  </si>
  <si>
    <t>De Acuerdo</t>
  </si>
  <si>
    <t>Indiferente</t>
  </si>
  <si>
    <t xml:space="preserve">En Desacuerdo    </t>
  </si>
  <si>
    <t xml:space="preserve">Total Desacuerdo   </t>
  </si>
  <si>
    <t>¿Qué tipo de capacitación brinda a sus trabajadores?</t>
  </si>
  <si>
    <t>Seminarios de 40 horas o menos</t>
  </si>
  <si>
    <t>Cursos de más de 40 horas</t>
  </si>
  <si>
    <t>Certificaciones en institutos o universidades</t>
  </si>
  <si>
    <t>Cursos universitarios</t>
  </si>
  <si>
    <t>Maestrías</t>
  </si>
  <si>
    <t>Ninguna</t>
  </si>
  <si>
    <t>¿En sus procesos productivos existe algún sistema de control de la calidad?</t>
  </si>
  <si>
    <t>¿El personal a cargo del proceso productivo tiene algún grado de preparación en gestión de la calidad?</t>
  </si>
  <si>
    <t xml:space="preserve">Tipo de preparación que tiene el personal a cargo del proceso productivo: </t>
  </si>
  <si>
    <t>Pregrado</t>
  </si>
  <si>
    <t xml:space="preserve">Posgrado </t>
  </si>
  <si>
    <t>Estoy dispuesto a capacitarme y/o capacitar a mis trabajadores en una Maestría en Calidad Ambiental</t>
  </si>
  <si>
    <t>De capacitar a sus trabajadores en una maestría en calidad ambiental ¿a cuántos de ellos capacitaría?</t>
  </si>
  <si>
    <t>Mas de 5</t>
  </si>
  <si>
    <t>De los siguientes temas, seleccione aquellos que Ud. considere son relevantes para su empresa y desearia sean dictados en una Maestría en Calidad Ambiental</t>
  </si>
  <si>
    <t xml:space="preserve">Principios de Sostenibilidad </t>
  </si>
  <si>
    <t>Microeconomía con aplicación de Recursos Naturales</t>
  </si>
  <si>
    <t>Vulnerabilidad y Evaluación de amenazas</t>
  </si>
  <si>
    <t>Gestión de Desastres</t>
  </si>
  <si>
    <t>Política Ambiental Internacional</t>
  </si>
  <si>
    <t>Higiene industrial</t>
  </si>
  <si>
    <t>Desastres y Emergencias</t>
  </si>
  <si>
    <t xml:space="preserve">Aspectos legales y normalización </t>
  </si>
  <si>
    <t>Gestión de Riesgo</t>
  </si>
  <si>
    <t xml:space="preserve">Ecosistemas </t>
  </si>
  <si>
    <t>Métodos de Investigación</t>
  </si>
  <si>
    <t>Políticas Públicas y Comunicación</t>
  </si>
  <si>
    <t>Derecho Ambiental y Permisos</t>
  </si>
  <si>
    <t xml:space="preserve">Normas de Calidad ISO </t>
  </si>
  <si>
    <t>Auditorías Ambientales</t>
  </si>
  <si>
    <t>Conflictos Socio – Ambientales</t>
  </si>
  <si>
    <t>Mercados y Emprendimiento Socio-Ambiental</t>
  </si>
  <si>
    <t>Salud Ambiental y Epidemiologia</t>
  </si>
  <si>
    <t>Administración Ambiental</t>
  </si>
  <si>
    <t>Financiamiento de proyectos</t>
  </si>
  <si>
    <t>Marketing Ecológico</t>
  </si>
  <si>
    <t>Gestión Ambiental</t>
  </si>
  <si>
    <t>Gestión de Calidad</t>
  </si>
  <si>
    <t xml:space="preserve">Tratamiento de Aguas </t>
  </si>
  <si>
    <t>Tratamiento de Residuos</t>
  </si>
  <si>
    <t>Tratamiento de Desechos Sólidos</t>
  </si>
  <si>
    <t>Responsabilidad Ambiental</t>
  </si>
  <si>
    <t>Química ambiental</t>
  </si>
  <si>
    <t>Gestión de la energía de la Empresa</t>
  </si>
  <si>
    <t xml:space="preserve">Gestión de la Comunicación </t>
  </si>
  <si>
    <t>Economía Ambiental</t>
  </si>
  <si>
    <t>Negocios Verdes</t>
  </si>
  <si>
    <t>Evaluación de impactos ambientales</t>
  </si>
  <si>
    <t xml:space="preserve">Procesos de validación </t>
  </si>
  <si>
    <t>Otro  (Especifique)</t>
  </si>
  <si>
    <t>¿En qué modalidad desearía que se realice la Maestría en Calidad Ambiental?</t>
  </si>
  <si>
    <t>Presencial</t>
  </si>
  <si>
    <t>Semipresencial</t>
  </si>
  <si>
    <t>A Distancia</t>
  </si>
  <si>
    <t>¿En qué horarios preferiría tomar la Maestría?</t>
  </si>
  <si>
    <t>Matutino</t>
  </si>
  <si>
    <t>Vespertino</t>
  </si>
  <si>
    <t>Nocturno</t>
  </si>
  <si>
    <t>¿Cuánto cree Ud. que debería costar una Maestría en Calidad ambiental que cumpla con las expectativas de su empresa?</t>
  </si>
  <si>
    <t xml:space="preserve">De $ 5.000 a $ 7.000     </t>
  </si>
  <si>
    <t xml:space="preserve">De $ 7.000 a $ 9.000     </t>
  </si>
  <si>
    <t xml:space="preserve">De $ 9.000 a $ 11.000    </t>
  </si>
  <si>
    <t>preg #1</t>
  </si>
  <si>
    <t>preg #2</t>
  </si>
  <si>
    <t>preg #3</t>
  </si>
  <si>
    <t>preg #4</t>
  </si>
  <si>
    <t>preg #5</t>
  </si>
  <si>
    <t>preg #6</t>
  </si>
  <si>
    <t>preg #7</t>
  </si>
  <si>
    <t>preg #8</t>
  </si>
  <si>
    <t>preg #9</t>
  </si>
  <si>
    <t>preg #10</t>
  </si>
  <si>
    <t>preg #11</t>
  </si>
  <si>
    <t>preg #12</t>
  </si>
  <si>
    <t>preg #13</t>
  </si>
  <si>
    <t>preg #14</t>
  </si>
  <si>
    <t>preg #15</t>
  </si>
  <si>
    <t>preg #16</t>
  </si>
  <si>
    <t>preg #17</t>
  </si>
  <si>
    <t>preg #18</t>
  </si>
  <si>
    <t>preg #19</t>
  </si>
  <si>
    <t>preg #20</t>
  </si>
  <si>
    <t>preg #21</t>
  </si>
  <si>
    <t>CODIGO</t>
  </si>
  <si>
    <t>PREGUNTA</t>
  </si>
  <si>
    <t>X</t>
  </si>
  <si>
    <t>Frecuencia</t>
  </si>
  <si>
    <t>Porcentaje</t>
  </si>
  <si>
    <t>TOTAL</t>
  </si>
  <si>
    <t>Las 4 Personas que respondieron estar en desacuerdo en la pregunta 16 no respondieron la pregunta 17</t>
  </si>
  <si>
    <t>No respondieron</t>
  </si>
  <si>
    <r>
      <t xml:space="preserve">Aquellas personas que contestaron no tener planificado obtener ningun cerificado de calidad representa el 27,42% </t>
    </r>
    <r>
      <rPr>
        <b/>
        <sz val="11"/>
        <color theme="1"/>
        <rFont val="Arial"/>
        <family val="2"/>
      </rPr>
      <t>(Pregunta 4)</t>
    </r>
  </si>
  <si>
    <t>lo cual se considera como Total Desacuerdo</t>
  </si>
  <si>
    <t>Valor Esperado</t>
  </si>
  <si>
    <t>Numero de Empresas</t>
  </si>
  <si>
    <t>Aceptacion 20%</t>
  </si>
  <si>
    <t>Nivel de aceptacion</t>
  </si>
  <si>
    <t>Demanda Efectiva</t>
  </si>
  <si>
    <t>Demanda por empresa</t>
  </si>
  <si>
    <t>mes 0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</si>
  <si>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</si>
  <si>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</si>
  <si>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</si>
  <si>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</si>
  <si>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</si>
  <si>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</si>
  <si>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</si>
  <si>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</si>
  <si>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</si>
  <si>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</si>
  <si>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</si>
  <si>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</si>
  <si>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</si>
  <si>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</si>
  <si>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</si>
  <si>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</si>
  <si>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</si>
  <si>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</si>
  <si>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</si>
  <si>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</si>
  <si>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</si>
  <si>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</si>
  <si>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</si>
  <si>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</si>
  <si>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Ingresos</t>
  </si>
  <si>
    <t>Modulo 1</t>
  </si>
  <si>
    <t>Modulo 2</t>
  </si>
  <si>
    <t>Modulo 3</t>
  </si>
  <si>
    <t>Modulo 4</t>
  </si>
  <si>
    <t>Modulo 5</t>
  </si>
  <si>
    <t>Modulo 6</t>
  </si>
  <si>
    <t>Cantidad</t>
  </si>
  <si>
    <t>Examen de Admisiom ($40,00)</t>
  </si>
  <si>
    <t>-</t>
  </si>
  <si>
    <t>Maestría</t>
  </si>
  <si>
    <t>Ventas</t>
  </si>
  <si>
    <t>Entrada</t>
  </si>
  <si>
    <t>Pagos Mensuales</t>
  </si>
  <si>
    <t>Gastos</t>
  </si>
  <si>
    <t>Total de Ingresos</t>
  </si>
  <si>
    <t>Coffee Break</t>
  </si>
  <si>
    <t>Copias</t>
  </si>
  <si>
    <t>Diplomas</t>
  </si>
  <si>
    <t>Boligrafos FEN</t>
  </si>
  <si>
    <t>Carpetas FEN</t>
  </si>
  <si>
    <t>Marketing y Publicidad</t>
  </si>
  <si>
    <t>Honorarios Profesores Nacionales</t>
  </si>
  <si>
    <t>Sueldos y Salarios</t>
  </si>
  <si>
    <t>Periodico</t>
  </si>
  <si>
    <t>Triptico</t>
  </si>
  <si>
    <t>Mantenimiento de las Instalaciones</t>
  </si>
  <si>
    <t>Total de Gastos</t>
  </si>
  <si>
    <t>Adecuacion Inicial del Aula</t>
  </si>
  <si>
    <t>Materiales didacticos</t>
  </si>
  <si>
    <t>Papeleria, materiales de oficina</t>
  </si>
  <si>
    <t>Activo</t>
  </si>
  <si>
    <t xml:space="preserve">Valor de la Compra </t>
  </si>
  <si>
    <t>Vida util</t>
  </si>
  <si>
    <t>Depreciacion Anual</t>
  </si>
  <si>
    <t>Depreciacion Mensual</t>
  </si>
  <si>
    <t>Muebles de Oficina</t>
  </si>
  <si>
    <t>Proyector</t>
  </si>
  <si>
    <t xml:space="preserve">Sillas de Escritorio </t>
  </si>
  <si>
    <t>Telefono</t>
  </si>
  <si>
    <t>Equipo de Computo</t>
  </si>
  <si>
    <t>Utilidad Neta</t>
  </si>
  <si>
    <t>Van</t>
  </si>
  <si>
    <t>TIR</t>
  </si>
  <si>
    <t>Codigo</t>
  </si>
  <si>
    <t>Si</t>
  </si>
  <si>
    <t>¿Qué tipo de problemas ambientales Ud. cree que posee en su empresa?</t>
  </si>
  <si>
    <t>Materias Preferidas</t>
  </si>
  <si>
    <t>Número de Empresas</t>
  </si>
  <si>
    <t>Maestría Pregunta 12</t>
  </si>
  <si>
    <t>18 meses sin intereses</t>
  </si>
  <si>
    <t xml:space="preserve">Honorarios Profesores </t>
  </si>
  <si>
    <t>Gastos de Profesores Extranjero</t>
  </si>
  <si>
    <t xml:space="preserve">Boletos </t>
  </si>
  <si>
    <t>Estadia</t>
  </si>
  <si>
    <t>Movilizacion</t>
  </si>
  <si>
    <t>Saldo</t>
  </si>
  <si>
    <t>Saldo Acumulado</t>
  </si>
  <si>
    <t>Capital  de Trabajo</t>
  </si>
  <si>
    <t>Tasa de descuento</t>
  </si>
  <si>
    <t xml:space="preserve">Contado </t>
  </si>
  <si>
    <t>Credito</t>
  </si>
  <si>
    <t xml:space="preserve"> Gastos de Profesor Extranjero </t>
  </si>
  <si>
    <t xml:space="preserve"> Boletos  </t>
  </si>
  <si>
    <t xml:space="preserve"> Estadía  </t>
  </si>
  <si>
    <t xml:space="preserve"> Movilización </t>
  </si>
  <si>
    <t xml:space="preserve"> Muebles de Oficina 400 </t>
  </si>
  <si>
    <t xml:space="preserve"> Proyector Viewsonic  2500 Lum </t>
  </si>
  <si>
    <t xml:space="preserve"> Sillas de escritorio </t>
  </si>
  <si>
    <t xml:space="preserve"> Teléfonos </t>
  </si>
  <si>
    <t xml:space="preserve"> Equipo de Computación  </t>
  </si>
  <si>
    <t xml:space="preserve"> VL Muebles de oficina </t>
  </si>
  <si>
    <t xml:space="preserve"> VL Proyector Viewsonic  2500 Lum </t>
  </si>
  <si>
    <t xml:space="preserve"> VL Sillas de escritorio </t>
  </si>
  <si>
    <t xml:space="preserve"> VL Teléfonos </t>
  </si>
  <si>
    <t xml:space="preserve"> VL Equipo de Computación  </t>
  </si>
  <si>
    <t xml:space="preserve"> Capital de trabajo </t>
  </si>
  <si>
    <t>Flujo de Efectivo</t>
  </si>
  <si>
    <t>Años Depreciandose</t>
  </si>
  <si>
    <t>Depreciacion Acumulada</t>
  </si>
  <si>
    <t>Valor en Libros</t>
  </si>
  <si>
    <t>Valor de Desecho</t>
  </si>
  <si>
    <t>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</si>
</sst>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0.000000"/>
    <numFmt numFmtId="165" formatCode="0.000"/>
    <numFmt numFmtId="166" formatCode="0.0%"/>
    <numFmt numFmtId="167" formatCode="0.0"/>
    <numFmt numFmtId="168" formatCode="0.000%"/>
    <numFmt numFmtId="169" formatCode="0.00_);[Red]\(0.00\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8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0" fillId="0" borderId="0" xfId="0" applyFill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0" fillId="0" borderId="19" xfId="0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3" xfId="0" applyFont="1" applyFill="1" applyBorder="1"/>
    <xf numFmtId="0" fontId="2" fillId="0" borderId="16" xfId="0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" fillId="0" borderId="8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0" borderId="34" xfId="0" applyFont="1" applyFill="1" applyBorder="1"/>
    <xf numFmtId="0" fontId="2" fillId="0" borderId="28" xfId="0" applyFont="1" applyFill="1" applyBorder="1"/>
    <xf numFmtId="0" fontId="2" fillId="0" borderId="35" xfId="0" applyFont="1" applyFill="1" applyBorder="1"/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8" xfId="0" applyFont="1" applyBorder="1" applyAlignment="1">
      <alignment horizontal="center"/>
    </xf>
    <xf numFmtId="10" fontId="0" fillId="0" borderId="41" xfId="1" applyNumberFormat="1" applyFont="1" applyBorder="1" applyAlignment="1">
      <alignment horizontal="center"/>
    </xf>
    <xf numFmtId="10" fontId="0" fillId="0" borderId="42" xfId="1" applyNumberFormat="1" applyFont="1" applyBorder="1" applyAlignment="1">
      <alignment horizontal="center"/>
    </xf>
    <xf numFmtId="10" fontId="3" fillId="0" borderId="43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4" borderId="0" xfId="0" applyFill="1"/>
    <xf numFmtId="10" fontId="1" fillId="0" borderId="44" xfId="0" applyNumberFormat="1" applyFont="1" applyBorder="1" applyAlignment="1">
      <alignment horizontal="center"/>
    </xf>
    <xf numFmtId="9" fontId="0" fillId="0" borderId="42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45" xfId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10" fontId="1" fillId="0" borderId="26" xfId="0" applyNumberFormat="1" applyFont="1" applyBorder="1" applyAlignment="1">
      <alignment horizontal="center"/>
    </xf>
    <xf numFmtId="0" fontId="1" fillId="2" borderId="9" xfId="0" applyFont="1" applyFill="1" applyBorder="1"/>
    <xf numFmtId="0" fontId="2" fillId="0" borderId="46" xfId="0" applyFont="1" applyFill="1" applyBorder="1"/>
    <xf numFmtId="0" fontId="1" fillId="3" borderId="39" xfId="0" applyFont="1" applyFill="1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9" xfId="0" applyBorder="1" applyAlignment="1">
      <alignment horizontal="center"/>
    </xf>
    <xf numFmtId="9" fontId="1" fillId="0" borderId="26" xfId="1" applyFont="1" applyBorder="1"/>
    <xf numFmtId="0" fontId="1" fillId="3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2" borderId="0" xfId="0" applyFont="1" applyFill="1" applyBorder="1"/>
    <xf numFmtId="0" fontId="1" fillId="0" borderId="20" xfId="0" applyFont="1" applyBorder="1" applyAlignment="1">
      <alignment horizontal="center"/>
    </xf>
    <xf numFmtId="9" fontId="1" fillId="0" borderId="52" xfId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7" fontId="0" fillId="0" borderId="14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2" fontId="1" fillId="2" borderId="26" xfId="0" applyNumberFormat="1" applyFont="1" applyFill="1" applyBorder="1" applyAlignment="1">
      <alignment horizontal="center"/>
    </xf>
    <xf numFmtId="9" fontId="0" fillId="0" borderId="53" xfId="1" applyNumberFormat="1" applyFont="1" applyBorder="1" applyAlignment="1">
      <alignment horizontal="center"/>
    </xf>
    <xf numFmtId="9" fontId="0" fillId="0" borderId="22" xfId="1" applyNumberFormat="1" applyFont="1" applyBorder="1" applyAlignment="1">
      <alignment horizontal="center"/>
    </xf>
    <xf numFmtId="9" fontId="0" fillId="0" borderId="36" xfId="1" applyNumberFormat="1" applyFont="1" applyBorder="1" applyAlignment="1">
      <alignment horizontal="center"/>
    </xf>
    <xf numFmtId="0" fontId="1" fillId="2" borderId="2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50" xfId="0" applyBorder="1"/>
    <xf numFmtId="9" fontId="6" fillId="0" borderId="46" xfId="1" applyFont="1" applyBorder="1" applyAlignment="1">
      <alignment horizontal="center"/>
    </xf>
    <xf numFmtId="0" fontId="0" fillId="0" borderId="47" xfId="0" applyBorder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/>
    </xf>
    <xf numFmtId="1" fontId="6" fillId="0" borderId="39" xfId="0" applyNumberFormat="1" applyFont="1" applyFill="1" applyBorder="1" applyAlignment="1">
      <alignment horizontal="center"/>
    </xf>
    <xf numFmtId="1" fontId="6" fillId="0" borderId="50" xfId="0" applyNumberFormat="1" applyFont="1" applyBorder="1" applyAlignment="1">
      <alignment horizontal="left"/>
    </xf>
    <xf numFmtId="1" fontId="6" fillId="0" borderId="56" xfId="0" applyNumberFormat="1" applyFont="1" applyBorder="1" applyAlignment="1">
      <alignment horizontal="left"/>
    </xf>
    <xf numFmtId="1" fontId="6" fillId="0" borderId="38" xfId="0" applyNumberFormat="1" applyFont="1" applyBorder="1" applyAlignment="1">
      <alignment horizontal="left"/>
    </xf>
    <xf numFmtId="1" fontId="7" fillId="0" borderId="31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0" fillId="0" borderId="54" xfId="0" applyNumberFormat="1" applyBorder="1" applyAlignment="1">
      <alignment horizontal="left"/>
    </xf>
    <xf numFmtId="1" fontId="1" fillId="2" borderId="26" xfId="0" applyNumberFormat="1" applyFont="1" applyFill="1" applyBorder="1" applyAlignment="1">
      <alignment horizontal="center"/>
    </xf>
    <xf numFmtId="1" fontId="0" fillId="0" borderId="28" xfId="0" applyNumberFormat="1" applyFill="1" applyBorder="1" applyAlignment="1">
      <alignment horizontal="left"/>
    </xf>
    <xf numFmtId="1" fontId="0" fillId="0" borderId="28" xfId="0" applyNumberFormat="1" applyFill="1" applyBorder="1" applyAlignment="1">
      <alignment horizontal="center"/>
    </xf>
    <xf numFmtId="1" fontId="1" fillId="0" borderId="9" xfId="0" applyNumberFormat="1" applyFont="1" applyFill="1" applyBorder="1" applyAlignment="1"/>
    <xf numFmtId="1" fontId="0" fillId="0" borderId="0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left"/>
    </xf>
    <xf numFmtId="1" fontId="0" fillId="0" borderId="26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1" fillId="0" borderId="49" xfId="0" applyNumberFormat="1" applyFont="1" applyFill="1" applyBorder="1" applyAlignment="1">
      <alignment horizontal="left"/>
    </xf>
    <xf numFmtId="1" fontId="0" fillId="0" borderId="39" xfId="0" applyNumberFormat="1" applyFill="1" applyBorder="1" applyAlignment="1">
      <alignment horizontal="center"/>
    </xf>
    <xf numFmtId="1" fontId="0" fillId="0" borderId="62" xfId="0" applyNumberFormat="1" applyFill="1" applyBorder="1" applyAlignment="1">
      <alignment horizontal="center"/>
    </xf>
    <xf numFmtId="1" fontId="0" fillId="0" borderId="48" xfId="0" applyNumberFormat="1" applyFill="1" applyBorder="1" applyAlignment="1">
      <alignment horizontal="center"/>
    </xf>
    <xf numFmtId="1" fontId="0" fillId="0" borderId="47" xfId="0" applyNumberFormat="1" applyBorder="1" applyAlignment="1">
      <alignment horizontal="left"/>
    </xf>
    <xf numFmtId="1" fontId="0" fillId="0" borderId="35" xfId="0" applyNumberFormat="1" applyBorder="1" applyAlignment="1">
      <alignment horizontal="center"/>
    </xf>
    <xf numFmtId="1" fontId="0" fillId="0" borderId="56" xfId="0" applyNumberFormat="1" applyBorder="1" applyAlignment="1">
      <alignment horizontal="left"/>
    </xf>
    <xf numFmtId="1" fontId="0" fillId="0" borderId="46" xfId="0" applyNumberFormat="1" applyBorder="1" applyAlignment="1">
      <alignment horizontal="center"/>
    </xf>
    <xf numFmtId="1" fontId="1" fillId="2" borderId="8" xfId="0" applyNumberFormat="1" applyFont="1" applyFill="1" applyBorder="1" applyAlignment="1">
      <alignment horizontal="left"/>
    </xf>
    <xf numFmtId="1" fontId="1" fillId="0" borderId="47" xfId="0" applyNumberFormat="1" applyFont="1" applyBorder="1" applyAlignment="1">
      <alignment horizontal="left"/>
    </xf>
    <xf numFmtId="1" fontId="0" fillId="0" borderId="59" xfId="0" applyNumberFormat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1" fontId="0" fillId="0" borderId="50" xfId="0" applyNumberFormat="1" applyBorder="1" applyAlignment="1">
      <alignment horizontal="left"/>
    </xf>
    <xf numFmtId="1" fontId="0" fillId="0" borderId="34" xfId="0" applyNumberFormat="1" applyBorder="1" applyAlignment="1">
      <alignment horizontal="center"/>
    </xf>
    <xf numFmtId="1" fontId="0" fillId="0" borderId="55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34" xfId="0" applyNumberFormat="1" applyFon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9" fontId="6" fillId="0" borderId="34" xfId="1" applyNumberFormat="1" applyFont="1" applyBorder="1" applyAlignment="1">
      <alignment horizontal="center"/>
    </xf>
    <xf numFmtId="1" fontId="0" fillId="0" borderId="50" xfId="0" applyNumberFormat="1" applyBorder="1"/>
    <xf numFmtId="1" fontId="0" fillId="0" borderId="50" xfId="0" applyNumberFormat="1" applyFont="1" applyBorder="1"/>
    <xf numFmtId="0" fontId="0" fillId="0" borderId="50" xfId="0" applyBorder="1" applyAlignment="1">
      <alignment horizontal="right"/>
    </xf>
    <xf numFmtId="1" fontId="0" fillId="0" borderId="27" xfId="0" applyNumberFormat="1" applyBorder="1" applyAlignment="1">
      <alignment horizontal="center"/>
    </xf>
    <xf numFmtId="0" fontId="0" fillId="0" borderId="11" xfId="0" applyBorder="1"/>
    <xf numFmtId="0" fontId="0" fillId="0" borderId="27" xfId="0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1" fontId="9" fillId="0" borderId="50" xfId="0" applyNumberFormat="1" applyFont="1" applyBorder="1" applyAlignment="1">
      <alignment horizontal="left"/>
    </xf>
    <xf numFmtId="0" fontId="1" fillId="0" borderId="47" xfId="0" applyFont="1" applyBorder="1"/>
    <xf numFmtId="0" fontId="1" fillId="2" borderId="8" xfId="0" applyFont="1" applyFill="1" applyBorder="1"/>
    <xf numFmtId="1" fontId="6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1" fontId="6" fillId="0" borderId="47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0" borderId="32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0" fontId="0" fillId="0" borderId="29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0" fontId="0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3" fillId="5" borderId="8" xfId="0" applyFont="1" applyFill="1" applyBorder="1" applyAlignment="1">
      <alignment horizontal="center" wrapText="1"/>
    </xf>
    <xf numFmtId="0" fontId="13" fillId="5" borderId="26" xfId="0" applyFont="1" applyFill="1" applyBorder="1" applyAlignment="1">
      <alignment horizontal="center" wrapText="1"/>
    </xf>
    <xf numFmtId="0" fontId="13" fillId="5" borderId="9" xfId="0" applyFont="1" applyFill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10" fontId="14" fillId="0" borderId="24" xfId="0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49" xfId="0" applyNumberFormat="1" applyFill="1" applyBorder="1" applyAlignment="1">
      <alignment horizontal="center"/>
    </xf>
    <xf numFmtId="1" fontId="0" fillId="0" borderId="47" xfId="2" applyNumberFormat="1" applyFont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54" xfId="0" applyNumberFormat="1" applyFont="1" applyFill="1" applyBorder="1" applyAlignment="1">
      <alignment horizontal="center"/>
    </xf>
    <xf numFmtId="1" fontId="0" fillId="0" borderId="47" xfId="0" applyNumberFormat="1" applyBorder="1" applyAlignment="1">
      <alignment horizontal="right"/>
    </xf>
    <xf numFmtId="1" fontId="0" fillId="0" borderId="34" xfId="0" applyNumberFormat="1" applyBorder="1" applyAlignment="1">
      <alignment horizontal="left"/>
    </xf>
    <xf numFmtId="1" fontId="0" fillId="0" borderId="25" xfId="0" applyNumberFormat="1" applyFill="1" applyBorder="1" applyAlignment="1">
      <alignment horizontal="center"/>
    </xf>
    <xf numFmtId="1" fontId="0" fillId="0" borderId="55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1" fontId="8" fillId="0" borderId="24" xfId="0" applyNumberFormat="1" applyFont="1" applyBorder="1" applyAlignment="1">
      <alignment horizontal="left"/>
    </xf>
    <xf numFmtId="1" fontId="8" fillId="0" borderId="26" xfId="0" applyNumberFormat="1" applyFont="1" applyBorder="1" applyAlignment="1">
      <alignment horizontal="left"/>
    </xf>
    <xf numFmtId="1" fontId="8" fillId="2" borderId="8" xfId="0" applyNumberFormat="1" applyFont="1" applyFill="1" applyBorder="1" applyAlignment="1"/>
    <xf numFmtId="1" fontId="8" fillId="2" borderId="26" xfId="0" applyNumberFormat="1" applyFont="1" applyFill="1" applyBorder="1" applyAlignment="1"/>
    <xf numFmtId="1" fontId="6" fillId="0" borderId="24" xfId="0" applyNumberFormat="1" applyFont="1" applyBorder="1" applyAlignment="1">
      <alignment horizontal="left"/>
    </xf>
    <xf numFmtId="166" fontId="6" fillId="0" borderId="28" xfId="1" applyNumberFormat="1" applyFont="1" applyBorder="1" applyAlignment="1">
      <alignment horizontal="center"/>
    </xf>
    <xf numFmtId="1" fontId="6" fillId="0" borderId="49" xfId="0" applyNumberFormat="1" applyFont="1" applyFill="1" applyBorder="1" applyAlignment="1">
      <alignment horizontal="left"/>
    </xf>
    <xf numFmtId="44" fontId="6" fillId="0" borderId="39" xfId="2" applyFont="1" applyFill="1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right"/>
    </xf>
    <xf numFmtId="0" fontId="17" fillId="0" borderId="42" xfId="0" applyFont="1" applyBorder="1"/>
    <xf numFmtId="0" fontId="17" fillId="0" borderId="42" xfId="0" applyFont="1" applyBorder="1" applyAlignment="1">
      <alignment horizontal="right"/>
    </xf>
    <xf numFmtId="0" fontId="14" fillId="0" borderId="42" xfId="0" applyFont="1" applyBorder="1"/>
    <xf numFmtId="0" fontId="14" fillId="0" borderId="45" xfId="0" applyFont="1" applyBorder="1"/>
    <xf numFmtId="0" fontId="0" fillId="0" borderId="45" xfId="0" applyBorder="1"/>
    <xf numFmtId="0" fontId="14" fillId="0" borderId="41" xfId="0" applyFont="1" applyBorder="1"/>
    <xf numFmtId="44" fontId="1" fillId="0" borderId="26" xfId="0" applyNumberFormat="1" applyFont="1" applyBorder="1"/>
    <xf numFmtId="0" fontId="18" fillId="2" borderId="8" xfId="0" applyFont="1" applyFill="1" applyBorder="1" applyAlignment="1">
      <alignment horizontal="left"/>
    </xf>
    <xf numFmtId="44" fontId="13" fillId="2" borderId="26" xfId="2" applyFont="1" applyFill="1" applyBorder="1"/>
    <xf numFmtId="0" fontId="0" fillId="2" borderId="4" xfId="0" applyFill="1" applyBorder="1"/>
    <xf numFmtId="0" fontId="0" fillId="0" borderId="35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44" fontId="1" fillId="2" borderId="11" xfId="2" applyFont="1" applyFill="1" applyBorder="1" applyAlignment="1">
      <alignment horizontal="center"/>
    </xf>
    <xf numFmtId="8" fontId="14" fillId="0" borderId="35" xfId="0" applyNumberFormat="1" applyFont="1" applyBorder="1" applyAlignment="1">
      <alignment horizontal="center"/>
    </xf>
    <xf numFmtId="8" fontId="14" fillId="0" borderId="34" xfId="0" applyNumberFormat="1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8" fontId="14" fillId="0" borderId="46" xfId="0" applyNumberFormat="1" applyFont="1" applyBorder="1" applyAlignment="1">
      <alignment horizontal="center"/>
    </xf>
    <xf numFmtId="0" fontId="0" fillId="0" borderId="54" xfId="0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54" xfId="2" applyFont="1" applyBorder="1"/>
    <xf numFmtId="44" fontId="0" fillId="0" borderId="7" xfId="2" applyFont="1" applyBorder="1" applyAlignment="1">
      <alignment horizontal="center"/>
    </xf>
    <xf numFmtId="44" fontId="0" fillId="0" borderId="27" xfId="2" applyFont="1" applyBorder="1"/>
    <xf numFmtId="44" fontId="0" fillId="0" borderId="25" xfId="2" applyFont="1" applyBorder="1" applyAlignment="1">
      <alignment horizontal="center"/>
    </xf>
    <xf numFmtId="44" fontId="0" fillId="0" borderId="28" xfId="2" applyFont="1" applyBorder="1"/>
    <xf numFmtId="0" fontId="1" fillId="0" borderId="0" xfId="0" applyFont="1" applyAlignment="1">
      <alignment horizontal="right"/>
    </xf>
    <xf numFmtId="0" fontId="13" fillId="2" borderId="8" xfId="0" applyFont="1" applyFill="1" applyBorder="1" applyAlignment="1">
      <alignment horizontal="center"/>
    </xf>
    <xf numFmtId="8" fontId="1" fillId="2" borderId="26" xfId="0" applyNumberFormat="1" applyFont="1" applyFill="1" applyBorder="1"/>
    <xf numFmtId="0" fontId="1" fillId="2" borderId="24" xfId="0" applyFont="1" applyFill="1" applyBorder="1" applyAlignment="1">
      <alignment horizontal="center"/>
    </xf>
    <xf numFmtId="168" fontId="1" fillId="2" borderId="28" xfId="0" applyNumberFormat="1" applyFont="1" applyFill="1" applyBorder="1"/>
    <xf numFmtId="0" fontId="0" fillId="0" borderId="45" xfId="0" applyBorder="1" applyAlignment="1">
      <alignment horizontal="right"/>
    </xf>
    <xf numFmtId="0" fontId="1" fillId="0" borderId="41" xfId="0" applyFont="1" applyBorder="1"/>
    <xf numFmtId="0" fontId="0" fillId="2" borderId="26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9" fillId="0" borderId="62" xfId="0" applyFont="1" applyBorder="1" applyAlignment="1">
      <alignment horizontal="right"/>
    </xf>
    <xf numFmtId="0" fontId="19" fillId="0" borderId="35" xfId="0" applyFont="1" applyBorder="1" applyAlignment="1">
      <alignment horizontal="right"/>
    </xf>
    <xf numFmtId="0" fontId="19" fillId="0" borderId="39" xfId="0" applyFont="1" applyBorder="1" applyAlignment="1">
      <alignment horizontal="right"/>
    </xf>
    <xf numFmtId="44" fontId="19" fillId="0" borderId="55" xfId="2" applyFont="1" applyBorder="1" applyAlignment="1">
      <alignment horizontal="right"/>
    </xf>
    <xf numFmtId="0" fontId="19" fillId="0" borderId="34" xfId="0" applyFont="1" applyBorder="1" applyAlignment="1">
      <alignment horizontal="right"/>
    </xf>
    <xf numFmtId="0" fontId="19" fillId="0" borderId="55" xfId="0" applyFont="1" applyBorder="1" applyAlignment="1">
      <alignment horizontal="right"/>
    </xf>
    <xf numFmtId="44" fontId="19" fillId="0" borderId="55" xfId="0" applyNumberFormat="1" applyFont="1" applyBorder="1" applyAlignment="1">
      <alignment horizontal="right"/>
    </xf>
    <xf numFmtId="44" fontId="19" fillId="0" borderId="34" xfId="0" applyNumberFormat="1" applyFont="1" applyBorder="1" applyAlignment="1">
      <alignment horizontal="right"/>
    </xf>
    <xf numFmtId="44" fontId="19" fillId="0" borderId="58" xfId="2" applyFont="1" applyBorder="1" applyAlignment="1">
      <alignment horizontal="right"/>
    </xf>
    <xf numFmtId="44" fontId="19" fillId="0" borderId="63" xfId="2" applyFont="1" applyBorder="1" applyAlignment="1">
      <alignment horizontal="right"/>
    </xf>
    <xf numFmtId="44" fontId="20" fillId="2" borderId="11" xfId="2" applyFont="1" applyFill="1" applyBorder="1" applyAlignment="1">
      <alignment horizontal="right"/>
    </xf>
    <xf numFmtId="44" fontId="20" fillId="2" borderId="26" xfId="2" applyFont="1" applyFill="1" applyBorder="1" applyAlignment="1">
      <alignment horizontal="right"/>
    </xf>
    <xf numFmtId="0" fontId="19" fillId="0" borderId="59" xfId="0" applyFont="1" applyBorder="1" applyAlignment="1">
      <alignment horizontal="right"/>
    </xf>
    <xf numFmtId="44" fontId="19" fillId="0" borderId="34" xfId="2" applyFont="1" applyBorder="1" applyAlignment="1">
      <alignment horizontal="right"/>
    </xf>
    <xf numFmtId="8" fontId="21" fillId="0" borderId="55" xfId="0" applyNumberFormat="1" applyFont="1" applyBorder="1" applyAlignment="1">
      <alignment horizontal="right"/>
    </xf>
    <xf numFmtId="8" fontId="21" fillId="0" borderId="34" xfId="0" applyNumberFormat="1" applyFont="1" applyBorder="1" applyAlignment="1">
      <alignment horizontal="right"/>
    </xf>
    <xf numFmtId="0" fontId="21" fillId="0" borderId="55" xfId="0" applyFont="1" applyBorder="1" applyAlignment="1">
      <alignment horizontal="right"/>
    </xf>
    <xf numFmtId="0" fontId="21" fillId="0" borderId="34" xfId="0" applyFont="1" applyBorder="1" applyAlignment="1">
      <alignment horizontal="right"/>
    </xf>
    <xf numFmtId="2" fontId="19" fillId="0" borderId="58" xfId="0" applyNumberFormat="1" applyFont="1" applyBorder="1" applyAlignment="1">
      <alignment horizontal="right"/>
    </xf>
    <xf numFmtId="2" fontId="19" fillId="0" borderId="63" xfId="0" applyNumberFormat="1" applyFont="1" applyBorder="1" applyAlignment="1">
      <alignment horizontal="right"/>
    </xf>
    <xf numFmtId="44" fontId="20" fillId="2" borderId="11" xfId="0" applyNumberFormat="1" applyFont="1" applyFill="1" applyBorder="1" applyAlignment="1">
      <alignment horizontal="right"/>
    </xf>
    <xf numFmtId="44" fontId="20" fillId="2" borderId="26" xfId="0" applyNumberFormat="1" applyFont="1" applyFill="1" applyBorder="1" applyAlignment="1">
      <alignment horizontal="right"/>
    </xf>
    <xf numFmtId="8" fontId="19" fillId="0" borderId="55" xfId="0" applyNumberFormat="1" applyFont="1" applyBorder="1" applyAlignment="1">
      <alignment horizontal="right"/>
    </xf>
    <xf numFmtId="8" fontId="19" fillId="0" borderId="34" xfId="0" applyNumberFormat="1" applyFont="1" applyBorder="1" applyAlignment="1">
      <alignment horizontal="right"/>
    </xf>
    <xf numFmtId="0" fontId="19" fillId="0" borderId="58" xfId="0" applyFont="1" applyBorder="1" applyAlignment="1">
      <alignment horizontal="right"/>
    </xf>
    <xf numFmtId="0" fontId="19" fillId="0" borderId="46" xfId="0" applyFont="1" applyBorder="1" applyAlignment="1">
      <alignment horizontal="right"/>
    </xf>
    <xf numFmtId="8" fontId="19" fillId="0" borderId="46" xfId="0" applyNumberFormat="1" applyFont="1" applyBorder="1" applyAlignment="1">
      <alignment horizontal="right"/>
    </xf>
    <xf numFmtId="44" fontId="20" fillId="2" borderId="8" xfId="2" applyFont="1" applyFill="1" applyBorder="1" applyAlignment="1">
      <alignment horizontal="right"/>
    </xf>
    <xf numFmtId="0" fontId="0" fillId="2" borderId="0" xfId="0" applyFill="1"/>
    <xf numFmtId="0" fontId="0" fillId="0" borderId="1" xfId="0" applyBorder="1"/>
    <xf numFmtId="9" fontId="0" fillId="0" borderId="1" xfId="0" applyNumberFormat="1" applyBorder="1"/>
    <xf numFmtId="8" fontId="0" fillId="0" borderId="1" xfId="0" applyNumberFormat="1" applyBorder="1"/>
    <xf numFmtId="0" fontId="0" fillId="2" borderId="1" xfId="0" applyFill="1" applyBorder="1"/>
    <xf numFmtId="0" fontId="1" fillId="2" borderId="1" xfId="0" applyFont="1" applyFill="1" applyBorder="1"/>
    <xf numFmtId="169" fontId="0" fillId="0" borderId="1" xfId="0" applyNumberFormat="1" applyBorder="1"/>
    <xf numFmtId="0" fontId="0" fillId="0" borderId="1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1" fillId="2" borderId="8" xfId="0" applyNumberFormat="1" applyFont="1" applyFill="1" applyBorder="1" applyAlignment="1">
      <alignment horizontal="center"/>
    </xf>
    <xf numFmtId="1" fontId="11" fillId="2" borderId="11" xfId="0" applyNumberFormat="1" applyFont="1" applyFill="1" applyBorder="1" applyAlignment="1">
      <alignment horizontal="center"/>
    </xf>
    <xf numFmtId="1" fontId="8" fillId="2" borderId="8" xfId="0" applyNumberFormat="1" applyFont="1" applyFill="1" applyBorder="1" applyAlignment="1">
      <alignment horizontal="center"/>
    </xf>
    <xf numFmtId="1" fontId="8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C"/>
            </a:pPr>
            <a:r>
              <a:rPr lang="en-US"/>
              <a:t>Materia</a:t>
            </a:r>
            <a:r>
              <a:rPr lang="en-US" baseline="0"/>
              <a:t>s Preferidas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169014084507043E-2"/>
          <c:y val="0.16013365022643519"/>
          <c:w val="0.61094543639791576"/>
          <c:h val="0.79790164458388035"/>
        </c:manualLayout>
      </c:layout>
      <c:pie3DChart>
        <c:varyColors val="1"/>
        <c:ser>
          <c:idx val="0"/>
          <c:order val="0"/>
          <c:tx>
            <c:strRef>
              <c:f>'Analisis de la encuesta'!$B$37</c:f>
              <c:strCache>
                <c:ptCount val="1"/>
                <c:pt idx="0">
                  <c:v>Frecuencia</c:v>
                </c:pt>
              </c:strCache>
            </c:strRef>
          </c:tx>
          <c:explosion val="25"/>
          <c:cat>
            <c:strRef>
              <c:f>'Analisis de la encuesta'!$A$38:$A$47</c:f>
              <c:strCache>
                <c:ptCount val="10"/>
                <c:pt idx="0">
                  <c:v>Principios de Sostenibilidad </c:v>
                </c:pt>
                <c:pt idx="1">
                  <c:v>Higiene industrial</c:v>
                </c:pt>
                <c:pt idx="2">
                  <c:v>Aspectos legales y normalización </c:v>
                </c:pt>
                <c:pt idx="3">
                  <c:v>Derecho Ambiental y Permisos</c:v>
                </c:pt>
                <c:pt idx="4">
                  <c:v>Normas de Calidad ISO </c:v>
                </c:pt>
                <c:pt idx="5">
                  <c:v>Gestión de Calidad</c:v>
                </c:pt>
                <c:pt idx="6">
                  <c:v>Tratamiento de Aguas </c:v>
                </c:pt>
                <c:pt idx="7">
                  <c:v>Tratamiento de Residuos</c:v>
                </c:pt>
                <c:pt idx="8">
                  <c:v>Tratamiento de Desechos Sólidos</c:v>
                </c:pt>
                <c:pt idx="9">
                  <c:v>Responsabilidad Ambiental</c:v>
                </c:pt>
              </c:strCache>
            </c:strRef>
          </c:cat>
          <c:val>
            <c:numRef>
              <c:f>'Analisis de la encuesta'!$B$38:$B$47</c:f>
              <c:numCache>
                <c:formatCode>General</c:formatCode>
                <c:ptCount val="10"/>
                <c:pt idx="0">
                  <c:v>20</c:v>
                </c:pt>
                <c:pt idx="1">
                  <c:v>26</c:v>
                </c:pt>
                <c:pt idx="2">
                  <c:v>21</c:v>
                </c:pt>
                <c:pt idx="3">
                  <c:v>23</c:v>
                </c:pt>
                <c:pt idx="4">
                  <c:v>25</c:v>
                </c:pt>
                <c:pt idx="5">
                  <c:v>25</c:v>
                </c:pt>
                <c:pt idx="6">
                  <c:v>22</c:v>
                </c:pt>
                <c:pt idx="7">
                  <c:v>25</c:v>
                </c:pt>
                <c:pt idx="8">
                  <c:v>29</c:v>
                </c:pt>
                <c:pt idx="9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lang="es-EC" sz="900"/>
          </a:pPr>
          <a:endParaRPr lang="es-EC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VAN Vs GASTOS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Conclusiones!$J$3</c:f>
              <c:strCache>
                <c:ptCount val="1"/>
                <c:pt idx="0">
                  <c:v>Van</c:v>
                </c:pt>
              </c:strCache>
            </c:strRef>
          </c:tx>
          <c:xVal>
            <c:numRef>
              <c:f>Conclusiones!$I$4:$I$10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 formatCode="General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xVal>
          <c:yVal>
            <c:numRef>
              <c:f>Conclusiones!$J$4:$J$10</c:f>
              <c:numCache>
                <c:formatCode>"$"#,##0.00_);[Red]\("$"#,##0.00\)</c:formatCode>
                <c:ptCount val="7"/>
                <c:pt idx="0">
                  <c:v>101966.81809256044</c:v>
                </c:pt>
                <c:pt idx="1">
                  <c:v>77927.816955955292</c:v>
                </c:pt>
                <c:pt idx="2">
                  <c:v>53888.815819350159</c:v>
                </c:pt>
                <c:pt idx="3">
                  <c:v>29849.814682745025</c:v>
                </c:pt>
                <c:pt idx="4">
                  <c:v>5810.8135461398633</c:v>
                </c:pt>
                <c:pt idx="5">
                  <c:v>-18228.187590465259</c:v>
                </c:pt>
                <c:pt idx="6">
                  <c:v>-42267.188727070403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60224"/>
        <c:axId val="84661760"/>
      </c:scatterChart>
      <c:valAx>
        <c:axId val="846602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84661760"/>
        <c:crosses val="autoZero"/>
        <c:crossBetween val="midCat"/>
      </c:valAx>
      <c:valAx>
        <c:axId val="84661760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crossAx val="84660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VAN vs INGRESOS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Conclusiones!$J$31</c:f>
              <c:strCache>
                <c:ptCount val="1"/>
                <c:pt idx="0">
                  <c:v>VAN</c:v>
                </c:pt>
              </c:strCache>
            </c:strRef>
          </c:tx>
          <c:xVal>
            <c:numRef>
              <c:f>Conclusiones!$I$32:$I$38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 formatCode="General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xVal>
          <c:yVal>
            <c:numRef>
              <c:f>Conclusiones!$J$32:$J$38</c:f>
              <c:numCache>
                <c:formatCode>0.00_);[Red]\(0.00\)</c:formatCode>
                <c:ptCount val="7"/>
                <c:pt idx="0">
                  <c:v>-55142.332693548728</c:v>
                </c:pt>
                <c:pt idx="1">
                  <c:v>-26811.616901450787</c:v>
                </c:pt>
                <c:pt idx="2" formatCode="General">
                  <c:v>1519.0988906471212</c:v>
                </c:pt>
                <c:pt idx="3" formatCode="General">
                  <c:v>29849.814682745025</c:v>
                </c:pt>
                <c:pt idx="4" formatCode="General">
                  <c:v>58180.530474842948</c:v>
                </c:pt>
                <c:pt idx="5" formatCode="General">
                  <c:v>86511.246266940827</c:v>
                </c:pt>
                <c:pt idx="6" formatCode="General">
                  <c:v>114841.96205903878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94368"/>
        <c:axId val="86395904"/>
      </c:scatterChart>
      <c:valAx>
        <c:axId val="8639436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86395904"/>
        <c:crosses val="autoZero"/>
        <c:crossBetween val="midCat"/>
      </c:valAx>
      <c:valAx>
        <c:axId val="86395904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86394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31</xdr:row>
      <xdr:rowOff>109536</xdr:rowOff>
    </xdr:from>
    <xdr:to>
      <xdr:col>13</xdr:col>
      <xdr:colOff>381000</xdr:colOff>
      <xdr:row>48</xdr:row>
      <xdr:rowOff>47624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11</xdr:row>
      <xdr:rowOff>180975</xdr:rowOff>
    </xdr:from>
    <xdr:to>
      <xdr:col>13</xdr:col>
      <xdr:colOff>523874</xdr:colOff>
      <xdr:row>27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733425</xdr:colOff>
      <xdr:row>39</xdr:row>
      <xdr:rowOff>95250</xdr:rowOff>
    </xdr:from>
    <xdr:to>
      <xdr:col>13</xdr:col>
      <xdr:colOff>514350</xdr:colOff>
      <xdr:row>53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0"/>
  <sheetViews>
    <sheetView topLeftCell="A94" zoomScale="90" zoomScaleNormal="90" workbookViewId="0">
      <selection activeCell="C105" sqref="C105:C107"/>
    </sheetView>
  </sheetViews>
  <sheetFormatPr defaultColWidth="9.140625" defaultRowHeight="15" x14ac:dyDescent="0.25"/>
  <cols>
    <col min="1" max="1" width="8.28515625" style="3" bestFit="1" customWidth="1"/>
    <col min="2" max="2" width="37.42578125" style="3" bestFit="1" customWidth="1"/>
    <col min="3" max="3" width="53.5703125" style="3" customWidth="1"/>
    <col min="4" max="4" width="12.85546875" style="3" customWidth="1"/>
    <col min="5" max="16384" width="9.140625" style="3"/>
  </cols>
  <sheetData>
    <row r="2" spans="1:4" ht="15.75" thickBot="1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25">
      <c r="A3" s="300">
        <v>1</v>
      </c>
      <c r="B3" s="297" t="s">
        <v>6</v>
      </c>
      <c r="C3" s="6" t="s">
        <v>7</v>
      </c>
      <c r="D3" s="7">
        <v>1</v>
      </c>
    </row>
    <row r="4" spans="1:4" ht="15.75" thickBot="1" x14ac:dyDescent="0.3">
      <c r="A4" s="302"/>
      <c r="B4" s="299"/>
      <c r="C4" s="8" t="s">
        <v>8</v>
      </c>
      <c r="D4" s="9">
        <v>2</v>
      </c>
    </row>
    <row r="5" spans="1:4" x14ac:dyDescent="0.25">
      <c r="A5" s="300">
        <v>2</v>
      </c>
      <c r="B5" s="297" t="s">
        <v>9</v>
      </c>
      <c r="C5" s="10" t="s">
        <v>10</v>
      </c>
      <c r="D5" s="7">
        <v>1</v>
      </c>
    </row>
    <row r="6" spans="1:4" x14ac:dyDescent="0.25">
      <c r="A6" s="301"/>
      <c r="B6" s="298"/>
      <c r="C6" s="1" t="s">
        <v>11</v>
      </c>
      <c r="D6" s="11">
        <v>2</v>
      </c>
    </row>
    <row r="7" spans="1:4" x14ac:dyDescent="0.25">
      <c r="A7" s="301"/>
      <c r="B7" s="298"/>
      <c r="C7" s="1" t="s">
        <v>12</v>
      </c>
      <c r="D7" s="11">
        <v>3</v>
      </c>
    </row>
    <row r="8" spans="1:4" ht="15.75" thickBot="1" x14ac:dyDescent="0.3">
      <c r="A8" s="302"/>
      <c r="B8" s="299"/>
      <c r="C8" s="12" t="s">
        <v>13</v>
      </c>
      <c r="D8" s="9">
        <v>4</v>
      </c>
    </row>
    <row r="9" spans="1:4" x14ac:dyDescent="0.25">
      <c r="A9" s="300">
        <v>3</v>
      </c>
      <c r="B9" s="297" t="s">
        <v>14</v>
      </c>
      <c r="C9" s="6" t="s">
        <v>15</v>
      </c>
      <c r="D9" s="7">
        <v>1</v>
      </c>
    </row>
    <row r="10" spans="1:4" ht="15.75" thickBot="1" x14ac:dyDescent="0.3">
      <c r="A10" s="302"/>
      <c r="B10" s="299"/>
      <c r="C10" s="8" t="s">
        <v>16</v>
      </c>
      <c r="D10" s="9">
        <v>2</v>
      </c>
    </row>
    <row r="11" spans="1:4" x14ac:dyDescent="0.25">
      <c r="A11" s="300">
        <v>4</v>
      </c>
      <c r="B11" s="297" t="s">
        <v>17</v>
      </c>
      <c r="C11" s="6" t="s">
        <v>18</v>
      </c>
      <c r="D11" s="7">
        <v>1</v>
      </c>
    </row>
    <row r="12" spans="1:4" ht="15.75" thickBot="1" x14ac:dyDescent="0.3">
      <c r="A12" s="302"/>
      <c r="B12" s="299"/>
      <c r="C12" s="8" t="s">
        <v>16</v>
      </c>
      <c r="D12" s="9">
        <v>2</v>
      </c>
    </row>
    <row r="13" spans="1:4" x14ac:dyDescent="0.25">
      <c r="A13" s="300">
        <v>5</v>
      </c>
      <c r="B13" s="297" t="s">
        <v>19</v>
      </c>
      <c r="C13" s="10" t="s">
        <v>20</v>
      </c>
      <c r="D13" s="7">
        <v>1</v>
      </c>
    </row>
    <row r="14" spans="1:4" x14ac:dyDescent="0.25">
      <c r="A14" s="301"/>
      <c r="B14" s="298"/>
      <c r="C14" s="1" t="s">
        <v>21</v>
      </c>
      <c r="D14" s="11">
        <v>2</v>
      </c>
    </row>
    <row r="15" spans="1:4" x14ac:dyDescent="0.25">
      <c r="A15" s="301"/>
      <c r="B15" s="298"/>
      <c r="C15" s="1" t="s">
        <v>22</v>
      </c>
      <c r="D15" s="11">
        <v>3</v>
      </c>
    </row>
    <row r="16" spans="1:4" x14ac:dyDescent="0.25">
      <c r="A16" s="301"/>
      <c r="B16" s="298"/>
      <c r="C16" s="1" t="s">
        <v>23</v>
      </c>
      <c r="D16" s="11">
        <v>4</v>
      </c>
    </row>
    <row r="17" spans="1:4" ht="15.75" thickBot="1" x14ac:dyDescent="0.3">
      <c r="A17" s="302"/>
      <c r="B17" s="299"/>
      <c r="C17" s="12" t="s">
        <v>24</v>
      </c>
      <c r="D17" s="9">
        <v>5</v>
      </c>
    </row>
    <row r="18" spans="1:4" x14ac:dyDescent="0.25">
      <c r="A18" s="300">
        <v>6</v>
      </c>
      <c r="B18" s="297" t="s">
        <v>25</v>
      </c>
      <c r="C18" s="6" t="s">
        <v>4</v>
      </c>
      <c r="D18" s="7">
        <v>1</v>
      </c>
    </row>
    <row r="19" spans="1:4" ht="15.75" thickBot="1" x14ac:dyDescent="0.3">
      <c r="A19" s="302"/>
      <c r="B19" s="299"/>
      <c r="C19" s="8" t="s">
        <v>5</v>
      </c>
      <c r="D19" s="9">
        <v>2</v>
      </c>
    </row>
    <row r="20" spans="1:4" x14ac:dyDescent="0.25">
      <c r="A20" s="300">
        <v>7</v>
      </c>
      <c r="B20" s="297" t="s">
        <v>26</v>
      </c>
      <c r="C20" s="10" t="s">
        <v>27</v>
      </c>
      <c r="D20" s="7">
        <v>1</v>
      </c>
    </row>
    <row r="21" spans="1:4" x14ac:dyDescent="0.25">
      <c r="A21" s="301"/>
      <c r="B21" s="298"/>
      <c r="C21" s="1" t="s">
        <v>28</v>
      </c>
      <c r="D21" s="11">
        <v>2</v>
      </c>
    </row>
    <row r="22" spans="1:4" x14ac:dyDescent="0.25">
      <c r="A22" s="301"/>
      <c r="B22" s="298"/>
      <c r="C22" s="1" t="s">
        <v>29</v>
      </c>
      <c r="D22" s="11">
        <v>3</v>
      </c>
    </row>
    <row r="23" spans="1:4" x14ac:dyDescent="0.25">
      <c r="A23" s="301"/>
      <c r="B23" s="298"/>
      <c r="C23" s="1" t="s">
        <v>30</v>
      </c>
      <c r="D23" s="11">
        <v>4</v>
      </c>
    </row>
    <row r="24" spans="1:4" ht="15.75" thickBot="1" x14ac:dyDescent="0.3">
      <c r="A24" s="302"/>
      <c r="B24" s="299"/>
      <c r="C24" s="12" t="s">
        <v>31</v>
      </c>
      <c r="D24" s="9">
        <v>5</v>
      </c>
    </row>
    <row r="25" spans="1:4" x14ac:dyDescent="0.25">
      <c r="A25" s="300">
        <v>8</v>
      </c>
      <c r="B25" s="297" t="s">
        <v>32</v>
      </c>
      <c r="C25" s="10" t="s">
        <v>33</v>
      </c>
      <c r="D25" s="7">
        <v>1</v>
      </c>
    </row>
    <row r="26" spans="1:4" x14ac:dyDescent="0.25">
      <c r="A26" s="301"/>
      <c r="B26" s="298"/>
      <c r="C26" s="1" t="s">
        <v>34</v>
      </c>
      <c r="D26" s="11">
        <v>2</v>
      </c>
    </row>
    <row r="27" spans="1:4" x14ac:dyDescent="0.25">
      <c r="A27" s="301"/>
      <c r="B27" s="298"/>
      <c r="C27" s="1" t="s">
        <v>35</v>
      </c>
      <c r="D27" s="11">
        <v>3</v>
      </c>
    </row>
    <row r="28" spans="1:4" ht="15.75" thickBot="1" x14ac:dyDescent="0.3">
      <c r="A28" s="302"/>
      <c r="B28" s="299"/>
      <c r="C28" s="12" t="s">
        <v>36</v>
      </c>
      <c r="D28" s="9">
        <v>4</v>
      </c>
    </row>
    <row r="29" spans="1:4" x14ac:dyDescent="0.25">
      <c r="A29" s="300">
        <v>9</v>
      </c>
      <c r="B29" s="297" t="s">
        <v>37</v>
      </c>
      <c r="C29" s="10" t="s">
        <v>38</v>
      </c>
      <c r="D29" s="7">
        <v>1</v>
      </c>
    </row>
    <row r="30" spans="1:4" x14ac:dyDescent="0.25">
      <c r="A30" s="301"/>
      <c r="B30" s="298"/>
      <c r="C30" s="1" t="s">
        <v>39</v>
      </c>
      <c r="D30" s="11">
        <v>2</v>
      </c>
    </row>
    <row r="31" spans="1:4" x14ac:dyDescent="0.25">
      <c r="A31" s="301"/>
      <c r="B31" s="298"/>
      <c r="C31" s="1" t="s">
        <v>40</v>
      </c>
      <c r="D31" s="11">
        <v>3</v>
      </c>
    </row>
    <row r="32" spans="1:4" x14ac:dyDescent="0.25">
      <c r="A32" s="301"/>
      <c r="B32" s="298"/>
      <c r="C32" s="1" t="s">
        <v>41</v>
      </c>
      <c r="D32" s="11">
        <v>4</v>
      </c>
    </row>
    <row r="33" spans="1:4" ht="15.75" thickBot="1" x14ac:dyDescent="0.3">
      <c r="A33" s="302"/>
      <c r="B33" s="299"/>
      <c r="C33" s="12" t="s">
        <v>42</v>
      </c>
      <c r="D33" s="9">
        <v>5</v>
      </c>
    </row>
    <row r="34" spans="1:4" x14ac:dyDescent="0.2">
      <c r="A34" s="300">
        <v>10</v>
      </c>
      <c r="B34" s="297" t="s">
        <v>43</v>
      </c>
      <c r="C34" s="13" t="s">
        <v>44</v>
      </c>
      <c r="D34" s="7">
        <v>1</v>
      </c>
    </row>
    <row r="35" spans="1:4" x14ac:dyDescent="0.2">
      <c r="A35" s="301"/>
      <c r="B35" s="298"/>
      <c r="C35" s="2" t="s">
        <v>45</v>
      </c>
      <c r="D35" s="11">
        <v>2</v>
      </c>
    </row>
    <row r="36" spans="1:4" x14ac:dyDescent="0.2">
      <c r="A36" s="301"/>
      <c r="B36" s="298"/>
      <c r="C36" s="2" t="s">
        <v>46</v>
      </c>
      <c r="D36" s="11">
        <v>3</v>
      </c>
    </row>
    <row r="37" spans="1:4" x14ac:dyDescent="0.2">
      <c r="A37" s="301"/>
      <c r="B37" s="298"/>
      <c r="C37" s="2" t="s">
        <v>47</v>
      </c>
      <c r="D37" s="11">
        <v>4</v>
      </c>
    </row>
    <row r="38" spans="1:4" ht="15.75" thickBot="1" x14ac:dyDescent="0.25">
      <c r="A38" s="302"/>
      <c r="B38" s="299"/>
      <c r="C38" s="14" t="s">
        <v>48</v>
      </c>
      <c r="D38" s="9">
        <v>5</v>
      </c>
    </row>
    <row r="39" spans="1:4" x14ac:dyDescent="0.2">
      <c r="A39" s="300">
        <v>11</v>
      </c>
      <c r="B39" s="297" t="s">
        <v>49</v>
      </c>
      <c r="C39" s="13" t="s">
        <v>50</v>
      </c>
      <c r="D39" s="7">
        <v>1</v>
      </c>
    </row>
    <row r="40" spans="1:4" x14ac:dyDescent="0.2">
      <c r="A40" s="301"/>
      <c r="B40" s="298"/>
      <c r="C40" s="2" t="s">
        <v>51</v>
      </c>
      <c r="D40" s="11">
        <v>2</v>
      </c>
    </row>
    <row r="41" spans="1:4" x14ac:dyDescent="0.2">
      <c r="A41" s="301"/>
      <c r="B41" s="298"/>
      <c r="C41" s="2" t="s">
        <v>52</v>
      </c>
      <c r="D41" s="11">
        <v>3</v>
      </c>
    </row>
    <row r="42" spans="1:4" x14ac:dyDescent="0.2">
      <c r="A42" s="301"/>
      <c r="B42" s="298"/>
      <c r="C42" s="2" t="s">
        <v>53</v>
      </c>
      <c r="D42" s="11">
        <v>4</v>
      </c>
    </row>
    <row r="43" spans="1:4" ht="15.75" thickBot="1" x14ac:dyDescent="0.25">
      <c r="A43" s="302"/>
      <c r="B43" s="299"/>
      <c r="C43" s="14" t="s">
        <v>54</v>
      </c>
      <c r="D43" s="9">
        <v>5</v>
      </c>
    </row>
    <row r="44" spans="1:4" x14ac:dyDescent="0.2">
      <c r="A44" s="300">
        <v>12</v>
      </c>
      <c r="B44" s="297" t="s">
        <v>55</v>
      </c>
      <c r="C44" s="13" t="s">
        <v>56</v>
      </c>
      <c r="D44" s="7">
        <v>1</v>
      </c>
    </row>
    <row r="45" spans="1:4" x14ac:dyDescent="0.2">
      <c r="A45" s="301"/>
      <c r="B45" s="298"/>
      <c r="C45" s="2" t="s">
        <v>57</v>
      </c>
      <c r="D45" s="11">
        <v>2</v>
      </c>
    </row>
    <row r="46" spans="1:4" x14ac:dyDescent="0.2">
      <c r="A46" s="301"/>
      <c r="B46" s="298"/>
      <c r="C46" s="2" t="s">
        <v>58</v>
      </c>
      <c r="D46" s="11">
        <v>3</v>
      </c>
    </row>
    <row r="47" spans="1:4" x14ac:dyDescent="0.2">
      <c r="A47" s="301"/>
      <c r="B47" s="298"/>
      <c r="C47" s="2" t="s">
        <v>59</v>
      </c>
      <c r="D47" s="11">
        <v>4</v>
      </c>
    </row>
    <row r="48" spans="1:4" x14ac:dyDescent="0.2">
      <c r="A48" s="301"/>
      <c r="B48" s="298"/>
      <c r="C48" s="2" t="s">
        <v>60</v>
      </c>
      <c r="D48" s="11">
        <v>5</v>
      </c>
    </row>
    <row r="49" spans="1:4" ht="15.75" thickBot="1" x14ac:dyDescent="0.25">
      <c r="A49" s="302"/>
      <c r="B49" s="299"/>
      <c r="C49" s="14" t="s">
        <v>61</v>
      </c>
      <c r="D49" s="9">
        <v>6</v>
      </c>
    </row>
    <row r="50" spans="1:4" x14ac:dyDescent="0.25">
      <c r="A50" s="300">
        <v>13</v>
      </c>
      <c r="B50" s="297" t="s">
        <v>62</v>
      </c>
      <c r="C50" s="6" t="s">
        <v>15</v>
      </c>
      <c r="D50" s="7">
        <v>1</v>
      </c>
    </row>
    <row r="51" spans="1:4" ht="15.75" thickBot="1" x14ac:dyDescent="0.3">
      <c r="A51" s="302"/>
      <c r="B51" s="299"/>
      <c r="C51" s="8" t="s">
        <v>16</v>
      </c>
      <c r="D51" s="9">
        <v>2</v>
      </c>
    </row>
    <row r="52" spans="1:4" x14ac:dyDescent="0.25">
      <c r="A52" s="300">
        <v>14</v>
      </c>
      <c r="B52" s="297" t="s">
        <v>63</v>
      </c>
      <c r="C52" s="6" t="s">
        <v>15</v>
      </c>
      <c r="D52" s="7">
        <v>1</v>
      </c>
    </row>
    <row r="53" spans="1:4" ht="15.75" thickBot="1" x14ac:dyDescent="0.3">
      <c r="A53" s="302"/>
      <c r="B53" s="299"/>
      <c r="C53" s="8" t="s">
        <v>16</v>
      </c>
      <c r="D53" s="9">
        <v>2</v>
      </c>
    </row>
    <row r="54" spans="1:4" x14ac:dyDescent="0.2">
      <c r="A54" s="300">
        <v>15</v>
      </c>
      <c r="B54" s="297" t="s">
        <v>64</v>
      </c>
      <c r="C54" s="13" t="s">
        <v>65</v>
      </c>
      <c r="D54" s="7">
        <v>1</v>
      </c>
    </row>
    <row r="55" spans="1:4" ht="15.75" thickBot="1" x14ac:dyDescent="0.25">
      <c r="A55" s="302"/>
      <c r="B55" s="299"/>
      <c r="C55" s="14" t="s">
        <v>66</v>
      </c>
      <c r="D55" s="9">
        <v>2</v>
      </c>
    </row>
    <row r="56" spans="1:4" x14ac:dyDescent="0.2">
      <c r="A56" s="300">
        <v>16</v>
      </c>
      <c r="B56" s="297" t="s">
        <v>67</v>
      </c>
      <c r="C56" s="13" t="s">
        <v>50</v>
      </c>
      <c r="D56" s="7">
        <v>1</v>
      </c>
    </row>
    <row r="57" spans="1:4" x14ac:dyDescent="0.2">
      <c r="A57" s="301"/>
      <c r="B57" s="298"/>
      <c r="C57" s="2" t="s">
        <v>51</v>
      </c>
      <c r="D57" s="11">
        <v>2</v>
      </c>
    </row>
    <row r="58" spans="1:4" x14ac:dyDescent="0.2">
      <c r="A58" s="301"/>
      <c r="B58" s="298"/>
      <c r="C58" s="2" t="s">
        <v>52</v>
      </c>
      <c r="D58" s="11">
        <v>3</v>
      </c>
    </row>
    <row r="59" spans="1:4" x14ac:dyDescent="0.2">
      <c r="A59" s="301"/>
      <c r="B59" s="298"/>
      <c r="C59" s="2" t="s">
        <v>53</v>
      </c>
      <c r="D59" s="11">
        <v>4</v>
      </c>
    </row>
    <row r="60" spans="1:4" ht="15.75" thickBot="1" x14ac:dyDescent="0.25">
      <c r="A60" s="302"/>
      <c r="B60" s="299"/>
      <c r="C60" s="14" t="s">
        <v>54</v>
      </c>
      <c r="D60" s="9">
        <v>5</v>
      </c>
    </row>
    <row r="61" spans="1:4" x14ac:dyDescent="0.2">
      <c r="A61" s="300">
        <v>17</v>
      </c>
      <c r="B61" s="297" t="s">
        <v>68</v>
      </c>
      <c r="C61" s="15">
        <v>1</v>
      </c>
      <c r="D61" s="7">
        <v>1</v>
      </c>
    </row>
    <row r="62" spans="1:4" x14ac:dyDescent="0.2">
      <c r="A62" s="301"/>
      <c r="B62" s="298"/>
      <c r="C62" s="16">
        <v>2</v>
      </c>
      <c r="D62" s="11">
        <v>2</v>
      </c>
    </row>
    <row r="63" spans="1:4" x14ac:dyDescent="0.2">
      <c r="A63" s="301"/>
      <c r="B63" s="298"/>
      <c r="C63" s="16">
        <v>3</v>
      </c>
      <c r="D63" s="11">
        <v>3</v>
      </c>
    </row>
    <row r="64" spans="1:4" x14ac:dyDescent="0.2">
      <c r="A64" s="301"/>
      <c r="B64" s="298"/>
      <c r="C64" s="16">
        <v>4</v>
      </c>
      <c r="D64" s="11">
        <v>4</v>
      </c>
    </row>
    <row r="65" spans="1:4" x14ac:dyDescent="0.2">
      <c r="A65" s="301"/>
      <c r="B65" s="298"/>
      <c r="C65" s="16">
        <v>5</v>
      </c>
      <c r="D65" s="11">
        <v>5</v>
      </c>
    </row>
    <row r="66" spans="1:4" ht="15.75" thickBot="1" x14ac:dyDescent="0.25">
      <c r="A66" s="302"/>
      <c r="B66" s="299"/>
      <c r="C66" s="17" t="s">
        <v>69</v>
      </c>
      <c r="D66" s="9">
        <v>6</v>
      </c>
    </row>
    <row r="67" spans="1:4" x14ac:dyDescent="0.2">
      <c r="A67" s="300">
        <v>18</v>
      </c>
      <c r="B67" s="303" t="s">
        <v>70</v>
      </c>
      <c r="C67" s="13" t="s">
        <v>71</v>
      </c>
      <c r="D67" s="7">
        <v>1</v>
      </c>
    </row>
    <row r="68" spans="1:4" x14ac:dyDescent="0.2">
      <c r="A68" s="301"/>
      <c r="B68" s="304"/>
      <c r="C68" s="2" t="s">
        <v>72</v>
      </c>
      <c r="D68" s="11">
        <v>2</v>
      </c>
    </row>
    <row r="69" spans="1:4" x14ac:dyDescent="0.2">
      <c r="A69" s="301"/>
      <c r="B69" s="304"/>
      <c r="C69" s="2" t="s">
        <v>73</v>
      </c>
      <c r="D69" s="11">
        <v>3</v>
      </c>
    </row>
    <row r="70" spans="1:4" x14ac:dyDescent="0.2">
      <c r="A70" s="301"/>
      <c r="B70" s="304"/>
      <c r="C70" s="2" t="s">
        <v>74</v>
      </c>
      <c r="D70" s="11">
        <v>4</v>
      </c>
    </row>
    <row r="71" spans="1:4" x14ac:dyDescent="0.2">
      <c r="A71" s="301"/>
      <c r="B71" s="304"/>
      <c r="C71" s="2" t="s">
        <v>75</v>
      </c>
      <c r="D71" s="11">
        <v>5</v>
      </c>
    </row>
    <row r="72" spans="1:4" x14ac:dyDescent="0.2">
      <c r="A72" s="301"/>
      <c r="B72" s="304"/>
      <c r="C72" s="2" t="s">
        <v>76</v>
      </c>
      <c r="D72" s="11">
        <v>6</v>
      </c>
    </row>
    <row r="73" spans="1:4" x14ac:dyDescent="0.2">
      <c r="A73" s="301"/>
      <c r="B73" s="304"/>
      <c r="C73" s="2" t="s">
        <v>77</v>
      </c>
      <c r="D73" s="11">
        <v>7</v>
      </c>
    </row>
    <row r="74" spans="1:4" x14ac:dyDescent="0.2">
      <c r="A74" s="301"/>
      <c r="B74" s="304"/>
      <c r="C74" s="2" t="s">
        <v>78</v>
      </c>
      <c r="D74" s="11">
        <v>8</v>
      </c>
    </row>
    <row r="75" spans="1:4" x14ac:dyDescent="0.2">
      <c r="A75" s="301"/>
      <c r="B75" s="304"/>
      <c r="C75" s="2" t="s">
        <v>79</v>
      </c>
      <c r="D75" s="11">
        <v>9</v>
      </c>
    </row>
    <row r="76" spans="1:4" x14ac:dyDescent="0.2">
      <c r="A76" s="301"/>
      <c r="B76" s="304"/>
      <c r="C76" s="2" t="s">
        <v>80</v>
      </c>
      <c r="D76" s="11">
        <v>10</v>
      </c>
    </row>
    <row r="77" spans="1:4" x14ac:dyDescent="0.2">
      <c r="A77" s="301"/>
      <c r="B77" s="304"/>
      <c r="C77" s="2" t="s">
        <v>81</v>
      </c>
      <c r="D77" s="11">
        <v>11</v>
      </c>
    </row>
    <row r="78" spans="1:4" x14ac:dyDescent="0.2">
      <c r="A78" s="301"/>
      <c r="B78" s="304"/>
      <c r="C78" s="2" t="s">
        <v>82</v>
      </c>
      <c r="D78" s="11">
        <v>12</v>
      </c>
    </row>
    <row r="79" spans="1:4" x14ac:dyDescent="0.2">
      <c r="A79" s="301"/>
      <c r="B79" s="304"/>
      <c r="C79" s="2" t="s">
        <v>83</v>
      </c>
      <c r="D79" s="11">
        <v>13</v>
      </c>
    </row>
    <row r="80" spans="1:4" x14ac:dyDescent="0.2">
      <c r="A80" s="301"/>
      <c r="B80" s="304"/>
      <c r="C80" s="2" t="s">
        <v>84</v>
      </c>
      <c r="D80" s="11">
        <v>14</v>
      </c>
    </row>
    <row r="81" spans="1:4" x14ac:dyDescent="0.2">
      <c r="A81" s="301"/>
      <c r="B81" s="304"/>
      <c r="C81" s="2" t="s">
        <v>85</v>
      </c>
      <c r="D81" s="11">
        <v>15</v>
      </c>
    </row>
    <row r="82" spans="1:4" x14ac:dyDescent="0.2">
      <c r="A82" s="301"/>
      <c r="B82" s="304"/>
      <c r="C82" s="2" t="s">
        <v>86</v>
      </c>
      <c r="D82" s="11">
        <v>16</v>
      </c>
    </row>
    <row r="83" spans="1:4" x14ac:dyDescent="0.2">
      <c r="A83" s="301"/>
      <c r="B83" s="304"/>
      <c r="C83" s="2" t="s">
        <v>87</v>
      </c>
      <c r="D83" s="11">
        <v>17</v>
      </c>
    </row>
    <row r="84" spans="1:4" x14ac:dyDescent="0.2">
      <c r="A84" s="301"/>
      <c r="B84" s="304"/>
      <c r="C84" s="2" t="s">
        <v>88</v>
      </c>
      <c r="D84" s="11">
        <v>18</v>
      </c>
    </row>
    <row r="85" spans="1:4" x14ac:dyDescent="0.2">
      <c r="A85" s="301"/>
      <c r="B85" s="304"/>
      <c r="C85" s="2" t="s">
        <v>89</v>
      </c>
      <c r="D85" s="11">
        <v>19</v>
      </c>
    </row>
    <row r="86" spans="1:4" x14ac:dyDescent="0.2">
      <c r="A86" s="301"/>
      <c r="B86" s="304"/>
      <c r="C86" s="2" t="s">
        <v>90</v>
      </c>
      <c r="D86" s="11">
        <v>20</v>
      </c>
    </row>
    <row r="87" spans="1:4" x14ac:dyDescent="0.2">
      <c r="A87" s="301"/>
      <c r="B87" s="304"/>
      <c r="C87" s="2" t="s">
        <v>91</v>
      </c>
      <c r="D87" s="11">
        <v>21</v>
      </c>
    </row>
    <row r="88" spans="1:4" x14ac:dyDescent="0.2">
      <c r="A88" s="301"/>
      <c r="B88" s="304"/>
      <c r="C88" s="2" t="s">
        <v>92</v>
      </c>
      <c r="D88" s="11">
        <v>22</v>
      </c>
    </row>
    <row r="89" spans="1:4" x14ac:dyDescent="0.2">
      <c r="A89" s="301"/>
      <c r="B89" s="304"/>
      <c r="C89" s="2" t="s">
        <v>93</v>
      </c>
      <c r="D89" s="11">
        <v>23</v>
      </c>
    </row>
    <row r="90" spans="1:4" x14ac:dyDescent="0.2">
      <c r="A90" s="301"/>
      <c r="B90" s="304"/>
      <c r="C90" s="2" t="s">
        <v>94</v>
      </c>
      <c r="D90" s="11">
        <v>24</v>
      </c>
    </row>
    <row r="91" spans="1:4" x14ac:dyDescent="0.2">
      <c r="A91" s="301"/>
      <c r="B91" s="304"/>
      <c r="C91" s="2" t="s">
        <v>95</v>
      </c>
      <c r="D91" s="11">
        <v>25</v>
      </c>
    </row>
    <row r="92" spans="1:4" x14ac:dyDescent="0.2">
      <c r="A92" s="301"/>
      <c r="B92" s="304"/>
      <c r="C92" s="2" t="s">
        <v>96</v>
      </c>
      <c r="D92" s="11">
        <v>26</v>
      </c>
    </row>
    <row r="93" spans="1:4" x14ac:dyDescent="0.2">
      <c r="A93" s="301"/>
      <c r="B93" s="304"/>
      <c r="C93" s="2" t="s">
        <v>97</v>
      </c>
      <c r="D93" s="11">
        <v>27</v>
      </c>
    </row>
    <row r="94" spans="1:4" x14ac:dyDescent="0.2">
      <c r="A94" s="301"/>
      <c r="B94" s="304"/>
      <c r="C94" s="2" t="s">
        <v>98</v>
      </c>
      <c r="D94" s="11">
        <v>28</v>
      </c>
    </row>
    <row r="95" spans="1:4" x14ac:dyDescent="0.2">
      <c r="A95" s="301"/>
      <c r="B95" s="304"/>
      <c r="C95" s="2" t="s">
        <v>99</v>
      </c>
      <c r="D95" s="11">
        <v>29</v>
      </c>
    </row>
    <row r="96" spans="1:4" x14ac:dyDescent="0.2">
      <c r="A96" s="301"/>
      <c r="B96" s="304"/>
      <c r="C96" s="2" t="s">
        <v>100</v>
      </c>
      <c r="D96" s="11">
        <v>30</v>
      </c>
    </row>
    <row r="97" spans="1:4" x14ac:dyDescent="0.2">
      <c r="A97" s="301"/>
      <c r="B97" s="304"/>
      <c r="C97" s="2" t="s">
        <v>101</v>
      </c>
      <c r="D97" s="11">
        <v>31</v>
      </c>
    </row>
    <row r="98" spans="1:4" x14ac:dyDescent="0.2">
      <c r="A98" s="301"/>
      <c r="B98" s="304"/>
      <c r="C98" s="2" t="s">
        <v>102</v>
      </c>
      <c r="D98" s="11">
        <v>32</v>
      </c>
    </row>
    <row r="99" spans="1:4" x14ac:dyDescent="0.2">
      <c r="A99" s="301"/>
      <c r="B99" s="304"/>
      <c r="C99" s="2" t="s">
        <v>103</v>
      </c>
      <c r="D99" s="11">
        <v>33</v>
      </c>
    </row>
    <row r="100" spans="1:4" x14ac:dyDescent="0.2">
      <c r="A100" s="301"/>
      <c r="B100" s="304"/>
      <c r="C100" s="2" t="s">
        <v>104</v>
      </c>
      <c r="D100" s="11">
        <v>34</v>
      </c>
    </row>
    <row r="101" spans="1:4" ht="15.75" thickBot="1" x14ac:dyDescent="0.25">
      <c r="A101" s="302"/>
      <c r="B101" s="305"/>
      <c r="C101" s="14" t="s">
        <v>105</v>
      </c>
      <c r="D101" s="9">
        <v>35</v>
      </c>
    </row>
    <row r="102" spans="1:4" x14ac:dyDescent="0.2">
      <c r="A102" s="300">
        <v>19</v>
      </c>
      <c r="B102" s="297" t="s">
        <v>106</v>
      </c>
      <c r="C102" s="13" t="s">
        <v>107</v>
      </c>
      <c r="D102" s="7">
        <v>1</v>
      </c>
    </row>
    <row r="103" spans="1:4" x14ac:dyDescent="0.2">
      <c r="A103" s="301"/>
      <c r="B103" s="298"/>
      <c r="C103" s="2" t="s">
        <v>108</v>
      </c>
      <c r="D103" s="11">
        <v>2</v>
      </c>
    </row>
    <row r="104" spans="1:4" ht="15.75" thickBot="1" x14ac:dyDescent="0.25">
      <c r="A104" s="302"/>
      <c r="B104" s="299"/>
      <c r="C104" s="14" t="s">
        <v>109</v>
      </c>
      <c r="D104" s="9">
        <v>3</v>
      </c>
    </row>
    <row r="105" spans="1:4" x14ac:dyDescent="0.2">
      <c r="A105" s="300">
        <v>20</v>
      </c>
      <c r="B105" s="297" t="s">
        <v>110</v>
      </c>
      <c r="C105" s="13" t="s">
        <v>111</v>
      </c>
      <c r="D105" s="7">
        <v>1</v>
      </c>
    </row>
    <row r="106" spans="1:4" x14ac:dyDescent="0.2">
      <c r="A106" s="301"/>
      <c r="B106" s="298"/>
      <c r="C106" s="2" t="s">
        <v>112</v>
      </c>
      <c r="D106" s="11">
        <v>2</v>
      </c>
    </row>
    <row r="107" spans="1:4" ht="15.75" thickBot="1" x14ac:dyDescent="0.25">
      <c r="A107" s="302"/>
      <c r="B107" s="299"/>
      <c r="C107" s="14" t="s">
        <v>113</v>
      </c>
      <c r="D107" s="9">
        <v>3</v>
      </c>
    </row>
    <row r="108" spans="1:4" x14ac:dyDescent="0.2">
      <c r="A108" s="300">
        <v>21</v>
      </c>
      <c r="B108" s="297" t="s">
        <v>114</v>
      </c>
      <c r="C108" s="13" t="s">
        <v>115</v>
      </c>
      <c r="D108" s="7">
        <v>1</v>
      </c>
    </row>
    <row r="109" spans="1:4" x14ac:dyDescent="0.2">
      <c r="A109" s="301"/>
      <c r="B109" s="298"/>
      <c r="C109" s="2" t="s">
        <v>116</v>
      </c>
      <c r="D109" s="11">
        <v>2</v>
      </c>
    </row>
    <row r="110" spans="1:4" ht="15.75" thickBot="1" x14ac:dyDescent="0.25">
      <c r="A110" s="302"/>
      <c r="B110" s="299"/>
      <c r="C110" s="14" t="s">
        <v>117</v>
      </c>
      <c r="D110" s="9">
        <v>3</v>
      </c>
    </row>
  </sheetData>
  <mergeCells count="42">
    <mergeCell ref="A3:A4"/>
    <mergeCell ref="B3:B4"/>
    <mergeCell ref="A5:A8"/>
    <mergeCell ref="B5:B8"/>
    <mergeCell ref="A25:A28"/>
    <mergeCell ref="B25:B28"/>
    <mergeCell ref="A11:A12"/>
    <mergeCell ref="B11:B12"/>
    <mergeCell ref="A13:A17"/>
    <mergeCell ref="B13:B17"/>
    <mergeCell ref="A9:A10"/>
    <mergeCell ref="B9:B10"/>
    <mergeCell ref="A18:A19"/>
    <mergeCell ref="B18:B19"/>
    <mergeCell ref="A20:A24"/>
    <mergeCell ref="B20:B24"/>
    <mergeCell ref="B29:B33"/>
    <mergeCell ref="A29:A33"/>
    <mergeCell ref="B34:B38"/>
    <mergeCell ref="A34:A38"/>
    <mergeCell ref="B39:B43"/>
    <mergeCell ref="A39:A43"/>
    <mergeCell ref="B44:B49"/>
    <mergeCell ref="A44:A49"/>
    <mergeCell ref="B50:B51"/>
    <mergeCell ref="A50:A51"/>
    <mergeCell ref="B52:B53"/>
    <mergeCell ref="A52:A53"/>
    <mergeCell ref="A54:A55"/>
    <mergeCell ref="B54:B55"/>
    <mergeCell ref="B56:B60"/>
    <mergeCell ref="A56:A60"/>
    <mergeCell ref="B61:B66"/>
    <mergeCell ref="A61:A66"/>
    <mergeCell ref="B108:B110"/>
    <mergeCell ref="A108:A110"/>
    <mergeCell ref="B67:B101"/>
    <mergeCell ref="A67:A101"/>
    <mergeCell ref="B102:B104"/>
    <mergeCell ref="A102:A104"/>
    <mergeCell ref="B105:B107"/>
    <mergeCell ref="A105:A10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65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G16" sqref="DG16"/>
    </sheetView>
  </sheetViews>
  <sheetFormatPr defaultColWidth="9.140625" defaultRowHeight="15" x14ac:dyDescent="0.25"/>
  <cols>
    <col min="1" max="1" width="10.85546875" style="4" customWidth="1"/>
    <col min="2" max="2" width="5.28515625" style="4" customWidth="1"/>
    <col min="3" max="3" width="4.28515625" style="4" customWidth="1"/>
    <col min="4" max="54" width="3.7109375" style="4" bestFit="1" customWidth="1"/>
    <col min="55" max="55" width="4" style="4" bestFit="1" customWidth="1"/>
    <col min="56" max="74" width="3.7109375" style="4" bestFit="1" customWidth="1"/>
    <col min="75" max="100" width="5.28515625" style="4" bestFit="1" customWidth="1"/>
    <col min="101" max="109" width="3.7109375" style="4" bestFit="1" customWidth="1"/>
    <col min="110" max="16384" width="9.140625" style="4"/>
  </cols>
  <sheetData>
    <row r="1" spans="1:109" s="28" customFormat="1" ht="15.75" thickBot="1" x14ac:dyDescent="0.3">
      <c r="A1" s="29" t="s">
        <v>140</v>
      </c>
      <c r="B1" s="306" t="s">
        <v>118</v>
      </c>
      <c r="C1" s="307"/>
      <c r="D1" s="306" t="s">
        <v>119</v>
      </c>
      <c r="E1" s="308"/>
      <c r="F1" s="308"/>
      <c r="G1" s="307"/>
      <c r="H1" s="306" t="s">
        <v>120</v>
      </c>
      <c r="I1" s="307"/>
      <c r="J1" s="306" t="s">
        <v>121</v>
      </c>
      <c r="K1" s="307"/>
      <c r="L1" s="306" t="s">
        <v>122</v>
      </c>
      <c r="M1" s="308"/>
      <c r="N1" s="308"/>
      <c r="O1" s="308"/>
      <c r="P1" s="307"/>
      <c r="Q1" s="306" t="s">
        <v>123</v>
      </c>
      <c r="R1" s="307"/>
      <c r="S1" s="306" t="s">
        <v>124</v>
      </c>
      <c r="T1" s="308"/>
      <c r="U1" s="308"/>
      <c r="V1" s="308"/>
      <c r="W1" s="307"/>
      <c r="X1" s="306" t="s">
        <v>125</v>
      </c>
      <c r="Y1" s="308"/>
      <c r="Z1" s="308"/>
      <c r="AA1" s="307"/>
      <c r="AB1" s="306" t="s">
        <v>126</v>
      </c>
      <c r="AC1" s="308"/>
      <c r="AD1" s="308"/>
      <c r="AE1" s="308"/>
      <c r="AF1" s="307"/>
      <c r="AG1" s="306" t="s">
        <v>127</v>
      </c>
      <c r="AH1" s="308"/>
      <c r="AI1" s="308"/>
      <c r="AJ1" s="308"/>
      <c r="AK1" s="307"/>
      <c r="AL1" s="306" t="s">
        <v>128</v>
      </c>
      <c r="AM1" s="308"/>
      <c r="AN1" s="308"/>
      <c r="AO1" s="308"/>
      <c r="AP1" s="307"/>
      <c r="AQ1" s="306" t="s">
        <v>129</v>
      </c>
      <c r="AR1" s="308"/>
      <c r="AS1" s="308"/>
      <c r="AT1" s="308"/>
      <c r="AU1" s="308"/>
      <c r="AV1" s="307"/>
      <c r="AW1" s="306" t="s">
        <v>130</v>
      </c>
      <c r="AX1" s="307"/>
      <c r="AY1" s="306" t="s">
        <v>131</v>
      </c>
      <c r="AZ1" s="307"/>
      <c r="BA1" s="306" t="s">
        <v>132</v>
      </c>
      <c r="BB1" s="307"/>
      <c r="BC1" s="306" t="s">
        <v>133</v>
      </c>
      <c r="BD1" s="308"/>
      <c r="BE1" s="308"/>
      <c r="BF1" s="308"/>
      <c r="BG1" s="307"/>
      <c r="BH1" s="306" t="s">
        <v>134</v>
      </c>
      <c r="BI1" s="308"/>
      <c r="BJ1" s="308"/>
      <c r="BK1" s="308"/>
      <c r="BL1" s="308"/>
      <c r="BM1" s="307"/>
      <c r="BN1" s="306" t="s">
        <v>135</v>
      </c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08"/>
      <c r="CL1" s="308"/>
      <c r="CM1" s="308"/>
      <c r="CN1" s="308"/>
      <c r="CO1" s="308"/>
      <c r="CP1" s="308"/>
      <c r="CQ1" s="308"/>
      <c r="CR1" s="308"/>
      <c r="CS1" s="308"/>
      <c r="CT1" s="308"/>
      <c r="CU1" s="308"/>
      <c r="CV1" s="307"/>
      <c r="CW1" s="306" t="s">
        <v>136</v>
      </c>
      <c r="CX1" s="308"/>
      <c r="CY1" s="307"/>
      <c r="CZ1" s="306" t="s">
        <v>137</v>
      </c>
      <c r="DA1" s="308"/>
      <c r="DB1" s="307"/>
      <c r="DC1" s="308" t="s">
        <v>138</v>
      </c>
      <c r="DD1" s="308"/>
      <c r="DE1" s="307"/>
    </row>
    <row r="2" spans="1:109" s="28" customFormat="1" ht="15.75" thickBot="1" x14ac:dyDescent="0.3">
      <c r="A2" s="29" t="s">
        <v>139</v>
      </c>
      <c r="B2" s="19">
        <v>1</v>
      </c>
      <c r="C2" s="20">
        <v>2</v>
      </c>
      <c r="D2" s="19">
        <v>1</v>
      </c>
      <c r="E2" s="21">
        <v>2</v>
      </c>
      <c r="F2" s="21">
        <v>3</v>
      </c>
      <c r="G2" s="20">
        <v>4</v>
      </c>
      <c r="H2" s="19">
        <v>1</v>
      </c>
      <c r="I2" s="20">
        <v>2</v>
      </c>
      <c r="J2" s="19">
        <v>1</v>
      </c>
      <c r="K2" s="20">
        <v>2</v>
      </c>
      <c r="L2" s="19">
        <v>1</v>
      </c>
      <c r="M2" s="21">
        <v>2</v>
      </c>
      <c r="N2" s="21">
        <v>3</v>
      </c>
      <c r="O2" s="21">
        <v>4</v>
      </c>
      <c r="P2" s="20">
        <v>5</v>
      </c>
      <c r="Q2" s="19">
        <v>1</v>
      </c>
      <c r="R2" s="20">
        <v>2</v>
      </c>
      <c r="S2" s="19">
        <v>1</v>
      </c>
      <c r="T2" s="21">
        <v>2</v>
      </c>
      <c r="U2" s="21">
        <v>3</v>
      </c>
      <c r="V2" s="21">
        <v>4</v>
      </c>
      <c r="W2" s="20">
        <v>5</v>
      </c>
      <c r="X2" s="19">
        <v>1</v>
      </c>
      <c r="Y2" s="21">
        <v>2</v>
      </c>
      <c r="Z2" s="21">
        <v>3</v>
      </c>
      <c r="AA2" s="20">
        <v>4</v>
      </c>
      <c r="AB2" s="19">
        <v>1</v>
      </c>
      <c r="AC2" s="21">
        <v>2</v>
      </c>
      <c r="AD2" s="21">
        <v>3</v>
      </c>
      <c r="AE2" s="21">
        <v>4</v>
      </c>
      <c r="AF2" s="20">
        <v>5</v>
      </c>
      <c r="AG2" s="19">
        <v>1</v>
      </c>
      <c r="AH2" s="21">
        <v>2</v>
      </c>
      <c r="AI2" s="21">
        <v>3</v>
      </c>
      <c r="AJ2" s="21">
        <v>4</v>
      </c>
      <c r="AK2" s="20">
        <v>5</v>
      </c>
      <c r="AL2" s="19">
        <v>1</v>
      </c>
      <c r="AM2" s="21">
        <v>2</v>
      </c>
      <c r="AN2" s="21">
        <v>3</v>
      </c>
      <c r="AO2" s="21">
        <v>4</v>
      </c>
      <c r="AP2" s="20">
        <v>5</v>
      </c>
      <c r="AQ2" s="19">
        <v>1</v>
      </c>
      <c r="AR2" s="21">
        <v>2</v>
      </c>
      <c r="AS2" s="21">
        <v>3</v>
      </c>
      <c r="AT2" s="21">
        <v>4</v>
      </c>
      <c r="AU2" s="21">
        <v>5</v>
      </c>
      <c r="AV2" s="20">
        <v>6</v>
      </c>
      <c r="AW2" s="19">
        <v>1</v>
      </c>
      <c r="AX2" s="20">
        <v>2</v>
      </c>
      <c r="AY2" s="19">
        <v>1</v>
      </c>
      <c r="AZ2" s="20">
        <v>2</v>
      </c>
      <c r="BA2" s="19">
        <v>1</v>
      </c>
      <c r="BB2" s="20">
        <v>2</v>
      </c>
      <c r="BC2" s="19">
        <v>1</v>
      </c>
      <c r="BD2" s="21">
        <v>2</v>
      </c>
      <c r="BE2" s="21">
        <v>3</v>
      </c>
      <c r="BF2" s="21">
        <v>4</v>
      </c>
      <c r="BG2" s="20">
        <v>5</v>
      </c>
      <c r="BH2" s="19">
        <v>1</v>
      </c>
      <c r="BI2" s="21">
        <v>2</v>
      </c>
      <c r="BJ2" s="21">
        <v>3</v>
      </c>
      <c r="BK2" s="21">
        <v>4</v>
      </c>
      <c r="BL2" s="21">
        <v>5</v>
      </c>
      <c r="BM2" s="20">
        <v>6</v>
      </c>
      <c r="BN2" s="19">
        <v>1</v>
      </c>
      <c r="BO2" s="21">
        <v>2</v>
      </c>
      <c r="BP2" s="21">
        <v>3</v>
      </c>
      <c r="BQ2" s="21">
        <v>4</v>
      </c>
      <c r="BR2" s="21">
        <v>5</v>
      </c>
      <c r="BS2" s="21">
        <v>6</v>
      </c>
      <c r="BT2" s="21">
        <v>7</v>
      </c>
      <c r="BU2" s="21">
        <v>8</v>
      </c>
      <c r="BV2" s="21">
        <v>9</v>
      </c>
      <c r="BW2" s="21">
        <v>10</v>
      </c>
      <c r="BX2" s="21">
        <v>11</v>
      </c>
      <c r="BY2" s="21">
        <v>12</v>
      </c>
      <c r="BZ2" s="21">
        <v>13</v>
      </c>
      <c r="CA2" s="21">
        <v>14</v>
      </c>
      <c r="CB2" s="21">
        <v>15</v>
      </c>
      <c r="CC2" s="21">
        <v>16</v>
      </c>
      <c r="CD2" s="21">
        <v>17</v>
      </c>
      <c r="CE2" s="21">
        <v>18</v>
      </c>
      <c r="CF2" s="21">
        <v>19</v>
      </c>
      <c r="CG2" s="21">
        <v>20</v>
      </c>
      <c r="CH2" s="21">
        <v>21</v>
      </c>
      <c r="CI2" s="21">
        <v>22</v>
      </c>
      <c r="CJ2" s="21">
        <v>23</v>
      </c>
      <c r="CK2" s="21">
        <v>24</v>
      </c>
      <c r="CL2" s="21">
        <v>25</v>
      </c>
      <c r="CM2" s="21">
        <v>26</v>
      </c>
      <c r="CN2" s="21">
        <v>27</v>
      </c>
      <c r="CO2" s="21">
        <v>28</v>
      </c>
      <c r="CP2" s="21">
        <v>29</v>
      </c>
      <c r="CQ2" s="21">
        <v>30</v>
      </c>
      <c r="CR2" s="21">
        <v>31</v>
      </c>
      <c r="CS2" s="21">
        <v>32</v>
      </c>
      <c r="CT2" s="21">
        <v>33</v>
      </c>
      <c r="CU2" s="21">
        <v>34</v>
      </c>
      <c r="CV2" s="20">
        <v>35</v>
      </c>
      <c r="CW2" s="19">
        <v>1</v>
      </c>
      <c r="CX2" s="21">
        <v>2</v>
      </c>
      <c r="CY2" s="20">
        <v>3</v>
      </c>
      <c r="CZ2" s="19">
        <v>1</v>
      </c>
      <c r="DA2" s="21">
        <v>2</v>
      </c>
      <c r="DB2" s="20">
        <v>3</v>
      </c>
      <c r="DC2" s="21">
        <v>1</v>
      </c>
      <c r="DD2" s="21">
        <v>2</v>
      </c>
      <c r="DE2" s="20">
        <v>3</v>
      </c>
    </row>
    <row r="3" spans="1:109" s="23" customFormat="1" x14ac:dyDescent="0.25">
      <c r="A3" s="30"/>
      <c r="B3" s="22" t="s">
        <v>141</v>
      </c>
      <c r="C3" s="18"/>
      <c r="D3" s="22"/>
      <c r="G3" s="18" t="s">
        <v>141</v>
      </c>
      <c r="H3" s="22"/>
      <c r="I3" s="18" t="s">
        <v>141</v>
      </c>
      <c r="J3" s="22" t="s">
        <v>141</v>
      </c>
      <c r="K3" s="18"/>
      <c r="L3" s="22"/>
      <c r="P3" s="18"/>
      <c r="Q3" s="22" t="s">
        <v>141</v>
      </c>
      <c r="R3" s="18"/>
      <c r="S3" s="22" t="s">
        <v>141</v>
      </c>
      <c r="U3" s="23" t="s">
        <v>141</v>
      </c>
      <c r="W3" s="18"/>
      <c r="X3" s="22" t="s">
        <v>141</v>
      </c>
      <c r="AA3" s="18"/>
      <c r="AB3" s="22"/>
      <c r="AF3" s="18"/>
      <c r="AG3" s="22">
        <v>5</v>
      </c>
      <c r="AH3" s="23">
        <v>3</v>
      </c>
      <c r="AI3" s="23">
        <v>2</v>
      </c>
      <c r="AJ3" s="23">
        <v>4</v>
      </c>
      <c r="AK3" s="18">
        <v>1</v>
      </c>
      <c r="AL3" s="22"/>
      <c r="AM3" s="23" t="s">
        <v>141</v>
      </c>
      <c r="AP3" s="18"/>
      <c r="AQ3" s="22" t="s">
        <v>141</v>
      </c>
      <c r="AV3" s="18"/>
      <c r="AW3" s="22"/>
      <c r="AX3" s="18" t="s">
        <v>141</v>
      </c>
      <c r="AY3" s="22"/>
      <c r="AZ3" s="18"/>
      <c r="BA3" s="22"/>
      <c r="BB3" s="18"/>
      <c r="BC3" s="22" t="s">
        <v>141</v>
      </c>
      <c r="BG3" s="18"/>
      <c r="BH3" s="22"/>
      <c r="BM3" s="18" t="s">
        <v>141</v>
      </c>
      <c r="BN3" s="22" t="s">
        <v>141</v>
      </c>
      <c r="BR3" s="23" t="s">
        <v>141</v>
      </c>
      <c r="BS3" s="23" t="s">
        <v>141</v>
      </c>
      <c r="BV3" s="23" t="s">
        <v>141</v>
      </c>
      <c r="BZ3" s="23" t="s">
        <v>141</v>
      </c>
      <c r="CB3" s="23" t="s">
        <v>141</v>
      </c>
      <c r="CG3" s="23" t="s">
        <v>141</v>
      </c>
      <c r="CI3" s="23" t="s">
        <v>141</v>
      </c>
      <c r="CL3" s="23" t="s">
        <v>141</v>
      </c>
      <c r="CM3" s="23" t="s">
        <v>141</v>
      </c>
      <c r="CN3" s="23" t="s">
        <v>141</v>
      </c>
      <c r="CS3" s="23" t="s">
        <v>141</v>
      </c>
      <c r="CT3" s="23" t="s">
        <v>141</v>
      </c>
      <c r="CV3" s="18"/>
      <c r="CW3" s="22"/>
      <c r="CX3" s="23" t="s">
        <v>141</v>
      </c>
      <c r="CY3" s="18"/>
      <c r="CZ3" s="22"/>
      <c r="DB3" s="18" t="s">
        <v>141</v>
      </c>
      <c r="DC3" s="23" t="s">
        <v>141</v>
      </c>
      <c r="DE3" s="18"/>
    </row>
    <row r="4" spans="1:109" s="23" customFormat="1" x14ac:dyDescent="0.25">
      <c r="A4" s="30"/>
      <c r="B4" s="22"/>
      <c r="C4" s="18" t="s">
        <v>141</v>
      </c>
      <c r="D4" s="22"/>
      <c r="E4" s="23" t="s">
        <v>141</v>
      </c>
      <c r="G4" s="18"/>
      <c r="H4" s="22"/>
      <c r="I4" s="18" t="s">
        <v>141</v>
      </c>
      <c r="J4" s="22" t="s">
        <v>141</v>
      </c>
      <c r="K4" s="18"/>
      <c r="L4" s="22"/>
      <c r="P4" s="18"/>
      <c r="Q4" s="22" t="s">
        <v>141</v>
      </c>
      <c r="R4" s="18"/>
      <c r="S4" s="22"/>
      <c r="W4" s="18" t="s">
        <v>141</v>
      </c>
      <c r="X4" s="22" t="s">
        <v>141</v>
      </c>
      <c r="AA4" s="18"/>
      <c r="AB4" s="22"/>
      <c r="AF4" s="18"/>
      <c r="AG4" s="22">
        <v>3</v>
      </c>
      <c r="AH4" s="23">
        <v>4</v>
      </c>
      <c r="AI4" s="23">
        <v>5</v>
      </c>
      <c r="AJ4" s="23">
        <v>2</v>
      </c>
      <c r="AK4" s="18">
        <v>1</v>
      </c>
      <c r="AL4" s="22" t="s">
        <v>141</v>
      </c>
      <c r="AP4" s="18"/>
      <c r="AQ4" s="22"/>
      <c r="AR4" s="23" t="s">
        <v>141</v>
      </c>
      <c r="AV4" s="18"/>
      <c r="AW4" s="22"/>
      <c r="AX4" s="18" t="s">
        <v>141</v>
      </c>
      <c r="AY4" s="22"/>
      <c r="AZ4" s="18"/>
      <c r="BA4" s="22"/>
      <c r="BB4" s="18"/>
      <c r="BC4" s="22" t="s">
        <v>141</v>
      </c>
      <c r="BG4" s="18"/>
      <c r="BH4" s="22"/>
      <c r="BM4" s="18" t="s">
        <v>141</v>
      </c>
      <c r="BN4" s="22" t="s">
        <v>141</v>
      </c>
      <c r="BP4" s="23" t="s">
        <v>141</v>
      </c>
      <c r="BQ4" s="23" t="s">
        <v>141</v>
      </c>
      <c r="BS4" s="23" t="s">
        <v>141</v>
      </c>
      <c r="BV4" s="23" t="s">
        <v>141</v>
      </c>
      <c r="BW4" s="23" t="s">
        <v>141</v>
      </c>
      <c r="BX4" s="23" t="s">
        <v>141</v>
      </c>
      <c r="CA4" s="23" t="s">
        <v>141</v>
      </c>
      <c r="CB4" s="23" t="s">
        <v>141</v>
      </c>
      <c r="CI4" s="23" t="s">
        <v>141</v>
      </c>
      <c r="CJ4" s="23" t="s">
        <v>141</v>
      </c>
      <c r="CR4" s="23" t="s">
        <v>141</v>
      </c>
      <c r="CS4" s="23" t="s">
        <v>141</v>
      </c>
      <c r="CT4" s="23" t="s">
        <v>141</v>
      </c>
      <c r="CV4" s="18"/>
      <c r="CW4" s="22"/>
      <c r="CX4" s="23" t="s">
        <v>141</v>
      </c>
      <c r="CY4" s="18"/>
      <c r="CZ4" s="22"/>
      <c r="DA4" s="23" t="s">
        <v>141</v>
      </c>
      <c r="DB4" s="18"/>
      <c r="DD4" s="23" t="s">
        <v>141</v>
      </c>
      <c r="DE4" s="18"/>
    </row>
    <row r="5" spans="1:109" s="23" customFormat="1" x14ac:dyDescent="0.25">
      <c r="A5" s="30"/>
      <c r="B5" s="22" t="s">
        <v>141</v>
      </c>
      <c r="C5" s="18"/>
      <c r="D5" s="22"/>
      <c r="F5" s="23" t="s">
        <v>141</v>
      </c>
      <c r="G5" s="18"/>
      <c r="H5" s="22"/>
      <c r="I5" s="18" t="s">
        <v>141</v>
      </c>
      <c r="J5" s="22"/>
      <c r="K5" s="18" t="s">
        <v>141</v>
      </c>
      <c r="L5" s="22"/>
      <c r="M5" s="23" t="s">
        <v>141</v>
      </c>
      <c r="P5" s="18"/>
      <c r="Q5" s="22"/>
      <c r="R5" s="18"/>
      <c r="S5" s="22"/>
      <c r="W5" s="18"/>
      <c r="X5" s="22"/>
      <c r="AA5" s="18"/>
      <c r="AB5" s="22"/>
      <c r="AF5" s="18"/>
      <c r="AG5" s="22"/>
      <c r="AK5" s="18"/>
      <c r="AL5" s="22"/>
      <c r="AP5" s="18"/>
      <c r="AQ5" s="22"/>
      <c r="AV5" s="18"/>
      <c r="AW5" s="22"/>
      <c r="AX5" s="18"/>
      <c r="AY5" s="22"/>
      <c r="AZ5" s="18"/>
      <c r="BA5" s="22"/>
      <c r="BB5" s="18"/>
      <c r="BC5" s="22"/>
      <c r="BG5" s="18"/>
      <c r="BH5" s="22"/>
      <c r="BM5" s="18"/>
      <c r="BN5" s="22"/>
      <c r="CV5" s="18"/>
      <c r="CW5" s="22"/>
      <c r="CY5" s="18"/>
      <c r="CZ5" s="22"/>
      <c r="DB5" s="18"/>
      <c r="DE5" s="18"/>
    </row>
    <row r="6" spans="1:109" s="23" customFormat="1" x14ac:dyDescent="0.25">
      <c r="A6" s="30"/>
      <c r="B6" s="22"/>
      <c r="C6" s="18" t="s">
        <v>141</v>
      </c>
      <c r="D6" s="22"/>
      <c r="G6" s="18" t="s">
        <v>141</v>
      </c>
      <c r="H6" s="22"/>
      <c r="I6" s="18" t="s">
        <v>141</v>
      </c>
      <c r="J6" s="22" t="s">
        <v>141</v>
      </c>
      <c r="K6" s="18"/>
      <c r="L6" s="22"/>
      <c r="P6" s="18"/>
      <c r="Q6" s="22" t="s">
        <v>141</v>
      </c>
      <c r="R6" s="18"/>
      <c r="S6" s="22"/>
      <c r="T6" s="23" t="s">
        <v>141</v>
      </c>
      <c r="W6" s="18"/>
      <c r="X6" s="22" t="s">
        <v>141</v>
      </c>
      <c r="AA6" s="18"/>
      <c r="AB6" s="22"/>
      <c r="AF6" s="18"/>
      <c r="AG6" s="22">
        <v>3</v>
      </c>
      <c r="AH6" s="23">
        <v>4</v>
      </c>
      <c r="AI6" s="23">
        <v>5</v>
      </c>
      <c r="AJ6" s="23">
        <v>2</v>
      </c>
      <c r="AK6" s="18">
        <v>1</v>
      </c>
      <c r="AL6" s="22" t="s">
        <v>141</v>
      </c>
      <c r="AP6" s="18"/>
      <c r="AQ6" s="22" t="s">
        <v>141</v>
      </c>
      <c r="AV6" s="18"/>
      <c r="AW6" s="22" t="s">
        <v>141</v>
      </c>
      <c r="AX6" s="18"/>
      <c r="AY6" s="22" t="s">
        <v>141</v>
      </c>
      <c r="AZ6" s="18"/>
      <c r="BA6" s="22" t="s">
        <v>141</v>
      </c>
      <c r="BB6" s="18"/>
      <c r="BC6" s="22" t="s">
        <v>141</v>
      </c>
      <c r="BG6" s="18"/>
      <c r="BH6" s="22"/>
      <c r="BI6" s="23" t="s">
        <v>141</v>
      </c>
      <c r="BM6" s="18"/>
      <c r="BN6" s="22" t="s">
        <v>141</v>
      </c>
      <c r="BV6" s="23" t="s">
        <v>141</v>
      </c>
      <c r="BZ6" s="23" t="s">
        <v>141</v>
      </c>
      <c r="CA6" s="23" t="s">
        <v>141</v>
      </c>
      <c r="CJ6" s="23" t="s">
        <v>141</v>
      </c>
      <c r="CL6" s="23" t="s">
        <v>141</v>
      </c>
      <c r="CS6" s="23" t="s">
        <v>141</v>
      </c>
      <c r="CV6" s="18"/>
      <c r="CW6" s="22"/>
      <c r="CX6" s="23" t="s">
        <v>141</v>
      </c>
      <c r="CY6" s="18"/>
      <c r="CZ6" s="22" t="s">
        <v>141</v>
      </c>
      <c r="DB6" s="18"/>
      <c r="DD6" s="23" t="s">
        <v>141</v>
      </c>
      <c r="DE6" s="18"/>
    </row>
    <row r="7" spans="1:109" s="23" customFormat="1" x14ac:dyDescent="0.25">
      <c r="A7" s="30"/>
      <c r="B7" s="22" t="s">
        <v>141</v>
      </c>
      <c r="C7" s="18"/>
      <c r="D7" s="22"/>
      <c r="G7" s="18" t="s">
        <v>141</v>
      </c>
      <c r="H7" s="22"/>
      <c r="I7" s="18" t="s">
        <v>141</v>
      </c>
      <c r="J7" s="22"/>
      <c r="K7" s="18" t="s">
        <v>141</v>
      </c>
      <c r="L7" s="22"/>
      <c r="M7" s="23" t="s">
        <v>141</v>
      </c>
      <c r="P7" s="18"/>
      <c r="Q7" s="22"/>
      <c r="R7" s="18"/>
      <c r="S7" s="22"/>
      <c r="W7" s="18"/>
      <c r="X7" s="22"/>
      <c r="AA7" s="18"/>
      <c r="AB7" s="22"/>
      <c r="AF7" s="18"/>
      <c r="AG7" s="22"/>
      <c r="AK7" s="18"/>
      <c r="AL7" s="22"/>
      <c r="AP7" s="18"/>
      <c r="AQ7" s="22"/>
      <c r="AV7" s="18"/>
      <c r="AW7" s="22"/>
      <c r="AX7" s="18"/>
      <c r="AY7" s="22"/>
      <c r="AZ7" s="18"/>
      <c r="BA7" s="22"/>
      <c r="BB7" s="18"/>
      <c r="BC7" s="22"/>
      <c r="BG7" s="18"/>
      <c r="BH7" s="22"/>
      <c r="BM7" s="18"/>
      <c r="BN7" s="22"/>
      <c r="CV7" s="18"/>
      <c r="CW7" s="22"/>
      <c r="CY7" s="18"/>
      <c r="CZ7" s="22"/>
      <c r="DB7" s="18"/>
      <c r="DE7" s="18"/>
    </row>
    <row r="8" spans="1:109" s="23" customFormat="1" x14ac:dyDescent="0.25">
      <c r="A8" s="30"/>
      <c r="B8" s="22" t="s">
        <v>141</v>
      </c>
      <c r="C8" s="18"/>
      <c r="D8" s="22"/>
      <c r="E8" s="23" t="s">
        <v>141</v>
      </c>
      <c r="G8" s="18"/>
      <c r="H8" s="22" t="s">
        <v>141</v>
      </c>
      <c r="I8" s="18"/>
      <c r="J8" s="22"/>
      <c r="K8" s="18"/>
      <c r="L8" s="22"/>
      <c r="P8" s="18"/>
      <c r="Q8" s="22" t="s">
        <v>141</v>
      </c>
      <c r="R8" s="18"/>
      <c r="S8" s="22" t="s">
        <v>141</v>
      </c>
      <c r="T8" s="23" t="s">
        <v>141</v>
      </c>
      <c r="U8" s="23" t="s">
        <v>141</v>
      </c>
      <c r="W8" s="18" t="s">
        <v>141</v>
      </c>
      <c r="X8" s="22" t="s">
        <v>141</v>
      </c>
      <c r="AA8" s="18"/>
      <c r="AB8" s="22"/>
      <c r="AF8" s="18"/>
      <c r="AG8" s="22">
        <v>5</v>
      </c>
      <c r="AH8" s="23">
        <v>3</v>
      </c>
      <c r="AI8" s="23">
        <v>4</v>
      </c>
      <c r="AJ8" s="23">
        <v>2</v>
      </c>
      <c r="AK8" s="18">
        <v>1</v>
      </c>
      <c r="AL8" s="22" t="s">
        <v>141</v>
      </c>
      <c r="AP8" s="18"/>
      <c r="AQ8" s="22" t="s">
        <v>141</v>
      </c>
      <c r="AR8" s="23" t="s">
        <v>141</v>
      </c>
      <c r="AV8" s="18"/>
      <c r="AW8" s="22" t="s">
        <v>141</v>
      </c>
      <c r="AX8" s="18"/>
      <c r="AY8" s="22" t="s">
        <v>141</v>
      </c>
      <c r="AZ8" s="18"/>
      <c r="BA8" s="22" t="s">
        <v>141</v>
      </c>
      <c r="BB8" s="18"/>
      <c r="BC8" s="22"/>
      <c r="BD8" s="23" t="s">
        <v>141</v>
      </c>
      <c r="BG8" s="18"/>
      <c r="BH8" s="22"/>
      <c r="BI8" s="23" t="s">
        <v>141</v>
      </c>
      <c r="BM8" s="18"/>
      <c r="BN8" s="22"/>
      <c r="BR8" s="23" t="s">
        <v>141</v>
      </c>
      <c r="BU8" s="23" t="s">
        <v>141</v>
      </c>
      <c r="BV8" s="23" t="s">
        <v>141</v>
      </c>
      <c r="BZ8" s="23" t="s">
        <v>141</v>
      </c>
      <c r="CA8" s="23" t="s">
        <v>141</v>
      </c>
      <c r="CB8" s="23" t="s">
        <v>141</v>
      </c>
      <c r="CF8" s="23" t="s">
        <v>141</v>
      </c>
      <c r="CG8" s="23" t="s">
        <v>141</v>
      </c>
      <c r="CI8" s="23" t="s">
        <v>141</v>
      </c>
      <c r="CJ8" s="23" t="s">
        <v>141</v>
      </c>
      <c r="CK8" s="23" t="s">
        <v>141</v>
      </c>
      <c r="CL8" s="23" t="s">
        <v>141</v>
      </c>
      <c r="CM8" s="23" t="s">
        <v>141</v>
      </c>
      <c r="CN8" s="23" t="s">
        <v>141</v>
      </c>
      <c r="CR8" s="23" t="s">
        <v>141</v>
      </c>
      <c r="CS8" s="23" t="s">
        <v>141</v>
      </c>
      <c r="CT8" s="23" t="s">
        <v>141</v>
      </c>
      <c r="CV8" s="18"/>
      <c r="CW8" s="22"/>
      <c r="CX8" s="23" t="s">
        <v>141</v>
      </c>
      <c r="CY8" s="18"/>
      <c r="CZ8" s="22"/>
      <c r="DB8" s="18" t="s">
        <v>141</v>
      </c>
      <c r="DC8" s="23" t="s">
        <v>141</v>
      </c>
      <c r="DE8" s="18"/>
    </row>
    <row r="9" spans="1:109" s="23" customFormat="1" x14ac:dyDescent="0.25">
      <c r="A9" s="30"/>
      <c r="B9" s="22" t="s">
        <v>141</v>
      </c>
      <c r="C9" s="18"/>
      <c r="D9" s="22"/>
      <c r="F9" s="23" t="s">
        <v>141</v>
      </c>
      <c r="G9" s="18"/>
      <c r="H9" s="22"/>
      <c r="I9" s="18" t="s">
        <v>141</v>
      </c>
      <c r="J9" s="22"/>
      <c r="K9" s="18" t="s">
        <v>141</v>
      </c>
      <c r="L9" s="22"/>
      <c r="N9" s="23" t="s">
        <v>141</v>
      </c>
      <c r="P9" s="18"/>
      <c r="Q9" s="22"/>
      <c r="R9" s="18"/>
      <c r="S9" s="22"/>
      <c r="W9" s="18"/>
      <c r="X9" s="22"/>
      <c r="AA9" s="18"/>
      <c r="AB9" s="22"/>
      <c r="AF9" s="18"/>
      <c r="AG9" s="22"/>
      <c r="AK9" s="18"/>
      <c r="AL9" s="22"/>
      <c r="AP9" s="18"/>
      <c r="AQ9" s="22"/>
      <c r="AV9" s="18"/>
      <c r="AW9" s="22"/>
      <c r="AX9" s="18"/>
      <c r="AY9" s="22"/>
      <c r="AZ9" s="18"/>
      <c r="BA9" s="22"/>
      <c r="BB9" s="18"/>
      <c r="BC9" s="22"/>
      <c r="BG9" s="18"/>
      <c r="BH9" s="22"/>
      <c r="BM9" s="18"/>
      <c r="BN9" s="22"/>
      <c r="CV9" s="18"/>
      <c r="CW9" s="22"/>
      <c r="CY9" s="18"/>
      <c r="CZ9" s="22"/>
      <c r="DB9" s="18"/>
      <c r="DE9" s="18"/>
    </row>
    <row r="10" spans="1:109" s="23" customFormat="1" x14ac:dyDescent="0.25">
      <c r="A10" s="30"/>
      <c r="B10" s="22" t="s">
        <v>141</v>
      </c>
      <c r="C10" s="18"/>
      <c r="D10" s="22"/>
      <c r="G10" s="18" t="s">
        <v>141</v>
      </c>
      <c r="H10" s="22"/>
      <c r="I10" s="18" t="s">
        <v>141</v>
      </c>
      <c r="J10" s="22" t="s">
        <v>141</v>
      </c>
      <c r="K10" s="18"/>
      <c r="L10" s="22"/>
      <c r="P10" s="18"/>
      <c r="Q10" s="22" t="s">
        <v>141</v>
      </c>
      <c r="R10" s="18"/>
      <c r="S10" s="22"/>
      <c r="W10" s="18" t="s">
        <v>141</v>
      </c>
      <c r="X10" s="22" t="s">
        <v>141</v>
      </c>
      <c r="AA10" s="18"/>
      <c r="AB10" s="22"/>
      <c r="AF10" s="18"/>
      <c r="AG10" s="22">
        <v>2</v>
      </c>
      <c r="AH10" s="23">
        <v>3</v>
      </c>
      <c r="AI10" s="23">
        <v>5</v>
      </c>
      <c r="AJ10" s="23">
        <v>4</v>
      </c>
      <c r="AK10" s="18">
        <v>1</v>
      </c>
      <c r="AL10" s="22" t="s">
        <v>141</v>
      </c>
      <c r="AP10" s="18"/>
      <c r="AQ10" s="22"/>
      <c r="AV10" s="18" t="s">
        <v>141</v>
      </c>
      <c r="AW10" s="22" t="s">
        <v>141</v>
      </c>
      <c r="AX10" s="18"/>
      <c r="AY10" s="22" t="s">
        <v>141</v>
      </c>
      <c r="AZ10" s="18"/>
      <c r="BA10" s="22" t="s">
        <v>141</v>
      </c>
      <c r="BB10" s="18"/>
      <c r="BC10" s="22"/>
      <c r="BF10" s="23" t="s">
        <v>141</v>
      </c>
      <c r="BG10" s="18"/>
      <c r="BH10" s="22"/>
      <c r="BM10" s="18"/>
      <c r="BN10" s="22"/>
      <c r="CV10" s="18"/>
      <c r="CW10" s="22"/>
      <c r="CY10" s="18"/>
      <c r="CZ10" s="22"/>
      <c r="DB10" s="18"/>
      <c r="DE10" s="18"/>
    </row>
    <row r="11" spans="1:109" s="23" customFormat="1" x14ac:dyDescent="0.25">
      <c r="A11" s="30"/>
      <c r="B11" s="22" t="s">
        <v>141</v>
      </c>
      <c r="C11" s="18"/>
      <c r="D11" s="22"/>
      <c r="G11" s="18" t="s">
        <v>141</v>
      </c>
      <c r="H11" s="22"/>
      <c r="I11" s="18" t="s">
        <v>141</v>
      </c>
      <c r="J11" s="22" t="s">
        <v>141</v>
      </c>
      <c r="K11" s="18"/>
      <c r="L11" s="22"/>
      <c r="P11" s="18"/>
      <c r="Q11" s="22" t="s">
        <v>141</v>
      </c>
      <c r="R11" s="18"/>
      <c r="S11" s="22" t="s">
        <v>141</v>
      </c>
      <c r="W11" s="18"/>
      <c r="X11" s="22" t="s">
        <v>141</v>
      </c>
      <c r="AA11" s="18"/>
      <c r="AB11" s="22"/>
      <c r="AF11" s="18"/>
      <c r="AG11" s="22">
        <v>4</v>
      </c>
      <c r="AH11" s="23">
        <v>3</v>
      </c>
      <c r="AI11" s="23">
        <v>5</v>
      </c>
      <c r="AJ11" s="23">
        <v>2</v>
      </c>
      <c r="AK11" s="18">
        <v>1</v>
      </c>
      <c r="AL11" s="22"/>
      <c r="AO11" s="23" t="s">
        <v>141</v>
      </c>
      <c r="AP11" s="18"/>
      <c r="AQ11" s="22"/>
      <c r="AV11" s="18" t="s">
        <v>141</v>
      </c>
      <c r="AW11" s="22" t="s">
        <v>141</v>
      </c>
      <c r="AX11" s="18"/>
      <c r="AY11" s="22" t="s">
        <v>141</v>
      </c>
      <c r="AZ11" s="18"/>
      <c r="BA11" s="22" t="s">
        <v>141</v>
      </c>
      <c r="BB11" s="18"/>
      <c r="BC11" s="22"/>
      <c r="BD11" s="23" t="s">
        <v>141</v>
      </c>
      <c r="BG11" s="18"/>
      <c r="BH11" s="22" t="s">
        <v>141</v>
      </c>
      <c r="BM11" s="18"/>
      <c r="BN11" s="22"/>
      <c r="BO11" s="23" t="s">
        <v>141</v>
      </c>
      <c r="CV11" s="18"/>
      <c r="CW11" s="22"/>
      <c r="CY11" s="18" t="s">
        <v>141</v>
      </c>
      <c r="CZ11" s="22"/>
      <c r="DA11" s="23" t="s">
        <v>141</v>
      </c>
      <c r="DB11" s="18"/>
      <c r="DC11" s="23" t="s">
        <v>141</v>
      </c>
      <c r="DE11" s="18"/>
    </row>
    <row r="12" spans="1:109" s="23" customFormat="1" x14ac:dyDescent="0.25">
      <c r="A12" s="30"/>
      <c r="B12" s="22" t="s">
        <v>141</v>
      </c>
      <c r="C12" s="18"/>
      <c r="D12" s="22"/>
      <c r="G12" s="18" t="s">
        <v>141</v>
      </c>
      <c r="H12" s="22"/>
      <c r="I12" s="18" t="s">
        <v>141</v>
      </c>
      <c r="J12" s="22" t="s">
        <v>141</v>
      </c>
      <c r="K12" s="18"/>
      <c r="L12" s="22"/>
      <c r="P12" s="18"/>
      <c r="Q12" s="22" t="s">
        <v>141</v>
      </c>
      <c r="R12" s="18"/>
      <c r="S12" s="22"/>
      <c r="T12" s="23" t="s">
        <v>141</v>
      </c>
      <c r="U12" s="23" t="s">
        <v>141</v>
      </c>
      <c r="V12" s="23" t="s">
        <v>141</v>
      </c>
      <c r="W12" s="18" t="s">
        <v>141</v>
      </c>
      <c r="X12" s="22" t="s">
        <v>141</v>
      </c>
      <c r="AA12" s="18"/>
      <c r="AB12" s="22"/>
      <c r="AF12" s="18"/>
      <c r="AG12" s="22">
        <v>2</v>
      </c>
      <c r="AH12" s="23">
        <v>4</v>
      </c>
      <c r="AI12" s="23">
        <v>5</v>
      </c>
      <c r="AJ12" s="23">
        <v>4</v>
      </c>
      <c r="AK12" s="18">
        <v>1</v>
      </c>
      <c r="AL12" s="22" t="s">
        <v>141</v>
      </c>
      <c r="AP12" s="18"/>
      <c r="AQ12" s="22"/>
      <c r="AS12" s="23" t="s">
        <v>141</v>
      </c>
      <c r="AV12" s="18"/>
      <c r="AW12" s="22" t="s">
        <v>141</v>
      </c>
      <c r="AX12" s="18"/>
      <c r="AY12" s="22" t="s">
        <v>141</v>
      </c>
      <c r="AZ12" s="18"/>
      <c r="BA12" s="22" t="s">
        <v>141</v>
      </c>
      <c r="BB12" s="18"/>
      <c r="BC12" s="22"/>
      <c r="BD12" s="23" t="s">
        <v>141</v>
      </c>
      <c r="BG12" s="18"/>
      <c r="BH12" s="22"/>
      <c r="BJ12" s="23" t="s">
        <v>141</v>
      </c>
      <c r="BM12" s="18"/>
      <c r="BN12" s="22" t="s">
        <v>141</v>
      </c>
      <c r="BP12" s="23" t="s">
        <v>141</v>
      </c>
      <c r="BQ12" s="23" t="s">
        <v>141</v>
      </c>
      <c r="BS12" s="23" t="s">
        <v>141</v>
      </c>
      <c r="BT12" s="23" t="s">
        <v>141</v>
      </c>
      <c r="BU12" s="23" t="s">
        <v>141</v>
      </c>
      <c r="BV12" s="23" t="s">
        <v>141</v>
      </c>
      <c r="BW12" s="23" t="s">
        <v>141</v>
      </c>
      <c r="BZ12" s="23" t="s">
        <v>141</v>
      </c>
      <c r="CA12" s="23" t="s">
        <v>141</v>
      </c>
      <c r="CB12" s="23" t="s">
        <v>141</v>
      </c>
      <c r="CC12" s="23" t="s">
        <v>141</v>
      </c>
      <c r="CG12" s="23" t="s">
        <v>141</v>
      </c>
      <c r="CK12" s="23" t="s">
        <v>141</v>
      </c>
      <c r="CL12" s="23" t="s">
        <v>141</v>
      </c>
      <c r="CM12" s="23" t="s">
        <v>141</v>
      </c>
      <c r="CN12" s="23" t="s">
        <v>141</v>
      </c>
      <c r="CT12" s="23" t="s">
        <v>141</v>
      </c>
      <c r="CU12" s="23" t="s">
        <v>141</v>
      </c>
      <c r="CV12" s="18"/>
      <c r="CW12" s="22" t="s">
        <v>141</v>
      </c>
      <c r="CY12" s="18"/>
      <c r="CZ12" s="22"/>
      <c r="DA12" s="23" t="s">
        <v>141</v>
      </c>
      <c r="DB12" s="18"/>
      <c r="DD12" s="23" t="s">
        <v>141</v>
      </c>
      <c r="DE12" s="18"/>
    </row>
    <row r="13" spans="1:109" s="23" customFormat="1" x14ac:dyDescent="0.25">
      <c r="A13" s="30"/>
      <c r="B13" s="22" t="s">
        <v>141</v>
      </c>
      <c r="C13" s="18"/>
      <c r="D13" s="22"/>
      <c r="G13" s="18" t="s">
        <v>141</v>
      </c>
      <c r="H13" s="22" t="s">
        <v>141</v>
      </c>
      <c r="I13" s="18"/>
      <c r="J13" s="22" t="s">
        <v>141</v>
      </c>
      <c r="K13" s="18"/>
      <c r="L13" s="22"/>
      <c r="P13" s="18"/>
      <c r="Q13" s="22" t="s">
        <v>141</v>
      </c>
      <c r="R13" s="18"/>
      <c r="S13" s="22"/>
      <c r="T13" s="23" t="s">
        <v>141</v>
      </c>
      <c r="W13" s="18" t="s">
        <v>141</v>
      </c>
      <c r="X13" s="22"/>
      <c r="Y13" s="23" t="s">
        <v>141</v>
      </c>
      <c r="AA13" s="18"/>
      <c r="AB13" s="22"/>
      <c r="AF13" s="18"/>
      <c r="AG13" s="22">
        <v>5</v>
      </c>
      <c r="AH13" s="23">
        <v>3</v>
      </c>
      <c r="AI13" s="23">
        <v>4</v>
      </c>
      <c r="AJ13" s="23">
        <v>2</v>
      </c>
      <c r="AK13" s="18">
        <v>1</v>
      </c>
      <c r="AL13" s="22"/>
      <c r="AM13" s="23" t="s">
        <v>141</v>
      </c>
      <c r="AP13" s="18"/>
      <c r="AQ13" s="22" t="s">
        <v>141</v>
      </c>
      <c r="AV13" s="18"/>
      <c r="AW13" s="22" t="s">
        <v>141</v>
      </c>
      <c r="AX13" s="18"/>
      <c r="AY13" s="22" t="s">
        <v>141</v>
      </c>
      <c r="AZ13" s="18"/>
      <c r="BA13" s="22" t="s">
        <v>141</v>
      </c>
      <c r="BB13" s="18"/>
      <c r="BC13" s="22"/>
      <c r="BD13" s="23" t="s">
        <v>141</v>
      </c>
      <c r="BG13" s="18"/>
      <c r="BH13" s="22"/>
      <c r="BJ13" s="23" t="s">
        <v>141</v>
      </c>
      <c r="BM13" s="18"/>
      <c r="BN13" s="22"/>
      <c r="BS13" s="23" t="s">
        <v>141</v>
      </c>
      <c r="CB13" s="23" t="s">
        <v>141</v>
      </c>
      <c r="CK13" s="23" t="s">
        <v>141</v>
      </c>
      <c r="CL13" s="23" t="s">
        <v>141</v>
      </c>
      <c r="CM13" s="23" t="s">
        <v>141</v>
      </c>
      <c r="CV13" s="18"/>
      <c r="CW13" s="22"/>
      <c r="CX13" s="23" t="s">
        <v>141</v>
      </c>
      <c r="CY13" s="18"/>
      <c r="CZ13" s="22"/>
      <c r="DB13" s="18" t="s">
        <v>141</v>
      </c>
      <c r="DC13" s="23" t="s">
        <v>141</v>
      </c>
      <c r="DE13" s="18"/>
    </row>
    <row r="14" spans="1:109" s="23" customFormat="1" x14ac:dyDescent="0.25">
      <c r="A14" s="30"/>
      <c r="B14" s="22" t="s">
        <v>141</v>
      </c>
      <c r="C14" s="18"/>
      <c r="D14" s="22"/>
      <c r="F14" s="23" t="s">
        <v>141</v>
      </c>
      <c r="G14" s="18"/>
      <c r="H14" s="22"/>
      <c r="I14" s="18" t="s">
        <v>141</v>
      </c>
      <c r="J14" s="22" t="s">
        <v>141</v>
      </c>
      <c r="K14" s="18"/>
      <c r="L14" s="22"/>
      <c r="P14" s="18"/>
      <c r="Q14" s="22" t="s">
        <v>141</v>
      </c>
      <c r="R14" s="18"/>
      <c r="S14" s="22"/>
      <c r="T14" s="23" t="s">
        <v>141</v>
      </c>
      <c r="W14" s="18" t="s">
        <v>141</v>
      </c>
      <c r="X14" s="22" t="s">
        <v>141</v>
      </c>
      <c r="AA14" s="18"/>
      <c r="AB14" s="22"/>
      <c r="AF14" s="18"/>
      <c r="AG14" s="22">
        <v>4</v>
      </c>
      <c r="AH14" s="23">
        <v>2</v>
      </c>
      <c r="AI14" s="23">
        <v>5</v>
      </c>
      <c r="AJ14" s="23">
        <v>3</v>
      </c>
      <c r="AK14" s="18">
        <v>1</v>
      </c>
      <c r="AL14" s="22"/>
      <c r="AN14" s="23" t="s">
        <v>141</v>
      </c>
      <c r="AP14" s="18"/>
      <c r="AQ14" s="22"/>
      <c r="AV14" s="18" t="s">
        <v>141</v>
      </c>
      <c r="AW14" s="22"/>
      <c r="AX14" s="18" t="s">
        <v>141</v>
      </c>
      <c r="AY14" s="22"/>
      <c r="AZ14" s="18"/>
      <c r="BA14" s="22"/>
      <c r="BB14" s="18"/>
      <c r="BC14" s="22"/>
      <c r="BD14" s="23" t="s">
        <v>141</v>
      </c>
      <c r="BG14" s="18"/>
      <c r="BH14" s="22"/>
      <c r="BM14" s="18" t="s">
        <v>141</v>
      </c>
      <c r="BN14" s="22" t="s">
        <v>141</v>
      </c>
      <c r="BS14" s="23" t="s">
        <v>141</v>
      </c>
      <c r="BU14" s="23" t="s">
        <v>141</v>
      </c>
      <c r="BZ14" s="23" t="s">
        <v>141</v>
      </c>
      <c r="CJ14" s="23" t="s">
        <v>141</v>
      </c>
      <c r="CK14" s="23" t="s">
        <v>141</v>
      </c>
      <c r="CL14" s="23" t="s">
        <v>141</v>
      </c>
      <c r="CM14" s="23" t="s">
        <v>141</v>
      </c>
      <c r="CN14" s="23" t="s">
        <v>141</v>
      </c>
      <c r="CV14" s="18"/>
      <c r="CW14" s="22"/>
      <c r="CX14" s="23" t="s">
        <v>141</v>
      </c>
      <c r="CY14" s="18"/>
      <c r="CZ14" s="22"/>
      <c r="DA14" s="23" t="s">
        <v>141</v>
      </c>
      <c r="DB14" s="18"/>
      <c r="DC14" s="23" t="s">
        <v>141</v>
      </c>
      <c r="DE14" s="18"/>
    </row>
    <row r="15" spans="1:109" s="23" customFormat="1" x14ac:dyDescent="0.25">
      <c r="A15" s="30"/>
      <c r="B15" s="22"/>
      <c r="C15" s="18" t="s">
        <v>141</v>
      </c>
      <c r="D15" s="22" t="s">
        <v>141</v>
      </c>
      <c r="G15" s="18"/>
      <c r="H15" s="22" t="s">
        <v>141</v>
      </c>
      <c r="I15" s="18"/>
      <c r="J15" s="22"/>
      <c r="K15" s="18"/>
      <c r="L15" s="22"/>
      <c r="P15" s="18"/>
      <c r="Q15" s="22" t="s">
        <v>141</v>
      </c>
      <c r="R15" s="18"/>
      <c r="S15" s="22"/>
      <c r="W15" s="18" t="s">
        <v>141</v>
      </c>
      <c r="X15" s="22" t="s">
        <v>141</v>
      </c>
      <c r="AA15" s="18"/>
      <c r="AB15" s="22"/>
      <c r="AF15" s="18"/>
      <c r="AG15" s="22">
        <v>2</v>
      </c>
      <c r="AH15" s="23">
        <v>4</v>
      </c>
      <c r="AI15" s="23">
        <v>3</v>
      </c>
      <c r="AJ15" s="23">
        <v>5</v>
      </c>
      <c r="AK15" s="18">
        <v>1</v>
      </c>
      <c r="AL15" s="22" t="s">
        <v>141</v>
      </c>
      <c r="AP15" s="18"/>
      <c r="AQ15" s="22" t="s">
        <v>141</v>
      </c>
      <c r="AR15" s="23" t="s">
        <v>141</v>
      </c>
      <c r="AV15" s="18"/>
      <c r="AW15" s="22" t="s">
        <v>141</v>
      </c>
      <c r="AX15" s="18"/>
      <c r="AY15" s="22" t="s">
        <v>141</v>
      </c>
      <c r="AZ15" s="18"/>
      <c r="BA15" s="22"/>
      <c r="BB15" s="18" t="s">
        <v>141</v>
      </c>
      <c r="BC15" s="22"/>
      <c r="BD15" s="23" t="s">
        <v>141</v>
      </c>
      <c r="BG15" s="18"/>
      <c r="BH15" s="22"/>
      <c r="BK15" s="23" t="s">
        <v>141</v>
      </c>
      <c r="BM15" s="18"/>
      <c r="BN15" s="22" t="s">
        <v>141</v>
      </c>
      <c r="BR15" s="23" t="s">
        <v>141</v>
      </c>
      <c r="BU15" s="23" t="s">
        <v>141</v>
      </c>
      <c r="CJ15" s="23" t="s">
        <v>141</v>
      </c>
      <c r="CM15" s="23" t="s">
        <v>141</v>
      </c>
      <c r="CV15" s="18"/>
      <c r="CW15" s="22"/>
      <c r="CX15" s="23" t="s">
        <v>141</v>
      </c>
      <c r="CY15" s="18"/>
      <c r="CZ15" s="22"/>
      <c r="DB15" s="18" t="s">
        <v>141</v>
      </c>
      <c r="DC15" s="23" t="s">
        <v>141</v>
      </c>
      <c r="DE15" s="18"/>
    </row>
    <row r="16" spans="1:109" s="23" customFormat="1" x14ac:dyDescent="0.25">
      <c r="A16" s="30"/>
      <c r="B16" s="22" t="s">
        <v>141</v>
      </c>
      <c r="C16" s="18"/>
      <c r="D16" s="22"/>
      <c r="E16" s="23" t="s">
        <v>141</v>
      </c>
      <c r="G16" s="18"/>
      <c r="H16" s="22" t="s">
        <v>141</v>
      </c>
      <c r="I16" s="18"/>
      <c r="J16" s="22"/>
      <c r="K16" s="18"/>
      <c r="L16" s="22"/>
      <c r="P16" s="18"/>
      <c r="Q16" s="22" t="s">
        <v>141</v>
      </c>
      <c r="R16" s="18"/>
      <c r="S16" s="22"/>
      <c r="W16" s="18"/>
      <c r="X16" s="22"/>
      <c r="Y16" s="23" t="s">
        <v>141</v>
      </c>
      <c r="AA16" s="18"/>
      <c r="AB16" s="22"/>
      <c r="AF16" s="18"/>
      <c r="AG16" s="22">
        <v>4</v>
      </c>
      <c r="AH16" s="23">
        <v>5</v>
      </c>
      <c r="AI16" s="23">
        <v>2</v>
      </c>
      <c r="AJ16" s="23">
        <v>3</v>
      </c>
      <c r="AK16" s="18">
        <v>1</v>
      </c>
      <c r="AL16" s="22"/>
      <c r="AM16" s="23" t="s">
        <v>141</v>
      </c>
      <c r="AP16" s="18"/>
      <c r="AQ16" s="22" t="s">
        <v>141</v>
      </c>
      <c r="AV16" s="18"/>
      <c r="AW16" s="22" t="s">
        <v>141</v>
      </c>
      <c r="AX16" s="18"/>
      <c r="AY16" s="22" t="s">
        <v>141</v>
      </c>
      <c r="AZ16" s="18"/>
      <c r="BA16" s="22" t="s">
        <v>141</v>
      </c>
      <c r="BB16" s="18"/>
      <c r="BC16" s="22"/>
      <c r="BE16" s="23" t="s">
        <v>141</v>
      </c>
      <c r="BG16" s="18"/>
      <c r="BH16" s="22" t="s">
        <v>141</v>
      </c>
      <c r="BM16" s="18"/>
      <c r="BN16" s="22"/>
      <c r="BS16" s="23" t="s">
        <v>141</v>
      </c>
      <c r="BT16" s="23" t="s">
        <v>141</v>
      </c>
      <c r="BW16" s="23" t="s">
        <v>141</v>
      </c>
      <c r="CA16" s="23" t="s">
        <v>141</v>
      </c>
      <c r="CE16" s="23" t="s">
        <v>141</v>
      </c>
      <c r="CN16" s="23" t="s">
        <v>141</v>
      </c>
      <c r="CV16" s="18"/>
      <c r="CW16" s="22" t="s">
        <v>141</v>
      </c>
      <c r="CY16" s="18"/>
      <c r="CZ16" s="22" t="s">
        <v>141</v>
      </c>
      <c r="DB16" s="18"/>
      <c r="DC16" s="23" t="s">
        <v>141</v>
      </c>
      <c r="DE16" s="18"/>
    </row>
    <row r="17" spans="1:109" s="23" customFormat="1" x14ac:dyDescent="0.25">
      <c r="A17" s="30"/>
      <c r="B17" s="22" t="s">
        <v>141</v>
      </c>
      <c r="C17" s="18"/>
      <c r="D17" s="22"/>
      <c r="G17" s="18" t="s">
        <v>141</v>
      </c>
      <c r="H17" s="22"/>
      <c r="I17" s="18" t="s">
        <v>141</v>
      </c>
      <c r="J17" s="22" t="s">
        <v>141</v>
      </c>
      <c r="K17" s="18"/>
      <c r="L17" s="22"/>
      <c r="P17" s="18"/>
      <c r="Q17" s="22" t="s">
        <v>141</v>
      </c>
      <c r="R17" s="18"/>
      <c r="S17" s="22"/>
      <c r="V17" s="23" t="s">
        <v>141</v>
      </c>
      <c r="W17" s="18"/>
      <c r="X17" s="22" t="s">
        <v>141</v>
      </c>
      <c r="AA17" s="18"/>
      <c r="AB17" s="22"/>
      <c r="AF17" s="18"/>
      <c r="AG17" s="22">
        <v>4</v>
      </c>
      <c r="AH17" s="23">
        <v>2</v>
      </c>
      <c r="AI17" s="23">
        <v>5</v>
      </c>
      <c r="AJ17" s="23">
        <v>3</v>
      </c>
      <c r="AK17" s="18">
        <v>1</v>
      </c>
      <c r="AL17" s="22"/>
      <c r="AM17" s="23" t="s">
        <v>141</v>
      </c>
      <c r="AP17" s="18"/>
      <c r="AQ17" s="22"/>
      <c r="AV17" s="18" t="s">
        <v>141</v>
      </c>
      <c r="AW17" s="22" t="s">
        <v>141</v>
      </c>
      <c r="AX17" s="18"/>
      <c r="AY17" s="22" t="s">
        <v>141</v>
      </c>
      <c r="AZ17" s="18"/>
      <c r="BA17" s="22" t="s">
        <v>141</v>
      </c>
      <c r="BB17" s="18"/>
      <c r="BC17" s="22"/>
      <c r="BD17" s="23" t="s">
        <v>141</v>
      </c>
      <c r="BG17" s="18"/>
      <c r="BH17" s="22" t="s">
        <v>141</v>
      </c>
      <c r="BM17" s="18"/>
      <c r="BN17" s="22"/>
      <c r="CK17" s="23" t="s">
        <v>141</v>
      </c>
      <c r="CN17" s="23" t="s">
        <v>141</v>
      </c>
      <c r="CV17" s="18"/>
      <c r="CW17" s="22"/>
      <c r="CY17" s="18" t="s">
        <v>141</v>
      </c>
      <c r="CZ17" s="22"/>
      <c r="DA17" s="23" t="s">
        <v>141</v>
      </c>
      <c r="DB17" s="18"/>
      <c r="DC17" s="23" t="s">
        <v>141</v>
      </c>
      <c r="DE17" s="18"/>
    </row>
    <row r="18" spans="1:109" s="23" customFormat="1" x14ac:dyDescent="0.25">
      <c r="A18" s="30"/>
      <c r="B18" s="22" t="s">
        <v>141</v>
      </c>
      <c r="C18" s="18"/>
      <c r="D18" s="22"/>
      <c r="G18" s="18" t="s">
        <v>141</v>
      </c>
      <c r="H18" s="22" t="s">
        <v>141</v>
      </c>
      <c r="I18" s="18"/>
      <c r="J18" s="22"/>
      <c r="K18" s="18"/>
      <c r="L18" s="22"/>
      <c r="P18" s="18"/>
      <c r="Q18" s="22" t="s">
        <v>141</v>
      </c>
      <c r="R18" s="18"/>
      <c r="S18" s="22"/>
      <c r="T18" s="23" t="s">
        <v>141</v>
      </c>
      <c r="W18" s="18"/>
      <c r="X18" s="22" t="s">
        <v>141</v>
      </c>
      <c r="AA18" s="18"/>
      <c r="AB18" s="22"/>
      <c r="AF18" s="18"/>
      <c r="AG18" s="22">
        <v>2</v>
      </c>
      <c r="AH18" s="23">
        <v>5</v>
      </c>
      <c r="AI18" s="23">
        <v>3</v>
      </c>
      <c r="AJ18" s="23">
        <v>4</v>
      </c>
      <c r="AK18" s="18">
        <v>1</v>
      </c>
      <c r="AL18" s="22" t="s">
        <v>141</v>
      </c>
      <c r="AP18" s="18"/>
      <c r="AQ18" s="22" t="s">
        <v>141</v>
      </c>
      <c r="AR18" s="23" t="s">
        <v>141</v>
      </c>
      <c r="AT18" s="23" t="s">
        <v>141</v>
      </c>
      <c r="AV18" s="18"/>
      <c r="AW18" s="22" t="s">
        <v>141</v>
      </c>
      <c r="AX18" s="18"/>
      <c r="AY18" s="22"/>
      <c r="AZ18" s="18" t="s">
        <v>141</v>
      </c>
      <c r="BA18" s="22"/>
      <c r="BB18" s="18"/>
      <c r="BC18" s="22"/>
      <c r="BD18" s="23" t="s">
        <v>141</v>
      </c>
      <c r="BG18" s="18"/>
      <c r="BH18" s="22" t="s">
        <v>141</v>
      </c>
      <c r="BM18" s="18"/>
      <c r="BN18" s="22"/>
      <c r="CV18" s="18"/>
      <c r="CW18" s="22"/>
      <c r="CX18" s="23" t="s">
        <v>141</v>
      </c>
      <c r="CY18" s="18"/>
      <c r="CZ18" s="22"/>
      <c r="DB18" s="18" t="s">
        <v>141</v>
      </c>
      <c r="DC18" s="23" t="s">
        <v>141</v>
      </c>
      <c r="DE18" s="18"/>
    </row>
    <row r="19" spans="1:109" s="23" customFormat="1" x14ac:dyDescent="0.25">
      <c r="A19" s="30"/>
      <c r="B19" s="22" t="s">
        <v>141</v>
      </c>
      <c r="C19" s="18"/>
      <c r="D19" s="22"/>
      <c r="G19" s="18" t="s">
        <v>141</v>
      </c>
      <c r="H19" s="22" t="s">
        <v>141</v>
      </c>
      <c r="I19" s="18"/>
      <c r="J19" s="22" t="s">
        <v>141</v>
      </c>
      <c r="K19" s="18"/>
      <c r="L19" s="22"/>
      <c r="P19" s="18"/>
      <c r="Q19" s="22" t="s">
        <v>141</v>
      </c>
      <c r="R19" s="18"/>
      <c r="S19" s="22"/>
      <c r="W19" s="18" t="s">
        <v>141</v>
      </c>
      <c r="X19" s="22" t="s">
        <v>141</v>
      </c>
      <c r="AA19" s="18"/>
      <c r="AB19" s="22"/>
      <c r="AF19" s="18"/>
      <c r="AG19" s="22">
        <v>3</v>
      </c>
      <c r="AH19" s="23">
        <v>4</v>
      </c>
      <c r="AI19" s="23">
        <v>5</v>
      </c>
      <c r="AJ19" s="23">
        <v>2</v>
      </c>
      <c r="AK19" s="18">
        <v>1</v>
      </c>
      <c r="AL19" s="22"/>
      <c r="AM19" s="23" t="s">
        <v>141</v>
      </c>
      <c r="AP19" s="18"/>
      <c r="AQ19" s="22"/>
      <c r="AV19" s="18" t="s">
        <v>141</v>
      </c>
      <c r="AW19" s="22" t="s">
        <v>141</v>
      </c>
      <c r="AX19" s="18"/>
      <c r="AY19" s="22" t="s">
        <v>141</v>
      </c>
      <c r="AZ19" s="18"/>
      <c r="BA19" s="22" t="s">
        <v>141</v>
      </c>
      <c r="BB19" s="18"/>
      <c r="BC19" s="22"/>
      <c r="BD19" s="23" t="s">
        <v>141</v>
      </c>
      <c r="BG19" s="18"/>
      <c r="BH19" s="22"/>
      <c r="BJ19" s="23" t="s">
        <v>141</v>
      </c>
      <c r="BM19" s="18"/>
      <c r="BN19" s="22"/>
      <c r="BQ19" s="23" t="s">
        <v>141</v>
      </c>
      <c r="CA19" s="23" t="s">
        <v>141</v>
      </c>
      <c r="CJ19" s="23" t="s">
        <v>141</v>
      </c>
      <c r="CK19" s="23" t="s">
        <v>141</v>
      </c>
      <c r="CL19" s="23" t="s">
        <v>141</v>
      </c>
      <c r="CM19" s="23" t="s">
        <v>141</v>
      </c>
      <c r="CV19" s="18"/>
      <c r="CW19" s="22"/>
      <c r="CY19" s="18" t="s">
        <v>141</v>
      </c>
      <c r="CZ19" s="22"/>
      <c r="DB19" s="18" t="s">
        <v>141</v>
      </c>
      <c r="DC19" s="23" t="s">
        <v>141</v>
      </c>
      <c r="DE19" s="18"/>
    </row>
    <row r="20" spans="1:109" s="23" customFormat="1" x14ac:dyDescent="0.25">
      <c r="A20" s="30"/>
      <c r="B20" s="22"/>
      <c r="C20" s="18" t="s">
        <v>141</v>
      </c>
      <c r="D20" s="22"/>
      <c r="G20" s="18" t="s">
        <v>141</v>
      </c>
      <c r="H20" s="22" t="s">
        <v>141</v>
      </c>
      <c r="I20" s="18"/>
      <c r="J20" s="22" t="s">
        <v>141</v>
      </c>
      <c r="K20" s="18"/>
      <c r="L20" s="22"/>
      <c r="P20" s="18"/>
      <c r="Q20" s="22" t="s">
        <v>141</v>
      </c>
      <c r="R20" s="18"/>
      <c r="S20" s="22" t="s">
        <v>141</v>
      </c>
      <c r="W20" s="18"/>
      <c r="X20" s="22" t="s">
        <v>141</v>
      </c>
      <c r="AA20" s="18"/>
      <c r="AB20" s="22"/>
      <c r="AF20" s="18"/>
      <c r="AG20" s="22">
        <v>4</v>
      </c>
      <c r="AH20" s="23">
        <v>3</v>
      </c>
      <c r="AI20" s="23">
        <v>5</v>
      </c>
      <c r="AJ20" s="23">
        <v>2</v>
      </c>
      <c r="AK20" s="18">
        <v>1</v>
      </c>
      <c r="AL20" s="22"/>
      <c r="AM20" s="23" t="s">
        <v>141</v>
      </c>
      <c r="AP20" s="18"/>
      <c r="AQ20" s="22"/>
      <c r="AR20" s="23" t="s">
        <v>141</v>
      </c>
      <c r="AV20" s="18"/>
      <c r="AW20" s="22"/>
      <c r="AX20" s="18" t="s">
        <v>141</v>
      </c>
      <c r="AY20" s="22"/>
      <c r="AZ20" s="18"/>
      <c r="BA20" s="22"/>
      <c r="BB20" s="18"/>
      <c r="BC20" s="22"/>
      <c r="BD20" s="23" t="s">
        <v>141</v>
      </c>
      <c r="BG20" s="18"/>
      <c r="BH20" s="22"/>
      <c r="BI20" s="23" t="s">
        <v>141</v>
      </c>
      <c r="BM20" s="18"/>
      <c r="BN20" s="22" t="s">
        <v>141</v>
      </c>
      <c r="BR20" s="23" t="s">
        <v>141</v>
      </c>
      <c r="BT20" s="23" t="s">
        <v>141</v>
      </c>
      <c r="BW20" s="23" t="s">
        <v>141</v>
      </c>
      <c r="BZ20" s="23" t="s">
        <v>141</v>
      </c>
      <c r="CE20" s="23" t="s">
        <v>141</v>
      </c>
      <c r="CI20" s="23" t="s">
        <v>141</v>
      </c>
      <c r="CJ20" s="23" t="s">
        <v>141</v>
      </c>
      <c r="CK20" s="23" t="s">
        <v>141</v>
      </c>
      <c r="CL20" s="23" t="s">
        <v>141</v>
      </c>
      <c r="CM20" s="23" t="s">
        <v>141</v>
      </c>
      <c r="CN20" s="23" t="s">
        <v>141</v>
      </c>
      <c r="CQ20" s="23" t="s">
        <v>141</v>
      </c>
      <c r="CV20" s="18"/>
      <c r="CW20" s="22"/>
      <c r="CX20" s="23" t="s">
        <v>141</v>
      </c>
      <c r="CY20" s="18"/>
      <c r="CZ20" s="22"/>
      <c r="DB20" s="18" t="s">
        <v>141</v>
      </c>
      <c r="DD20" s="23" t="s">
        <v>141</v>
      </c>
      <c r="DE20" s="18"/>
    </row>
    <row r="21" spans="1:109" s="23" customFormat="1" x14ac:dyDescent="0.25">
      <c r="A21" s="30"/>
      <c r="B21" s="22" t="s">
        <v>141</v>
      </c>
      <c r="C21" s="18"/>
      <c r="D21" s="22"/>
      <c r="G21" s="18" t="s">
        <v>141</v>
      </c>
      <c r="H21" s="22" t="s">
        <v>141</v>
      </c>
      <c r="I21" s="18"/>
      <c r="J21" s="22"/>
      <c r="K21" s="18"/>
      <c r="L21" s="22"/>
      <c r="P21" s="18"/>
      <c r="Q21" s="22" t="s">
        <v>141</v>
      </c>
      <c r="R21" s="18"/>
      <c r="S21" s="22" t="s">
        <v>141</v>
      </c>
      <c r="W21" s="18"/>
      <c r="X21" s="22" t="s">
        <v>141</v>
      </c>
      <c r="AA21" s="18"/>
      <c r="AB21" s="22"/>
      <c r="AF21" s="18"/>
      <c r="AG21" s="22">
        <v>5</v>
      </c>
      <c r="AH21" s="23">
        <v>3</v>
      </c>
      <c r="AI21" s="23">
        <v>4</v>
      </c>
      <c r="AJ21" s="23">
        <v>2</v>
      </c>
      <c r="AK21" s="18">
        <v>1</v>
      </c>
      <c r="AL21" s="22"/>
      <c r="AM21" s="23" t="s">
        <v>141</v>
      </c>
      <c r="AP21" s="18"/>
      <c r="AQ21" s="22"/>
      <c r="AR21" s="23" t="s">
        <v>141</v>
      </c>
      <c r="AV21" s="18"/>
      <c r="AW21" s="22"/>
      <c r="AX21" s="18" t="s">
        <v>141</v>
      </c>
      <c r="AY21" s="22"/>
      <c r="AZ21" s="18"/>
      <c r="BA21" s="22"/>
      <c r="BB21" s="18"/>
      <c r="BC21" s="22"/>
      <c r="BD21" s="23" t="s">
        <v>141</v>
      </c>
      <c r="BG21" s="18"/>
      <c r="BH21" s="22"/>
      <c r="BM21" s="18" t="s">
        <v>141</v>
      </c>
      <c r="BN21" s="22" t="s">
        <v>141</v>
      </c>
      <c r="BR21" s="23" t="s">
        <v>141</v>
      </c>
      <c r="BS21" s="23" t="s">
        <v>141</v>
      </c>
      <c r="BU21" s="23" t="s">
        <v>141</v>
      </c>
      <c r="BV21" s="23" t="s">
        <v>141</v>
      </c>
      <c r="BZ21" s="23" t="s">
        <v>141</v>
      </c>
      <c r="CA21" s="23" t="s">
        <v>141</v>
      </c>
      <c r="CK21" s="23" t="s">
        <v>141</v>
      </c>
      <c r="CL21" s="23" t="s">
        <v>141</v>
      </c>
      <c r="CM21" s="23" t="s">
        <v>141</v>
      </c>
      <c r="CN21" s="23" t="s">
        <v>141</v>
      </c>
      <c r="CT21" s="23" t="s">
        <v>141</v>
      </c>
      <c r="CV21" s="18"/>
      <c r="CW21" s="22"/>
      <c r="CX21" s="23" t="s">
        <v>141</v>
      </c>
      <c r="CY21" s="18"/>
      <c r="CZ21" s="22"/>
      <c r="DB21" s="18" t="s">
        <v>141</v>
      </c>
      <c r="DC21" s="23" t="s">
        <v>141</v>
      </c>
      <c r="DE21" s="18"/>
    </row>
    <row r="22" spans="1:109" s="23" customFormat="1" x14ac:dyDescent="0.25">
      <c r="A22" s="30"/>
      <c r="B22" s="22"/>
      <c r="C22" s="18" t="s">
        <v>141</v>
      </c>
      <c r="D22" s="22"/>
      <c r="E22" s="23" t="s">
        <v>141</v>
      </c>
      <c r="G22" s="18"/>
      <c r="H22" s="22" t="s">
        <v>141</v>
      </c>
      <c r="I22" s="18"/>
      <c r="J22" s="22"/>
      <c r="K22" s="18"/>
      <c r="L22" s="22"/>
      <c r="P22" s="18"/>
      <c r="Q22" s="22" t="s">
        <v>141</v>
      </c>
      <c r="R22" s="18"/>
      <c r="S22" s="22"/>
      <c r="T22" s="23" t="s">
        <v>141</v>
      </c>
      <c r="W22" s="18"/>
      <c r="X22" s="22" t="s">
        <v>141</v>
      </c>
      <c r="AA22" s="18"/>
      <c r="AB22" s="22"/>
      <c r="AF22" s="18"/>
      <c r="AG22" s="22">
        <v>4</v>
      </c>
      <c r="AH22" s="23">
        <v>2</v>
      </c>
      <c r="AI22" s="23">
        <v>5</v>
      </c>
      <c r="AJ22" s="23">
        <v>3</v>
      </c>
      <c r="AK22" s="18">
        <v>1</v>
      </c>
      <c r="AL22" s="22"/>
      <c r="AM22" s="23" t="s">
        <v>141</v>
      </c>
      <c r="AP22" s="18"/>
      <c r="AQ22" s="22" t="s">
        <v>141</v>
      </c>
      <c r="AV22" s="18"/>
      <c r="AW22" s="22"/>
      <c r="AX22" s="18" t="s">
        <v>141</v>
      </c>
      <c r="AY22" s="22"/>
      <c r="AZ22" s="18"/>
      <c r="BA22" s="22"/>
      <c r="BB22" s="18"/>
      <c r="BC22" s="22"/>
      <c r="BD22" s="23" t="s">
        <v>141</v>
      </c>
      <c r="BG22" s="18"/>
      <c r="BH22" s="22"/>
      <c r="BM22" s="18" t="s">
        <v>141</v>
      </c>
      <c r="BN22" s="22"/>
      <c r="BQ22" s="23" t="s">
        <v>141</v>
      </c>
      <c r="BS22" s="23" t="s">
        <v>141</v>
      </c>
      <c r="BT22" s="23" t="s">
        <v>141</v>
      </c>
      <c r="BV22" s="23" t="s">
        <v>141</v>
      </c>
      <c r="BZ22" s="23" t="s">
        <v>141</v>
      </c>
      <c r="CE22" s="23" t="s">
        <v>141</v>
      </c>
      <c r="CG22" s="23" t="s">
        <v>141</v>
      </c>
      <c r="CI22" s="23" t="s">
        <v>141</v>
      </c>
      <c r="CJ22" s="23" t="s">
        <v>141</v>
      </c>
      <c r="CL22" s="23" t="s">
        <v>141</v>
      </c>
      <c r="CN22" s="23" t="s">
        <v>141</v>
      </c>
      <c r="CP22" s="23" t="s">
        <v>141</v>
      </c>
      <c r="CT22" s="23" t="s">
        <v>141</v>
      </c>
      <c r="CV22" s="18"/>
      <c r="CW22" s="22"/>
      <c r="CX22" s="23" t="s">
        <v>141</v>
      </c>
      <c r="CY22" s="18"/>
      <c r="CZ22" s="22"/>
      <c r="DB22" s="18" t="s">
        <v>141</v>
      </c>
      <c r="DC22" s="23" t="s">
        <v>141</v>
      </c>
      <c r="DE22" s="18"/>
    </row>
    <row r="23" spans="1:109" s="23" customFormat="1" x14ac:dyDescent="0.25">
      <c r="A23" s="30"/>
      <c r="B23" s="22" t="s">
        <v>141</v>
      </c>
      <c r="C23" s="18"/>
      <c r="D23" s="22"/>
      <c r="G23" s="18" t="s">
        <v>141</v>
      </c>
      <c r="H23" s="22" t="s">
        <v>141</v>
      </c>
      <c r="I23" s="18"/>
      <c r="J23" s="22"/>
      <c r="K23" s="18"/>
      <c r="L23" s="22"/>
      <c r="P23" s="18"/>
      <c r="Q23" s="22" t="s">
        <v>141</v>
      </c>
      <c r="R23" s="18"/>
      <c r="S23" s="22"/>
      <c r="W23" s="18" t="s">
        <v>141</v>
      </c>
      <c r="X23" s="22" t="s">
        <v>141</v>
      </c>
      <c r="AA23" s="18"/>
      <c r="AB23" s="22"/>
      <c r="AF23" s="18"/>
      <c r="AG23" s="22">
        <v>5</v>
      </c>
      <c r="AH23" s="23">
        <v>3</v>
      </c>
      <c r="AI23" s="23">
        <v>4</v>
      </c>
      <c r="AJ23" s="23">
        <v>2</v>
      </c>
      <c r="AK23" s="18">
        <v>1</v>
      </c>
      <c r="AL23" s="22" t="s">
        <v>141</v>
      </c>
      <c r="AP23" s="18"/>
      <c r="AQ23" s="22"/>
      <c r="AR23" s="23" t="s">
        <v>141</v>
      </c>
      <c r="AV23" s="18"/>
      <c r="AW23" s="22"/>
      <c r="AX23" s="18" t="s">
        <v>141</v>
      </c>
      <c r="AY23" s="22"/>
      <c r="AZ23" s="18"/>
      <c r="BA23" s="22"/>
      <c r="BB23" s="18"/>
      <c r="BC23" s="22"/>
      <c r="BD23" s="23" t="s">
        <v>141</v>
      </c>
      <c r="BG23" s="18"/>
      <c r="BH23" s="22"/>
      <c r="BM23" s="18" t="s">
        <v>141</v>
      </c>
      <c r="BN23" s="22"/>
      <c r="BO23" s="23" t="s">
        <v>141</v>
      </c>
      <c r="BV23" s="23" t="s">
        <v>141</v>
      </c>
      <c r="BW23" s="23" t="s">
        <v>141</v>
      </c>
      <c r="CE23" s="23" t="s">
        <v>141</v>
      </c>
      <c r="CG23" s="23" t="s">
        <v>141</v>
      </c>
      <c r="CI23" s="23" t="s">
        <v>141</v>
      </c>
      <c r="CK23" s="23" t="s">
        <v>141</v>
      </c>
      <c r="CT23" s="23" t="s">
        <v>141</v>
      </c>
      <c r="CV23" s="18"/>
      <c r="CW23" s="22"/>
      <c r="CY23" s="18" t="s">
        <v>141</v>
      </c>
      <c r="CZ23" s="22"/>
      <c r="DB23" s="18" t="s">
        <v>141</v>
      </c>
      <c r="DC23" s="23" t="s">
        <v>141</v>
      </c>
      <c r="DE23" s="18"/>
    </row>
    <row r="24" spans="1:109" s="23" customFormat="1" x14ac:dyDescent="0.25">
      <c r="A24" s="30"/>
      <c r="B24" s="22" t="s">
        <v>141</v>
      </c>
      <c r="C24" s="18"/>
      <c r="D24" s="22"/>
      <c r="F24" s="23" t="s">
        <v>141</v>
      </c>
      <c r="G24" s="18"/>
      <c r="H24" s="22" t="s">
        <v>141</v>
      </c>
      <c r="I24" s="18"/>
      <c r="J24" s="22"/>
      <c r="K24" s="18"/>
      <c r="L24" s="22"/>
      <c r="P24" s="18"/>
      <c r="Q24" s="22" t="s">
        <v>141</v>
      </c>
      <c r="R24" s="18"/>
      <c r="S24" s="22"/>
      <c r="V24" s="23" t="s">
        <v>141</v>
      </c>
      <c r="W24" s="18"/>
      <c r="X24" s="22" t="s">
        <v>141</v>
      </c>
      <c r="AA24" s="18"/>
      <c r="AB24" s="22"/>
      <c r="AF24" s="18"/>
      <c r="AG24" s="22">
        <v>5</v>
      </c>
      <c r="AH24" s="23">
        <v>4</v>
      </c>
      <c r="AI24" s="23">
        <v>3</v>
      </c>
      <c r="AJ24" s="23">
        <v>2</v>
      </c>
      <c r="AK24" s="18">
        <v>1</v>
      </c>
      <c r="AL24" s="22"/>
      <c r="AM24" s="23" t="s">
        <v>141</v>
      </c>
      <c r="AP24" s="18"/>
      <c r="AQ24" s="22"/>
      <c r="AR24" s="23" t="s">
        <v>141</v>
      </c>
      <c r="AV24" s="18"/>
      <c r="AW24" s="22"/>
      <c r="AX24" s="18" t="s">
        <v>141</v>
      </c>
      <c r="AY24" s="22"/>
      <c r="AZ24" s="18"/>
      <c r="BA24" s="22"/>
      <c r="BB24" s="18"/>
      <c r="BC24" s="22" t="s">
        <v>141</v>
      </c>
      <c r="BG24" s="18"/>
      <c r="BH24" s="22"/>
      <c r="BM24" s="18" t="s">
        <v>141</v>
      </c>
      <c r="BN24" s="22"/>
      <c r="BO24" s="23" t="s">
        <v>141</v>
      </c>
      <c r="BQ24" s="23" t="s">
        <v>141</v>
      </c>
      <c r="BT24" s="23" t="s">
        <v>141</v>
      </c>
      <c r="BW24" s="23" t="s">
        <v>141</v>
      </c>
      <c r="CA24" s="23" t="s">
        <v>141</v>
      </c>
      <c r="CK24" s="23" t="s">
        <v>141</v>
      </c>
      <c r="CM24" s="23" t="s">
        <v>141</v>
      </c>
      <c r="CR24" s="23" t="s">
        <v>141</v>
      </c>
      <c r="CV24" s="18"/>
      <c r="CW24" s="22"/>
      <c r="CX24" s="23" t="s">
        <v>141</v>
      </c>
      <c r="CY24" s="18"/>
      <c r="CZ24" s="22"/>
      <c r="DB24" s="18" t="s">
        <v>141</v>
      </c>
      <c r="DE24" s="18" t="s">
        <v>141</v>
      </c>
    </row>
    <row r="25" spans="1:109" s="23" customFormat="1" x14ac:dyDescent="0.25">
      <c r="A25" s="30"/>
      <c r="B25" s="22" t="s">
        <v>141</v>
      </c>
      <c r="C25" s="18"/>
      <c r="D25" s="22"/>
      <c r="E25" s="23" t="s">
        <v>141</v>
      </c>
      <c r="G25" s="18"/>
      <c r="H25" s="22" t="s">
        <v>141</v>
      </c>
      <c r="I25" s="18"/>
      <c r="J25" s="22"/>
      <c r="K25" s="18"/>
      <c r="L25" s="22"/>
      <c r="P25" s="18"/>
      <c r="Q25" s="22" t="s">
        <v>141</v>
      </c>
      <c r="R25" s="18"/>
      <c r="S25" s="22" t="s">
        <v>141</v>
      </c>
      <c r="U25" s="23" t="s">
        <v>141</v>
      </c>
      <c r="W25" s="18"/>
      <c r="X25" s="22"/>
      <c r="Y25" s="23" t="s">
        <v>141</v>
      </c>
      <c r="AA25" s="18"/>
      <c r="AB25" s="22"/>
      <c r="AF25" s="18"/>
      <c r="AG25" s="22">
        <v>2</v>
      </c>
      <c r="AH25" s="23">
        <v>4</v>
      </c>
      <c r="AI25" s="23">
        <v>5</v>
      </c>
      <c r="AJ25" s="23">
        <v>3</v>
      </c>
      <c r="AK25" s="18">
        <v>1</v>
      </c>
      <c r="AL25" s="22"/>
      <c r="AM25" s="23" t="s">
        <v>141</v>
      </c>
      <c r="AP25" s="18"/>
      <c r="AQ25" s="22" t="s">
        <v>141</v>
      </c>
      <c r="AV25" s="18"/>
      <c r="AW25" s="22" t="s">
        <v>141</v>
      </c>
      <c r="AX25" s="18"/>
      <c r="AY25" s="22"/>
      <c r="AZ25" s="18" t="s">
        <v>141</v>
      </c>
      <c r="BA25" s="22" t="s">
        <v>141</v>
      </c>
      <c r="BB25" s="18"/>
      <c r="BC25" s="22"/>
      <c r="BD25" s="23" t="s">
        <v>141</v>
      </c>
      <c r="BG25" s="18"/>
      <c r="BH25" s="22"/>
      <c r="BI25" s="23" t="s">
        <v>141</v>
      </c>
      <c r="BM25" s="18"/>
      <c r="BN25" s="22"/>
      <c r="BP25" s="23" t="s">
        <v>141</v>
      </c>
      <c r="BS25" s="23" t="s">
        <v>141</v>
      </c>
      <c r="BV25" s="23" t="s">
        <v>141</v>
      </c>
      <c r="CA25" s="23" t="s">
        <v>141</v>
      </c>
      <c r="CI25" s="23" t="s">
        <v>141</v>
      </c>
      <c r="CJ25" s="23" t="s">
        <v>141</v>
      </c>
      <c r="CM25" s="23" t="s">
        <v>141</v>
      </c>
      <c r="CN25" s="23" t="s">
        <v>141</v>
      </c>
      <c r="CT25" s="23" t="s">
        <v>141</v>
      </c>
      <c r="CV25" s="18"/>
      <c r="CW25" s="22"/>
      <c r="CX25" s="23" t="s">
        <v>141</v>
      </c>
      <c r="CY25" s="18"/>
      <c r="CZ25" s="22"/>
      <c r="DB25" s="18" t="s">
        <v>141</v>
      </c>
      <c r="DC25" s="23" t="s">
        <v>141</v>
      </c>
      <c r="DE25" s="18"/>
    </row>
    <row r="26" spans="1:109" s="23" customFormat="1" x14ac:dyDescent="0.25">
      <c r="A26" s="30"/>
      <c r="B26" s="22"/>
      <c r="C26" s="18" t="s">
        <v>141</v>
      </c>
      <c r="D26" s="22"/>
      <c r="E26" s="23" t="s">
        <v>141</v>
      </c>
      <c r="G26" s="18"/>
      <c r="H26" s="22" t="s">
        <v>141</v>
      </c>
      <c r="I26" s="18"/>
      <c r="J26" s="22"/>
      <c r="K26" s="18"/>
      <c r="L26" s="22"/>
      <c r="P26" s="18"/>
      <c r="Q26" s="22" t="s">
        <v>141</v>
      </c>
      <c r="R26" s="18"/>
      <c r="S26" s="22" t="s">
        <v>141</v>
      </c>
      <c r="W26" s="18" t="s">
        <v>141</v>
      </c>
      <c r="X26" s="22"/>
      <c r="Y26" s="23" t="s">
        <v>141</v>
      </c>
      <c r="AA26" s="18"/>
      <c r="AB26" s="22"/>
      <c r="AF26" s="18"/>
      <c r="AG26" s="22">
        <v>4</v>
      </c>
      <c r="AH26" s="23">
        <v>3</v>
      </c>
      <c r="AI26" s="23">
        <v>5</v>
      </c>
      <c r="AJ26" s="23">
        <v>2</v>
      </c>
      <c r="AK26" s="18">
        <v>1</v>
      </c>
      <c r="AL26" s="22"/>
      <c r="AM26" s="23" t="s">
        <v>141</v>
      </c>
      <c r="AP26" s="18"/>
      <c r="AQ26" s="22"/>
      <c r="AT26" s="23" t="s">
        <v>141</v>
      </c>
      <c r="AV26" s="18"/>
      <c r="AW26" s="22" t="s">
        <v>141</v>
      </c>
      <c r="AX26" s="18"/>
      <c r="AY26" s="22"/>
      <c r="AZ26" s="18" t="s">
        <v>141</v>
      </c>
      <c r="BA26" s="22"/>
      <c r="BB26" s="18" t="s">
        <v>141</v>
      </c>
      <c r="BC26" s="22" t="s">
        <v>141</v>
      </c>
      <c r="BG26" s="18"/>
      <c r="BH26" s="22"/>
      <c r="BK26" s="23" t="s">
        <v>141</v>
      </c>
      <c r="BM26" s="18"/>
      <c r="BN26" s="22"/>
      <c r="BO26" s="23" t="s">
        <v>141</v>
      </c>
      <c r="BP26" s="23" t="s">
        <v>141</v>
      </c>
      <c r="BS26" s="23" t="s">
        <v>141</v>
      </c>
      <c r="CA26" s="23" t="s">
        <v>141</v>
      </c>
      <c r="CI26" s="23" t="s">
        <v>141</v>
      </c>
      <c r="CJ26" s="23" t="s">
        <v>141</v>
      </c>
      <c r="CM26" s="23" t="s">
        <v>141</v>
      </c>
      <c r="CT26" s="23" t="s">
        <v>141</v>
      </c>
      <c r="CV26" s="18"/>
      <c r="CW26" s="22"/>
      <c r="CX26" s="23" t="s">
        <v>141</v>
      </c>
      <c r="CY26" s="18"/>
      <c r="CZ26" s="22" t="s">
        <v>141</v>
      </c>
      <c r="DB26" s="18"/>
      <c r="DC26" s="23" t="s">
        <v>141</v>
      </c>
      <c r="DE26" s="18"/>
    </row>
    <row r="27" spans="1:109" s="23" customFormat="1" x14ac:dyDescent="0.25">
      <c r="A27" s="30"/>
      <c r="B27" s="22"/>
      <c r="C27" s="18" t="s">
        <v>141</v>
      </c>
      <c r="D27" s="22"/>
      <c r="G27" s="18" t="s">
        <v>141</v>
      </c>
      <c r="H27" s="22"/>
      <c r="I27" s="18" t="s">
        <v>141</v>
      </c>
      <c r="J27" s="22"/>
      <c r="K27" s="18" t="s">
        <v>141</v>
      </c>
      <c r="L27" s="22"/>
      <c r="O27" s="23" t="s">
        <v>141</v>
      </c>
      <c r="P27" s="18"/>
      <c r="Q27" s="22"/>
      <c r="R27" s="18"/>
      <c r="S27" s="22"/>
      <c r="W27" s="18"/>
      <c r="X27" s="22"/>
      <c r="AA27" s="18"/>
      <c r="AB27" s="22"/>
      <c r="AF27" s="18"/>
      <c r="AG27" s="22"/>
      <c r="AK27" s="18"/>
      <c r="AL27" s="22"/>
      <c r="AP27" s="18"/>
      <c r="AQ27" s="22"/>
      <c r="AV27" s="18"/>
      <c r="AW27" s="22"/>
      <c r="AX27" s="18"/>
      <c r="AY27" s="22"/>
      <c r="AZ27" s="18"/>
      <c r="BA27" s="22"/>
      <c r="BB27" s="18"/>
      <c r="BC27" s="22"/>
      <c r="BG27" s="18"/>
      <c r="BH27" s="22"/>
      <c r="BM27" s="18"/>
      <c r="BN27" s="22"/>
      <c r="CV27" s="18"/>
      <c r="CW27" s="22"/>
      <c r="CY27" s="18"/>
      <c r="CZ27" s="22"/>
      <c r="DB27" s="18"/>
      <c r="DE27" s="18"/>
    </row>
    <row r="28" spans="1:109" s="23" customFormat="1" x14ac:dyDescent="0.25">
      <c r="A28" s="30"/>
      <c r="B28" s="22" t="s">
        <v>141</v>
      </c>
      <c r="C28" s="18"/>
      <c r="D28" s="22"/>
      <c r="E28" s="23" t="s">
        <v>141</v>
      </c>
      <c r="G28" s="18"/>
      <c r="H28" s="22" t="s">
        <v>141</v>
      </c>
      <c r="I28" s="18"/>
      <c r="J28" s="22"/>
      <c r="K28" s="18"/>
      <c r="L28" s="22"/>
      <c r="P28" s="18"/>
      <c r="Q28" s="22" t="s">
        <v>141</v>
      </c>
      <c r="R28" s="18"/>
      <c r="S28" s="22"/>
      <c r="T28" s="23" t="s">
        <v>141</v>
      </c>
      <c r="U28" s="23" t="s">
        <v>141</v>
      </c>
      <c r="V28" s="23" t="s">
        <v>141</v>
      </c>
      <c r="W28" s="18" t="s">
        <v>141</v>
      </c>
      <c r="X28" s="22" t="s">
        <v>141</v>
      </c>
      <c r="AA28" s="18"/>
      <c r="AB28" s="22"/>
      <c r="AF28" s="18"/>
      <c r="AG28" s="22">
        <v>5</v>
      </c>
      <c r="AH28" s="23">
        <v>3</v>
      </c>
      <c r="AI28" s="23">
        <v>5</v>
      </c>
      <c r="AJ28" s="23">
        <v>5</v>
      </c>
      <c r="AK28" s="18">
        <v>3</v>
      </c>
      <c r="AL28" s="22" t="s">
        <v>141</v>
      </c>
      <c r="AP28" s="18"/>
      <c r="AQ28" s="22" t="s">
        <v>141</v>
      </c>
      <c r="AS28" s="23" t="s">
        <v>141</v>
      </c>
      <c r="AU28" s="23" t="s">
        <v>141</v>
      </c>
      <c r="AV28" s="18"/>
      <c r="AW28" s="22" t="s">
        <v>141</v>
      </c>
      <c r="AX28" s="18"/>
      <c r="AY28" s="22" t="s">
        <v>141</v>
      </c>
      <c r="AZ28" s="18"/>
      <c r="BA28" s="22"/>
      <c r="BB28" s="18" t="s">
        <v>141</v>
      </c>
      <c r="BC28" s="22"/>
      <c r="BD28" s="23" t="s">
        <v>141</v>
      </c>
      <c r="BG28" s="18"/>
      <c r="BH28" s="22" t="s">
        <v>141</v>
      </c>
      <c r="BM28" s="18"/>
      <c r="BN28" s="22" t="s">
        <v>141</v>
      </c>
      <c r="BO28" s="23" t="s">
        <v>141</v>
      </c>
      <c r="BP28" s="23" t="s">
        <v>141</v>
      </c>
      <c r="BS28" s="23" t="s">
        <v>141</v>
      </c>
      <c r="BU28" s="23" t="s">
        <v>141</v>
      </c>
      <c r="BX28" s="23" t="s">
        <v>141</v>
      </c>
      <c r="BZ28" s="23" t="s">
        <v>141</v>
      </c>
      <c r="CA28" s="23" t="s">
        <v>141</v>
      </c>
      <c r="CB28" s="23" t="s">
        <v>141</v>
      </c>
      <c r="CG28" s="23" t="s">
        <v>141</v>
      </c>
      <c r="CI28" s="23" t="s">
        <v>141</v>
      </c>
      <c r="CJ28" s="23" t="s">
        <v>141</v>
      </c>
      <c r="CL28" s="23" t="s">
        <v>141</v>
      </c>
      <c r="CM28" s="23" t="s">
        <v>141</v>
      </c>
      <c r="CO28" s="23" t="s">
        <v>141</v>
      </c>
      <c r="CR28" s="23" t="s">
        <v>141</v>
      </c>
      <c r="CS28" s="23" t="s">
        <v>141</v>
      </c>
      <c r="CT28" s="23" t="s">
        <v>141</v>
      </c>
      <c r="CU28" s="23" t="s">
        <v>141</v>
      </c>
      <c r="CV28" s="18"/>
      <c r="CW28" s="22"/>
      <c r="CX28" s="23" t="s">
        <v>141</v>
      </c>
      <c r="CY28" s="18"/>
      <c r="CZ28" s="22" t="s">
        <v>141</v>
      </c>
      <c r="DB28" s="18"/>
      <c r="DC28" s="23" t="s">
        <v>141</v>
      </c>
      <c r="DE28" s="18"/>
    </row>
    <row r="29" spans="1:109" s="23" customFormat="1" x14ac:dyDescent="0.25">
      <c r="A29" s="30"/>
      <c r="B29" s="22"/>
      <c r="C29" s="18" t="s">
        <v>141</v>
      </c>
      <c r="D29" s="22"/>
      <c r="E29" s="23" t="s">
        <v>141</v>
      </c>
      <c r="G29" s="18"/>
      <c r="H29" s="22"/>
      <c r="I29" s="18" t="s">
        <v>141</v>
      </c>
      <c r="J29" s="22"/>
      <c r="K29" s="18" t="s">
        <v>141</v>
      </c>
      <c r="L29" s="22" t="s">
        <v>141</v>
      </c>
      <c r="P29" s="18"/>
      <c r="Q29" s="22"/>
      <c r="R29" s="18"/>
      <c r="S29" s="22"/>
      <c r="W29" s="18"/>
      <c r="X29" s="22"/>
      <c r="AA29" s="18"/>
      <c r="AB29" s="22"/>
      <c r="AF29" s="18"/>
      <c r="AG29" s="22"/>
      <c r="AK29" s="18"/>
      <c r="AL29" s="22"/>
      <c r="AP29" s="18"/>
      <c r="AQ29" s="22"/>
      <c r="AV29" s="18"/>
      <c r="AW29" s="22"/>
      <c r="AX29" s="18"/>
      <c r="AY29" s="22"/>
      <c r="AZ29" s="18"/>
      <c r="BA29" s="22"/>
      <c r="BB29" s="18"/>
      <c r="BC29" s="22"/>
      <c r="BG29" s="18"/>
      <c r="BH29" s="22"/>
      <c r="BM29" s="18"/>
      <c r="BN29" s="22"/>
      <c r="CV29" s="18"/>
      <c r="CW29" s="22"/>
      <c r="CY29" s="18"/>
      <c r="CZ29" s="22"/>
      <c r="DB29" s="18"/>
      <c r="DE29" s="18"/>
    </row>
    <row r="30" spans="1:109" s="23" customFormat="1" x14ac:dyDescent="0.25">
      <c r="A30" s="30"/>
      <c r="B30" s="22"/>
      <c r="C30" s="18" t="s">
        <v>141</v>
      </c>
      <c r="D30" s="22"/>
      <c r="F30" s="23" t="s">
        <v>141</v>
      </c>
      <c r="G30" s="18"/>
      <c r="H30" s="22" t="s">
        <v>141</v>
      </c>
      <c r="I30" s="18"/>
      <c r="J30" s="22"/>
      <c r="K30" s="18"/>
      <c r="L30" s="22"/>
      <c r="P30" s="18"/>
      <c r="Q30" s="22" t="s">
        <v>141</v>
      </c>
      <c r="R30" s="18"/>
      <c r="S30" s="22"/>
      <c r="W30" s="18" t="s">
        <v>141</v>
      </c>
      <c r="X30" s="22"/>
      <c r="Y30" s="23" t="s">
        <v>141</v>
      </c>
      <c r="AA30" s="18"/>
      <c r="AB30" s="22"/>
      <c r="AF30" s="18"/>
      <c r="AG30" s="22">
        <v>4</v>
      </c>
      <c r="AH30" s="23">
        <v>3</v>
      </c>
      <c r="AI30" s="23">
        <v>5</v>
      </c>
      <c r="AJ30" s="23">
        <v>4</v>
      </c>
      <c r="AK30" s="18">
        <v>3</v>
      </c>
      <c r="AL30" s="22"/>
      <c r="AM30" s="23" t="s">
        <v>141</v>
      </c>
      <c r="AP30" s="18"/>
      <c r="AQ30" s="22" t="s">
        <v>141</v>
      </c>
      <c r="AS30" s="23" t="s">
        <v>141</v>
      </c>
      <c r="AV30" s="18"/>
      <c r="AW30" s="22" t="s">
        <v>141</v>
      </c>
      <c r="AX30" s="18"/>
      <c r="AY30" s="22"/>
      <c r="AZ30" s="18" t="s">
        <v>141</v>
      </c>
      <c r="BA30" s="22"/>
      <c r="BB30" s="18"/>
      <c r="BC30" s="22"/>
      <c r="BD30" s="23" t="s">
        <v>141</v>
      </c>
      <c r="BG30" s="18"/>
      <c r="BH30" s="22" t="s">
        <v>141</v>
      </c>
      <c r="BM30" s="18"/>
      <c r="BN30" s="22" t="s">
        <v>141</v>
      </c>
      <c r="BP30" s="23" t="s">
        <v>141</v>
      </c>
      <c r="BS30" s="23" t="s">
        <v>141</v>
      </c>
      <c r="BT30" s="23" t="s">
        <v>141</v>
      </c>
      <c r="BU30" s="23" t="s">
        <v>141</v>
      </c>
      <c r="BX30" s="23" t="s">
        <v>141</v>
      </c>
      <c r="BY30" s="23" t="s">
        <v>141</v>
      </c>
      <c r="BZ30" s="23" t="s">
        <v>141</v>
      </c>
      <c r="CA30" s="23" t="s">
        <v>141</v>
      </c>
      <c r="CB30" s="23" t="s">
        <v>141</v>
      </c>
      <c r="CD30" s="23" t="s">
        <v>141</v>
      </c>
      <c r="CG30" s="23" t="s">
        <v>141</v>
      </c>
      <c r="CI30" s="23" t="s">
        <v>141</v>
      </c>
      <c r="CJ30" s="23" t="s">
        <v>141</v>
      </c>
      <c r="CL30" s="23" t="s">
        <v>141</v>
      </c>
      <c r="CM30" s="23" t="s">
        <v>141</v>
      </c>
      <c r="CN30" s="23" t="s">
        <v>141</v>
      </c>
      <c r="CP30" s="23" t="s">
        <v>141</v>
      </c>
      <c r="CQ30" s="23" t="s">
        <v>141</v>
      </c>
      <c r="CR30" s="23" t="s">
        <v>141</v>
      </c>
      <c r="CU30" s="23" t="s">
        <v>141</v>
      </c>
      <c r="CV30" s="18"/>
      <c r="CW30" s="22"/>
      <c r="CX30" s="23" t="s">
        <v>141</v>
      </c>
      <c r="CY30" s="18"/>
      <c r="CZ30" s="22"/>
      <c r="DB30" s="18" t="s">
        <v>141</v>
      </c>
      <c r="DC30" s="23" t="s">
        <v>141</v>
      </c>
      <c r="DE30" s="18"/>
    </row>
    <row r="31" spans="1:109" s="23" customFormat="1" x14ac:dyDescent="0.25">
      <c r="A31" s="30"/>
      <c r="B31" s="22" t="s">
        <v>141</v>
      </c>
      <c r="C31" s="18"/>
      <c r="D31" s="22"/>
      <c r="G31" s="18" t="s">
        <v>141</v>
      </c>
      <c r="H31" s="22"/>
      <c r="I31" s="18" t="s">
        <v>141</v>
      </c>
      <c r="J31" s="22"/>
      <c r="K31" s="18" t="s">
        <v>141</v>
      </c>
      <c r="L31" s="22"/>
      <c r="M31" s="23" t="s">
        <v>141</v>
      </c>
      <c r="P31" s="18"/>
      <c r="Q31" s="22"/>
      <c r="R31" s="18"/>
      <c r="S31" s="22"/>
      <c r="W31" s="18"/>
      <c r="X31" s="22"/>
      <c r="AA31" s="18"/>
      <c r="AB31" s="22"/>
      <c r="AF31" s="18"/>
      <c r="AG31" s="22"/>
      <c r="AK31" s="18"/>
      <c r="AL31" s="22"/>
      <c r="AP31" s="18"/>
      <c r="AQ31" s="22"/>
      <c r="AV31" s="18"/>
      <c r="AW31" s="22"/>
      <c r="AX31" s="18"/>
      <c r="AY31" s="22"/>
      <c r="AZ31" s="18"/>
      <c r="BA31" s="22"/>
      <c r="BB31" s="18"/>
      <c r="BC31" s="22"/>
      <c r="BG31" s="18"/>
      <c r="BH31" s="22"/>
      <c r="BM31" s="18"/>
      <c r="BN31" s="22"/>
      <c r="CV31" s="18"/>
      <c r="CW31" s="22"/>
      <c r="CY31" s="18"/>
      <c r="CZ31" s="22"/>
      <c r="DB31" s="18"/>
      <c r="DE31" s="18"/>
    </row>
    <row r="32" spans="1:109" s="23" customFormat="1" x14ac:dyDescent="0.25">
      <c r="A32" s="30"/>
      <c r="B32" s="22" t="s">
        <v>141</v>
      </c>
      <c r="C32" s="18"/>
      <c r="D32" s="22"/>
      <c r="G32" s="18" t="s">
        <v>141</v>
      </c>
      <c r="H32" s="22"/>
      <c r="I32" s="18" t="s">
        <v>141</v>
      </c>
      <c r="J32" s="22"/>
      <c r="K32" s="18" t="s">
        <v>141</v>
      </c>
      <c r="L32" s="22"/>
      <c r="O32" s="23" t="s">
        <v>141</v>
      </c>
      <c r="P32" s="18"/>
      <c r="Q32" s="22"/>
      <c r="R32" s="18"/>
      <c r="S32" s="22"/>
      <c r="W32" s="18"/>
      <c r="X32" s="22"/>
      <c r="AA32" s="18"/>
      <c r="AB32" s="22"/>
      <c r="AF32" s="18"/>
      <c r="AG32" s="22"/>
      <c r="AK32" s="18"/>
      <c r="AL32" s="22"/>
      <c r="AP32" s="18"/>
      <c r="AQ32" s="22"/>
      <c r="AV32" s="18"/>
      <c r="AW32" s="22"/>
      <c r="AX32" s="18"/>
      <c r="AY32" s="22"/>
      <c r="AZ32" s="18"/>
      <c r="BA32" s="22"/>
      <c r="BB32" s="18"/>
      <c r="BC32" s="22"/>
      <c r="BG32" s="18"/>
      <c r="BH32" s="22"/>
      <c r="BM32" s="18"/>
      <c r="BN32" s="22"/>
      <c r="CV32" s="18"/>
      <c r="CW32" s="22"/>
      <c r="CY32" s="18"/>
      <c r="CZ32" s="22"/>
      <c r="DB32" s="18"/>
      <c r="DE32" s="18"/>
    </row>
    <row r="33" spans="1:109" s="23" customFormat="1" x14ac:dyDescent="0.25">
      <c r="A33" s="30"/>
      <c r="B33" s="22" t="s">
        <v>141</v>
      </c>
      <c r="C33" s="18"/>
      <c r="D33" s="22"/>
      <c r="F33" s="23" t="s">
        <v>141</v>
      </c>
      <c r="G33" s="18"/>
      <c r="H33" s="22" t="s">
        <v>141</v>
      </c>
      <c r="I33" s="18"/>
      <c r="J33" s="22"/>
      <c r="K33" s="18"/>
      <c r="L33" s="22"/>
      <c r="P33" s="18"/>
      <c r="Q33" s="22" t="s">
        <v>141</v>
      </c>
      <c r="R33" s="18"/>
      <c r="S33" s="22"/>
      <c r="T33" s="23" t="s">
        <v>141</v>
      </c>
      <c r="W33" s="18" t="s">
        <v>141</v>
      </c>
      <c r="X33" s="22" t="s">
        <v>141</v>
      </c>
      <c r="AA33" s="18"/>
      <c r="AB33" s="22"/>
      <c r="AF33" s="18"/>
      <c r="AG33" s="22">
        <v>4</v>
      </c>
      <c r="AH33" s="23">
        <v>3</v>
      </c>
      <c r="AI33" s="23">
        <v>4</v>
      </c>
      <c r="AJ33" s="23">
        <v>5</v>
      </c>
      <c r="AK33" s="18">
        <v>4</v>
      </c>
      <c r="AL33" s="22" t="s">
        <v>141</v>
      </c>
      <c r="AP33" s="18"/>
      <c r="AQ33" s="22" t="s">
        <v>141</v>
      </c>
      <c r="AS33" s="23" t="s">
        <v>141</v>
      </c>
      <c r="AT33" s="23" t="s">
        <v>141</v>
      </c>
      <c r="AV33" s="18"/>
      <c r="AW33" s="22" t="s">
        <v>141</v>
      </c>
      <c r="AX33" s="18"/>
      <c r="AY33" s="22" t="s">
        <v>141</v>
      </c>
      <c r="AZ33" s="18"/>
      <c r="BA33" s="22" t="s">
        <v>141</v>
      </c>
      <c r="BB33" s="18"/>
      <c r="BC33" s="22" t="s">
        <v>141</v>
      </c>
      <c r="BG33" s="18"/>
      <c r="BH33" s="22"/>
      <c r="BI33" s="23" t="s">
        <v>141</v>
      </c>
      <c r="BM33" s="18"/>
      <c r="BN33" s="22"/>
      <c r="BP33" s="23" t="s">
        <v>141</v>
      </c>
      <c r="BQ33" s="23" t="s">
        <v>141</v>
      </c>
      <c r="BR33" s="23" t="s">
        <v>141</v>
      </c>
      <c r="BS33" s="23" t="s">
        <v>141</v>
      </c>
      <c r="BU33" s="23" t="s">
        <v>141</v>
      </c>
      <c r="BX33" s="23" t="s">
        <v>141</v>
      </c>
      <c r="BZ33" s="23" t="s">
        <v>141</v>
      </c>
      <c r="CA33" s="23" t="s">
        <v>141</v>
      </c>
      <c r="CB33" s="23" t="s">
        <v>141</v>
      </c>
      <c r="CF33" s="23" t="s">
        <v>141</v>
      </c>
      <c r="CG33" s="23" t="s">
        <v>141</v>
      </c>
      <c r="CI33" s="23" t="s">
        <v>141</v>
      </c>
      <c r="CJ33" s="23" t="s">
        <v>141</v>
      </c>
      <c r="CK33" s="23" t="s">
        <v>141</v>
      </c>
      <c r="CL33" s="23" t="s">
        <v>141</v>
      </c>
      <c r="CM33" s="23" t="s">
        <v>141</v>
      </c>
      <c r="CN33" s="23" t="s">
        <v>141</v>
      </c>
      <c r="CT33" s="23" t="s">
        <v>141</v>
      </c>
      <c r="CV33" s="18"/>
      <c r="CW33" s="22"/>
      <c r="CX33" s="23" t="s">
        <v>141</v>
      </c>
      <c r="CY33" s="18"/>
      <c r="CZ33" s="22"/>
      <c r="DB33" s="18" t="s">
        <v>141</v>
      </c>
      <c r="DC33" s="23" t="s">
        <v>141</v>
      </c>
      <c r="DE33" s="18"/>
    </row>
    <row r="34" spans="1:109" s="23" customFormat="1" x14ac:dyDescent="0.25">
      <c r="A34" s="30"/>
      <c r="B34" s="22"/>
      <c r="C34" s="18" t="s">
        <v>141</v>
      </c>
      <c r="D34" s="22"/>
      <c r="F34" s="23" t="s">
        <v>141</v>
      </c>
      <c r="G34" s="18"/>
      <c r="H34" s="22" t="s">
        <v>141</v>
      </c>
      <c r="I34" s="18"/>
      <c r="J34" s="22"/>
      <c r="K34" s="18"/>
      <c r="L34" s="22"/>
      <c r="P34" s="18"/>
      <c r="Q34" s="22" t="s">
        <v>141</v>
      </c>
      <c r="R34" s="18"/>
      <c r="S34" s="22" t="s">
        <v>141</v>
      </c>
      <c r="W34" s="18" t="s">
        <v>141</v>
      </c>
      <c r="X34" s="22" t="s">
        <v>141</v>
      </c>
      <c r="AA34" s="18"/>
      <c r="AB34" s="22"/>
      <c r="AF34" s="18"/>
      <c r="AG34" s="22">
        <v>4</v>
      </c>
      <c r="AH34" s="23">
        <v>2</v>
      </c>
      <c r="AI34" s="23">
        <v>5</v>
      </c>
      <c r="AJ34" s="23">
        <v>5</v>
      </c>
      <c r="AK34" s="18">
        <v>4</v>
      </c>
      <c r="AL34" s="22" t="s">
        <v>141</v>
      </c>
      <c r="AP34" s="18"/>
      <c r="AQ34" s="22"/>
      <c r="AR34" s="23" t="s">
        <v>141</v>
      </c>
      <c r="AT34" s="23" t="s">
        <v>141</v>
      </c>
      <c r="AU34" s="23" t="s">
        <v>141</v>
      </c>
      <c r="AV34" s="18"/>
      <c r="AW34" s="22" t="s">
        <v>141</v>
      </c>
      <c r="AX34" s="18"/>
      <c r="AY34" s="22" t="s">
        <v>141</v>
      </c>
      <c r="AZ34" s="18"/>
      <c r="BA34" s="22"/>
      <c r="BB34" s="18" t="s">
        <v>141</v>
      </c>
      <c r="BC34" s="22" t="s">
        <v>141</v>
      </c>
      <c r="BG34" s="18"/>
      <c r="BH34" s="22"/>
      <c r="BI34" s="23" t="s">
        <v>141</v>
      </c>
      <c r="BM34" s="18"/>
      <c r="BN34" s="22" t="s">
        <v>141</v>
      </c>
      <c r="BO34" s="23" t="s">
        <v>141</v>
      </c>
      <c r="BP34" s="23" t="s">
        <v>141</v>
      </c>
      <c r="BQ34" s="23" t="s">
        <v>141</v>
      </c>
      <c r="BR34" s="23" t="s">
        <v>141</v>
      </c>
      <c r="BS34" s="23" t="s">
        <v>141</v>
      </c>
      <c r="BT34" s="23" t="s">
        <v>141</v>
      </c>
      <c r="BU34" s="23" t="s">
        <v>141</v>
      </c>
      <c r="BX34" s="23" t="s">
        <v>141</v>
      </c>
      <c r="BZ34" s="23" t="s">
        <v>141</v>
      </c>
      <c r="CA34" s="23" t="s">
        <v>141</v>
      </c>
      <c r="CB34" s="23" t="s">
        <v>141</v>
      </c>
      <c r="CG34" s="23" t="s">
        <v>141</v>
      </c>
      <c r="CI34" s="23" t="s">
        <v>141</v>
      </c>
      <c r="CJ34" s="23" t="s">
        <v>141</v>
      </c>
      <c r="CL34" s="23" t="s">
        <v>141</v>
      </c>
      <c r="CM34" s="23" t="s">
        <v>141</v>
      </c>
      <c r="CN34" s="23" t="s">
        <v>141</v>
      </c>
      <c r="CO34" s="23" t="s">
        <v>141</v>
      </c>
      <c r="CP34" s="23" t="s">
        <v>141</v>
      </c>
      <c r="CS34" s="23" t="s">
        <v>141</v>
      </c>
      <c r="CT34" s="23" t="s">
        <v>141</v>
      </c>
      <c r="CV34" s="18"/>
      <c r="CW34" s="22" t="s">
        <v>141</v>
      </c>
      <c r="CY34" s="18"/>
      <c r="CZ34" s="22"/>
      <c r="DB34" s="18" t="s">
        <v>141</v>
      </c>
      <c r="DE34" s="18" t="s">
        <v>141</v>
      </c>
    </row>
    <row r="35" spans="1:109" s="23" customFormat="1" x14ac:dyDescent="0.25">
      <c r="A35" s="30"/>
      <c r="B35" s="22" t="s">
        <v>141</v>
      </c>
      <c r="C35" s="18"/>
      <c r="D35" s="22"/>
      <c r="G35" s="18" t="s">
        <v>141</v>
      </c>
      <c r="H35" s="22"/>
      <c r="I35" s="18" t="s">
        <v>141</v>
      </c>
      <c r="J35" s="22" t="s">
        <v>141</v>
      </c>
      <c r="K35" s="18"/>
      <c r="L35" s="22"/>
      <c r="P35" s="18"/>
      <c r="Q35" s="22" t="s">
        <v>141</v>
      </c>
      <c r="R35" s="18"/>
      <c r="S35" s="22" t="s">
        <v>141</v>
      </c>
      <c r="W35" s="18" t="s">
        <v>141</v>
      </c>
      <c r="X35" s="22"/>
      <c r="Y35" s="23" t="s">
        <v>141</v>
      </c>
      <c r="AA35" s="18"/>
      <c r="AB35" s="22"/>
      <c r="AF35" s="18"/>
      <c r="AG35" s="22">
        <v>3</v>
      </c>
      <c r="AH35" s="23">
        <v>3</v>
      </c>
      <c r="AI35" s="23">
        <v>4</v>
      </c>
      <c r="AJ35" s="23">
        <v>5</v>
      </c>
      <c r="AK35" s="18">
        <v>3</v>
      </c>
      <c r="AL35" s="22"/>
      <c r="AM35" s="23" t="s">
        <v>141</v>
      </c>
      <c r="AP35" s="18"/>
      <c r="AQ35" s="22"/>
      <c r="AR35" s="23" t="s">
        <v>141</v>
      </c>
      <c r="AV35" s="18"/>
      <c r="AW35" s="22" t="s">
        <v>141</v>
      </c>
      <c r="AX35" s="18"/>
      <c r="AY35" s="22"/>
      <c r="AZ35" s="18" t="s">
        <v>141</v>
      </c>
      <c r="BA35" s="22"/>
      <c r="BB35" s="18"/>
      <c r="BC35" s="22"/>
      <c r="BD35" s="23" t="s">
        <v>141</v>
      </c>
      <c r="BG35" s="18"/>
      <c r="BH35" s="22" t="s">
        <v>141</v>
      </c>
      <c r="BM35" s="18"/>
      <c r="BN35" s="22"/>
      <c r="BQ35" s="23" t="s">
        <v>141</v>
      </c>
      <c r="BR35" s="23" t="s">
        <v>141</v>
      </c>
      <c r="BS35" s="23" t="s">
        <v>141</v>
      </c>
      <c r="BT35" s="23" t="s">
        <v>141</v>
      </c>
      <c r="BU35" s="23" t="s">
        <v>141</v>
      </c>
      <c r="BV35" s="23" t="s">
        <v>141</v>
      </c>
      <c r="BX35" s="23" t="s">
        <v>141</v>
      </c>
      <c r="BZ35" s="23" t="s">
        <v>141</v>
      </c>
      <c r="CA35" s="23" t="s">
        <v>141</v>
      </c>
      <c r="CB35" s="23" t="s">
        <v>141</v>
      </c>
      <c r="CC35" s="23" t="s">
        <v>141</v>
      </c>
      <c r="CE35" s="23" t="s">
        <v>141</v>
      </c>
      <c r="CF35" s="23" t="s">
        <v>141</v>
      </c>
      <c r="CG35" s="23" t="s">
        <v>141</v>
      </c>
      <c r="CJ35" s="23" t="s">
        <v>141</v>
      </c>
      <c r="CK35" s="23" t="s">
        <v>141</v>
      </c>
      <c r="CL35" s="23" t="s">
        <v>141</v>
      </c>
      <c r="CM35" s="23" t="s">
        <v>141</v>
      </c>
      <c r="CN35" s="23" t="s">
        <v>141</v>
      </c>
      <c r="CO35" s="23" t="s">
        <v>141</v>
      </c>
      <c r="CS35" s="23" t="s">
        <v>141</v>
      </c>
      <c r="CU35" s="23" t="s">
        <v>141</v>
      </c>
      <c r="CV35" s="18"/>
      <c r="CW35" s="22"/>
      <c r="CX35" s="23" t="s">
        <v>141</v>
      </c>
      <c r="CY35" s="18"/>
      <c r="CZ35" s="22"/>
      <c r="DB35" s="18" t="s">
        <v>141</v>
      </c>
      <c r="DC35" s="23" t="s">
        <v>141</v>
      </c>
      <c r="DE35" s="18"/>
    </row>
    <row r="36" spans="1:109" s="23" customFormat="1" x14ac:dyDescent="0.25">
      <c r="A36" s="30"/>
      <c r="B36" s="22" t="s">
        <v>141</v>
      </c>
      <c r="C36" s="18"/>
      <c r="D36" s="22"/>
      <c r="F36" s="23" t="s">
        <v>141</v>
      </c>
      <c r="G36" s="18"/>
      <c r="H36" s="22"/>
      <c r="I36" s="18" t="s">
        <v>141</v>
      </c>
      <c r="J36" s="22"/>
      <c r="K36" s="18" t="s">
        <v>141</v>
      </c>
      <c r="L36" s="22"/>
      <c r="M36" s="23" t="s">
        <v>141</v>
      </c>
      <c r="P36" s="18"/>
      <c r="Q36" s="22"/>
      <c r="R36" s="18"/>
      <c r="S36" s="22"/>
      <c r="W36" s="18"/>
      <c r="X36" s="22"/>
      <c r="AA36" s="18"/>
      <c r="AB36" s="22"/>
      <c r="AF36" s="18"/>
      <c r="AG36" s="22"/>
      <c r="AK36" s="18"/>
      <c r="AL36" s="22"/>
      <c r="AP36" s="18"/>
      <c r="AQ36" s="22"/>
      <c r="AV36" s="18"/>
      <c r="AW36" s="22"/>
      <c r="AX36" s="18"/>
      <c r="AY36" s="22"/>
      <c r="AZ36" s="18"/>
      <c r="BA36" s="22"/>
      <c r="BB36" s="18"/>
      <c r="BC36" s="22"/>
      <c r="BG36" s="18"/>
      <c r="BH36" s="22"/>
      <c r="BM36" s="18"/>
      <c r="BN36" s="22"/>
      <c r="CV36" s="18"/>
      <c r="CW36" s="22"/>
      <c r="CY36" s="18"/>
      <c r="CZ36" s="22"/>
      <c r="DB36" s="18"/>
      <c r="DE36" s="18"/>
    </row>
    <row r="37" spans="1:109" s="23" customFormat="1" x14ac:dyDescent="0.25">
      <c r="A37" s="30"/>
      <c r="B37" s="22" t="s">
        <v>141</v>
      </c>
      <c r="C37" s="18"/>
      <c r="D37" s="22"/>
      <c r="G37" s="18" t="s">
        <v>141</v>
      </c>
      <c r="H37" s="22"/>
      <c r="I37" s="18" t="s">
        <v>141</v>
      </c>
      <c r="J37" s="22" t="s">
        <v>141</v>
      </c>
      <c r="K37" s="18"/>
      <c r="L37" s="22"/>
      <c r="P37" s="18"/>
      <c r="Q37" s="22" t="s">
        <v>141</v>
      </c>
      <c r="R37" s="18"/>
      <c r="S37" s="22"/>
      <c r="T37" s="23" t="s">
        <v>141</v>
      </c>
      <c r="W37" s="18"/>
      <c r="X37" s="22"/>
      <c r="Y37" s="23" t="s">
        <v>141</v>
      </c>
      <c r="AA37" s="18"/>
      <c r="AB37" s="22"/>
      <c r="AF37" s="18"/>
      <c r="AG37" s="22">
        <v>3</v>
      </c>
      <c r="AH37" s="23">
        <v>3</v>
      </c>
      <c r="AI37" s="23">
        <v>4</v>
      </c>
      <c r="AJ37" s="23">
        <v>4</v>
      </c>
      <c r="AK37" s="18">
        <v>3</v>
      </c>
      <c r="AL37" s="22"/>
      <c r="AM37" s="23" t="s">
        <v>141</v>
      </c>
      <c r="AP37" s="18"/>
      <c r="AQ37" s="22" t="s">
        <v>141</v>
      </c>
      <c r="AV37" s="18"/>
      <c r="AW37" s="22"/>
      <c r="AX37" s="18" t="s">
        <v>141</v>
      </c>
      <c r="AY37" s="22"/>
      <c r="AZ37" s="18"/>
      <c r="BA37" s="22"/>
      <c r="BB37" s="18"/>
      <c r="BC37" s="22"/>
      <c r="BF37" s="23" t="s">
        <v>141</v>
      </c>
      <c r="BG37" s="18"/>
      <c r="BH37" s="22"/>
      <c r="BM37" s="18"/>
      <c r="BN37" s="22"/>
      <c r="CV37" s="18"/>
      <c r="CW37" s="22"/>
      <c r="CY37" s="18"/>
      <c r="CZ37" s="22"/>
      <c r="DB37" s="18"/>
      <c r="DE37" s="18"/>
    </row>
    <row r="38" spans="1:109" s="23" customFormat="1" x14ac:dyDescent="0.25">
      <c r="A38" s="30"/>
      <c r="B38" s="22"/>
      <c r="C38" s="18" t="s">
        <v>141</v>
      </c>
      <c r="D38" s="22"/>
      <c r="E38" s="23" t="s">
        <v>141</v>
      </c>
      <c r="G38" s="18"/>
      <c r="H38" s="22" t="s">
        <v>141</v>
      </c>
      <c r="I38" s="18"/>
      <c r="J38" s="22"/>
      <c r="K38" s="18"/>
      <c r="L38" s="22"/>
      <c r="P38" s="18"/>
      <c r="Q38" s="22" t="s">
        <v>141</v>
      </c>
      <c r="R38" s="18"/>
      <c r="S38" s="22" t="s">
        <v>141</v>
      </c>
      <c r="W38" s="18" t="s">
        <v>141</v>
      </c>
      <c r="X38" s="22" t="s">
        <v>141</v>
      </c>
      <c r="AA38" s="18"/>
      <c r="AB38" s="22"/>
      <c r="AF38" s="18"/>
      <c r="AG38" s="22">
        <v>5</v>
      </c>
      <c r="AH38" s="23">
        <v>2</v>
      </c>
      <c r="AI38" s="23">
        <v>5</v>
      </c>
      <c r="AJ38" s="23">
        <v>5</v>
      </c>
      <c r="AK38" s="18">
        <v>4</v>
      </c>
      <c r="AL38" s="22" t="s">
        <v>141</v>
      </c>
      <c r="AP38" s="18"/>
      <c r="AQ38" s="22"/>
      <c r="AR38" s="23" t="s">
        <v>141</v>
      </c>
      <c r="AV38" s="18"/>
      <c r="AW38" s="22" t="s">
        <v>141</v>
      </c>
      <c r="AX38" s="18"/>
      <c r="AY38" s="22" t="s">
        <v>141</v>
      </c>
      <c r="AZ38" s="18"/>
      <c r="BA38" s="22" t="s">
        <v>141</v>
      </c>
      <c r="BB38" s="18"/>
      <c r="BC38" s="22" t="s">
        <v>141</v>
      </c>
      <c r="BG38" s="18"/>
      <c r="BH38" s="22"/>
      <c r="BJ38" s="23" t="s">
        <v>141</v>
      </c>
      <c r="BM38" s="18"/>
      <c r="BN38" s="22" t="s">
        <v>141</v>
      </c>
      <c r="BQ38" s="23" t="s">
        <v>141</v>
      </c>
      <c r="BR38" s="23" t="s">
        <v>141</v>
      </c>
      <c r="BS38" s="23" t="s">
        <v>141</v>
      </c>
      <c r="BT38" s="23" t="s">
        <v>141</v>
      </c>
      <c r="BU38" s="23" t="s">
        <v>141</v>
      </c>
      <c r="BV38" s="23" t="s">
        <v>141</v>
      </c>
      <c r="BW38" s="23" t="s">
        <v>141</v>
      </c>
      <c r="BX38" s="23" t="s">
        <v>141</v>
      </c>
      <c r="CA38" s="23" t="s">
        <v>141</v>
      </c>
      <c r="CB38" s="23" t="s">
        <v>141</v>
      </c>
      <c r="CF38" s="23" t="s">
        <v>141</v>
      </c>
      <c r="CH38" s="23" t="s">
        <v>141</v>
      </c>
      <c r="CK38" s="23" t="s">
        <v>141</v>
      </c>
      <c r="CN38" s="23" t="s">
        <v>141</v>
      </c>
      <c r="CO38" s="23" t="s">
        <v>141</v>
      </c>
      <c r="CP38" s="23" t="s">
        <v>141</v>
      </c>
      <c r="CQ38" s="23" t="s">
        <v>141</v>
      </c>
      <c r="CV38" s="18"/>
      <c r="CW38" s="22"/>
      <c r="CY38" s="18" t="s">
        <v>141</v>
      </c>
      <c r="CZ38" s="22"/>
      <c r="DA38" s="23" t="s">
        <v>141</v>
      </c>
      <c r="DB38" s="18"/>
      <c r="DD38" s="23" t="s">
        <v>141</v>
      </c>
      <c r="DE38" s="18"/>
    </row>
    <row r="39" spans="1:109" s="23" customFormat="1" x14ac:dyDescent="0.25">
      <c r="A39" s="30"/>
      <c r="B39" s="22" t="s">
        <v>141</v>
      </c>
      <c r="C39" s="18"/>
      <c r="D39" s="22"/>
      <c r="E39" s="23" t="s">
        <v>141</v>
      </c>
      <c r="G39" s="18"/>
      <c r="H39" s="22"/>
      <c r="I39" s="18" t="s">
        <v>141</v>
      </c>
      <c r="J39" s="22"/>
      <c r="K39" s="18" t="s">
        <v>141</v>
      </c>
      <c r="L39" s="22"/>
      <c r="P39" s="18" t="s">
        <v>141</v>
      </c>
      <c r="Q39" s="22"/>
      <c r="R39" s="18"/>
      <c r="S39" s="22"/>
      <c r="W39" s="18"/>
      <c r="X39" s="22"/>
      <c r="AA39" s="18"/>
      <c r="AB39" s="22"/>
      <c r="AF39" s="18"/>
      <c r="AG39" s="22"/>
      <c r="AK39" s="18"/>
      <c r="AL39" s="22"/>
      <c r="AP39" s="18"/>
      <c r="AQ39" s="22"/>
      <c r="AV39" s="18"/>
      <c r="AW39" s="22"/>
      <c r="AX39" s="18"/>
      <c r="AY39" s="22"/>
      <c r="AZ39" s="18"/>
      <c r="BA39" s="22"/>
      <c r="BB39" s="18"/>
      <c r="BC39" s="22"/>
      <c r="BG39" s="18"/>
      <c r="BH39" s="22"/>
      <c r="BM39" s="18"/>
      <c r="BN39" s="22"/>
      <c r="CV39" s="18"/>
      <c r="CW39" s="22"/>
      <c r="CY39" s="18"/>
      <c r="CZ39" s="22"/>
      <c r="DB39" s="18"/>
      <c r="DE39" s="18"/>
    </row>
    <row r="40" spans="1:109" s="23" customFormat="1" x14ac:dyDescent="0.25">
      <c r="A40" s="30"/>
      <c r="B40" s="22" t="s">
        <v>141</v>
      </c>
      <c r="C40" s="18"/>
      <c r="D40" s="22"/>
      <c r="F40" s="23" t="s">
        <v>141</v>
      </c>
      <c r="G40" s="18"/>
      <c r="H40" s="22" t="s">
        <v>141</v>
      </c>
      <c r="I40" s="18"/>
      <c r="J40" s="22"/>
      <c r="K40" s="18"/>
      <c r="L40" s="22"/>
      <c r="P40" s="18"/>
      <c r="Q40" s="22" t="s">
        <v>141</v>
      </c>
      <c r="R40" s="18"/>
      <c r="S40" s="22" t="s">
        <v>141</v>
      </c>
      <c r="U40" s="23" t="s">
        <v>141</v>
      </c>
      <c r="V40" s="23" t="s">
        <v>141</v>
      </c>
      <c r="W40" s="18"/>
      <c r="X40" s="22"/>
      <c r="Y40" s="23" t="s">
        <v>141</v>
      </c>
      <c r="AA40" s="18"/>
      <c r="AB40" s="22"/>
      <c r="AF40" s="18"/>
      <c r="AG40" s="22">
        <v>5</v>
      </c>
      <c r="AH40" s="23">
        <v>2</v>
      </c>
      <c r="AI40" s="23">
        <v>5</v>
      </c>
      <c r="AJ40" s="23">
        <v>5</v>
      </c>
      <c r="AK40" s="18">
        <v>4</v>
      </c>
      <c r="AL40" s="22" t="s">
        <v>141</v>
      </c>
      <c r="AP40" s="18"/>
      <c r="AQ40" s="22"/>
      <c r="AR40" s="23" t="s">
        <v>141</v>
      </c>
      <c r="AV40" s="18"/>
      <c r="AW40" s="22" t="s">
        <v>141</v>
      </c>
      <c r="AX40" s="18"/>
      <c r="AY40" s="22" t="s">
        <v>141</v>
      </c>
      <c r="AZ40" s="18"/>
      <c r="BA40" s="22" t="s">
        <v>141</v>
      </c>
      <c r="BB40" s="18"/>
      <c r="BC40" s="22" t="s">
        <v>141</v>
      </c>
      <c r="BG40" s="18"/>
      <c r="BH40" s="22"/>
      <c r="BJ40" s="23" t="s">
        <v>141</v>
      </c>
      <c r="BM40" s="18"/>
      <c r="BN40" s="22" t="s">
        <v>141</v>
      </c>
      <c r="BO40" s="23" t="s">
        <v>141</v>
      </c>
      <c r="BP40" s="23" t="s">
        <v>141</v>
      </c>
      <c r="BQ40" s="23" t="s">
        <v>141</v>
      </c>
      <c r="BR40" s="23" t="s">
        <v>141</v>
      </c>
      <c r="BS40" s="23" t="s">
        <v>141</v>
      </c>
      <c r="BU40" s="23" t="s">
        <v>141</v>
      </c>
      <c r="BY40" s="23" t="s">
        <v>141</v>
      </c>
      <c r="BZ40" s="23" t="s">
        <v>141</v>
      </c>
      <c r="CD40" s="23" t="s">
        <v>141</v>
      </c>
      <c r="CF40" s="23" t="s">
        <v>141</v>
      </c>
      <c r="CH40" s="23" t="s">
        <v>141</v>
      </c>
      <c r="CI40" s="23" t="s">
        <v>141</v>
      </c>
      <c r="CJ40" s="23" t="s">
        <v>141</v>
      </c>
      <c r="CK40" s="23" t="s">
        <v>141</v>
      </c>
      <c r="CL40" s="23" t="s">
        <v>141</v>
      </c>
      <c r="CM40" s="23" t="s">
        <v>141</v>
      </c>
      <c r="CR40" s="23" t="s">
        <v>141</v>
      </c>
      <c r="CV40" s="18"/>
      <c r="CW40" s="22"/>
      <c r="CX40" s="23" t="s">
        <v>141</v>
      </c>
      <c r="CY40" s="18"/>
      <c r="CZ40" s="22" t="s">
        <v>141</v>
      </c>
      <c r="DB40" s="18"/>
      <c r="DC40" s="23" t="s">
        <v>141</v>
      </c>
      <c r="DE40" s="18"/>
    </row>
    <row r="41" spans="1:109" s="23" customFormat="1" x14ac:dyDescent="0.25">
      <c r="A41" s="30"/>
      <c r="B41" s="22"/>
      <c r="C41" s="18" t="s">
        <v>141</v>
      </c>
      <c r="D41" s="22" t="s">
        <v>141</v>
      </c>
      <c r="G41" s="18"/>
      <c r="H41" s="22"/>
      <c r="I41" s="18" t="s">
        <v>141</v>
      </c>
      <c r="J41" s="22"/>
      <c r="K41" s="18" t="s">
        <v>141</v>
      </c>
      <c r="L41" s="22"/>
      <c r="O41" s="23" t="s">
        <v>141</v>
      </c>
      <c r="P41" s="18"/>
      <c r="Q41" s="22"/>
      <c r="R41" s="18"/>
      <c r="S41" s="22"/>
      <c r="W41" s="18"/>
      <c r="X41" s="22"/>
      <c r="AA41" s="18"/>
      <c r="AB41" s="22"/>
      <c r="AF41" s="18"/>
      <c r="AG41" s="22"/>
      <c r="AK41" s="18"/>
      <c r="AL41" s="22"/>
      <c r="AP41" s="18"/>
      <c r="AQ41" s="22"/>
      <c r="AV41" s="18"/>
      <c r="AW41" s="22"/>
      <c r="AX41" s="18"/>
      <c r="AY41" s="22"/>
      <c r="AZ41" s="18"/>
      <c r="BA41" s="22"/>
      <c r="BB41" s="18"/>
      <c r="BC41" s="22"/>
      <c r="BG41" s="18"/>
      <c r="BH41" s="22"/>
      <c r="BM41" s="18"/>
      <c r="BN41" s="22"/>
      <c r="CV41" s="18"/>
      <c r="CW41" s="22"/>
      <c r="CY41" s="18"/>
      <c r="CZ41" s="22"/>
      <c r="DB41" s="18"/>
      <c r="DE41" s="18"/>
    </row>
    <row r="42" spans="1:109" s="23" customFormat="1" x14ac:dyDescent="0.25">
      <c r="A42" s="30"/>
      <c r="B42" s="22"/>
      <c r="C42" s="18" t="s">
        <v>141</v>
      </c>
      <c r="D42" s="22"/>
      <c r="E42" s="23" t="s">
        <v>141</v>
      </c>
      <c r="G42" s="18"/>
      <c r="H42" s="22"/>
      <c r="I42" s="18" t="s">
        <v>141</v>
      </c>
      <c r="J42" s="22" t="s">
        <v>141</v>
      </c>
      <c r="K42" s="18"/>
      <c r="L42" s="22"/>
      <c r="P42" s="18"/>
      <c r="Q42" s="22" t="s">
        <v>141</v>
      </c>
      <c r="R42" s="18"/>
      <c r="S42" s="22"/>
      <c r="W42" s="18" t="s">
        <v>141</v>
      </c>
      <c r="X42" s="22"/>
      <c r="Y42" s="23" t="s">
        <v>141</v>
      </c>
      <c r="AA42" s="18"/>
      <c r="AB42" s="22"/>
      <c r="AF42" s="18"/>
      <c r="AG42" s="22">
        <v>4</v>
      </c>
      <c r="AH42" s="23">
        <v>3</v>
      </c>
      <c r="AI42" s="23">
        <v>4</v>
      </c>
      <c r="AJ42" s="23">
        <v>4</v>
      </c>
      <c r="AK42" s="18">
        <v>3</v>
      </c>
      <c r="AL42" s="22"/>
      <c r="AM42" s="23" t="s">
        <v>141</v>
      </c>
      <c r="AP42" s="18"/>
      <c r="AQ42" s="22" t="s">
        <v>141</v>
      </c>
      <c r="AV42" s="18"/>
      <c r="AW42" s="22"/>
      <c r="AX42" s="18" t="s">
        <v>141</v>
      </c>
      <c r="AY42" s="22"/>
      <c r="AZ42" s="18"/>
      <c r="BA42" s="22"/>
      <c r="BB42" s="18"/>
      <c r="BC42" s="22"/>
      <c r="BE42" s="23" t="s">
        <v>141</v>
      </c>
      <c r="BG42" s="18"/>
      <c r="BH42" s="22" t="s">
        <v>141</v>
      </c>
      <c r="BM42" s="18"/>
      <c r="BN42" s="22"/>
      <c r="BO42" s="23" t="s">
        <v>141</v>
      </c>
      <c r="BS42" s="23" t="s">
        <v>141</v>
      </c>
      <c r="BT42" s="23" t="s">
        <v>141</v>
      </c>
      <c r="BU42" s="23" t="s">
        <v>141</v>
      </c>
      <c r="BY42" s="23" t="s">
        <v>141</v>
      </c>
      <c r="BZ42" s="23" t="s">
        <v>141</v>
      </c>
      <c r="CA42" s="23" t="s">
        <v>141</v>
      </c>
      <c r="CB42" s="23" t="s">
        <v>141</v>
      </c>
      <c r="CE42" s="23" t="s">
        <v>141</v>
      </c>
      <c r="CG42" s="23" t="s">
        <v>141</v>
      </c>
      <c r="CJ42" s="23" t="s">
        <v>141</v>
      </c>
      <c r="CK42" s="23" t="s">
        <v>141</v>
      </c>
      <c r="CN42" s="23" t="s">
        <v>141</v>
      </c>
      <c r="CQ42" s="23" t="s">
        <v>141</v>
      </c>
      <c r="CV42" s="18"/>
      <c r="CW42" s="22"/>
      <c r="CX42" s="23" t="s">
        <v>141</v>
      </c>
      <c r="CY42" s="18"/>
      <c r="CZ42" s="22"/>
      <c r="DB42" s="18" t="s">
        <v>141</v>
      </c>
      <c r="DC42" s="23" t="s">
        <v>141</v>
      </c>
      <c r="DE42" s="18"/>
    </row>
    <row r="43" spans="1:109" s="23" customFormat="1" x14ac:dyDescent="0.25">
      <c r="A43" s="30"/>
      <c r="B43" s="22" t="s">
        <v>141</v>
      </c>
      <c r="C43" s="18"/>
      <c r="D43" s="22"/>
      <c r="G43" s="18" t="s">
        <v>141</v>
      </c>
      <c r="H43" s="22"/>
      <c r="I43" s="18" t="s">
        <v>141</v>
      </c>
      <c r="J43" s="22" t="s">
        <v>141</v>
      </c>
      <c r="K43" s="18"/>
      <c r="L43" s="22"/>
      <c r="P43" s="18"/>
      <c r="Q43" s="22" t="s">
        <v>141</v>
      </c>
      <c r="R43" s="18"/>
      <c r="S43" s="22" t="s">
        <v>141</v>
      </c>
      <c r="U43" s="23" t="s">
        <v>141</v>
      </c>
      <c r="W43" s="18"/>
      <c r="X43" s="22" t="s">
        <v>141</v>
      </c>
      <c r="AA43" s="18"/>
      <c r="AB43" s="22"/>
      <c r="AF43" s="18"/>
      <c r="AG43" s="22">
        <v>5</v>
      </c>
      <c r="AH43" s="23">
        <v>3</v>
      </c>
      <c r="AI43" s="23">
        <v>2</v>
      </c>
      <c r="AJ43" s="23">
        <v>4</v>
      </c>
      <c r="AK43" s="18">
        <v>1</v>
      </c>
      <c r="AL43" s="22"/>
      <c r="AM43" s="23" t="s">
        <v>141</v>
      </c>
      <c r="AP43" s="18"/>
      <c r="AQ43" s="22" t="s">
        <v>141</v>
      </c>
      <c r="AV43" s="18"/>
      <c r="AW43" s="22"/>
      <c r="AX43" s="18" t="s">
        <v>141</v>
      </c>
      <c r="AY43" s="22"/>
      <c r="AZ43" s="18"/>
      <c r="BA43" s="22"/>
      <c r="BB43" s="18"/>
      <c r="BC43" s="22" t="s">
        <v>141</v>
      </c>
      <c r="BG43" s="18"/>
      <c r="BH43" s="22"/>
      <c r="BM43" s="18" t="s">
        <v>141</v>
      </c>
      <c r="BN43" s="22" t="s">
        <v>141</v>
      </c>
      <c r="BR43" s="23" t="s">
        <v>141</v>
      </c>
      <c r="BS43" s="23" t="s">
        <v>141</v>
      </c>
      <c r="BV43" s="23" t="s">
        <v>141</v>
      </c>
      <c r="BZ43" s="23" t="s">
        <v>141</v>
      </c>
      <c r="CB43" s="23" t="s">
        <v>141</v>
      </c>
      <c r="CG43" s="23" t="s">
        <v>141</v>
      </c>
      <c r="CI43" s="23" t="s">
        <v>141</v>
      </c>
      <c r="CL43" s="23" t="s">
        <v>141</v>
      </c>
      <c r="CM43" s="23" t="s">
        <v>141</v>
      </c>
      <c r="CN43" s="23" t="s">
        <v>141</v>
      </c>
      <c r="CS43" s="23" t="s">
        <v>141</v>
      </c>
      <c r="CT43" s="23" t="s">
        <v>141</v>
      </c>
      <c r="CV43" s="18"/>
      <c r="CW43" s="22"/>
      <c r="CX43" s="23" t="s">
        <v>141</v>
      </c>
      <c r="CY43" s="18"/>
      <c r="CZ43" s="22"/>
      <c r="DB43" s="18" t="s">
        <v>141</v>
      </c>
      <c r="DC43" s="23" t="s">
        <v>141</v>
      </c>
      <c r="DE43" s="18"/>
    </row>
    <row r="44" spans="1:109" s="23" customFormat="1" x14ac:dyDescent="0.25">
      <c r="A44" s="30"/>
      <c r="B44" s="22" t="s">
        <v>141</v>
      </c>
      <c r="C44" s="18"/>
      <c r="D44" s="22"/>
      <c r="F44" s="23" t="s">
        <v>141</v>
      </c>
      <c r="G44" s="18"/>
      <c r="H44" s="22"/>
      <c r="I44" s="18" t="s">
        <v>141</v>
      </c>
      <c r="J44" s="22"/>
      <c r="K44" s="18" t="s">
        <v>141</v>
      </c>
      <c r="L44" s="22"/>
      <c r="M44" s="23" t="s">
        <v>141</v>
      </c>
      <c r="P44" s="18"/>
      <c r="Q44" s="22"/>
      <c r="R44" s="18"/>
      <c r="S44" s="22"/>
      <c r="W44" s="18"/>
      <c r="X44" s="22"/>
      <c r="AA44" s="18"/>
      <c r="AB44" s="22"/>
      <c r="AF44" s="18"/>
      <c r="AG44" s="22"/>
      <c r="AK44" s="18"/>
      <c r="AL44" s="22"/>
      <c r="AP44" s="18"/>
      <c r="AQ44" s="22"/>
      <c r="AV44" s="18"/>
      <c r="AW44" s="22"/>
      <c r="AX44" s="18"/>
      <c r="AY44" s="22"/>
      <c r="AZ44" s="18"/>
      <c r="BA44" s="22"/>
      <c r="BB44" s="18"/>
      <c r="BC44" s="22"/>
      <c r="BG44" s="18"/>
      <c r="BH44" s="22"/>
      <c r="BM44" s="18"/>
      <c r="BN44" s="22"/>
      <c r="CV44" s="18"/>
      <c r="CW44" s="22"/>
      <c r="CY44" s="18"/>
      <c r="CZ44" s="22"/>
      <c r="DB44" s="18"/>
      <c r="DE44" s="18"/>
    </row>
    <row r="45" spans="1:109" s="23" customFormat="1" x14ac:dyDescent="0.25">
      <c r="A45" s="30"/>
      <c r="B45" s="22" t="s">
        <v>141</v>
      </c>
      <c r="C45" s="18"/>
      <c r="D45" s="22"/>
      <c r="E45" s="23" t="s">
        <v>141</v>
      </c>
      <c r="G45" s="18"/>
      <c r="H45" s="22" t="s">
        <v>141</v>
      </c>
      <c r="I45" s="18"/>
      <c r="J45" s="22"/>
      <c r="K45" s="18"/>
      <c r="L45" s="22"/>
      <c r="P45" s="18"/>
      <c r="Q45" s="22" t="s">
        <v>141</v>
      </c>
      <c r="R45" s="18"/>
      <c r="S45" s="22" t="s">
        <v>141</v>
      </c>
      <c r="T45" s="23" t="s">
        <v>141</v>
      </c>
      <c r="U45" s="23" t="s">
        <v>141</v>
      </c>
      <c r="W45" s="18" t="s">
        <v>141</v>
      </c>
      <c r="X45" s="22" t="s">
        <v>141</v>
      </c>
      <c r="AA45" s="18"/>
      <c r="AB45" s="22"/>
      <c r="AF45" s="18"/>
      <c r="AG45" s="22">
        <v>5</v>
      </c>
      <c r="AH45" s="23">
        <v>3</v>
      </c>
      <c r="AI45" s="23">
        <v>4</v>
      </c>
      <c r="AJ45" s="23">
        <v>2</v>
      </c>
      <c r="AK45" s="18">
        <v>1</v>
      </c>
      <c r="AL45" s="22" t="s">
        <v>141</v>
      </c>
      <c r="AP45" s="18"/>
      <c r="AQ45" s="22" t="s">
        <v>141</v>
      </c>
      <c r="AR45" s="23" t="s">
        <v>141</v>
      </c>
      <c r="AV45" s="18"/>
      <c r="AW45" s="22" t="s">
        <v>141</v>
      </c>
      <c r="AX45" s="18"/>
      <c r="AY45" s="22" t="s">
        <v>141</v>
      </c>
      <c r="AZ45" s="18"/>
      <c r="BA45" s="22" t="s">
        <v>141</v>
      </c>
      <c r="BB45" s="18"/>
      <c r="BC45" s="22"/>
      <c r="BD45" s="23" t="s">
        <v>141</v>
      </c>
      <c r="BG45" s="18"/>
      <c r="BH45" s="22"/>
      <c r="BI45" s="23" t="s">
        <v>141</v>
      </c>
      <c r="BM45" s="18"/>
      <c r="BN45" s="22"/>
      <c r="BR45" s="23" t="s">
        <v>141</v>
      </c>
      <c r="BU45" s="23" t="s">
        <v>141</v>
      </c>
      <c r="BV45" s="23" t="s">
        <v>141</v>
      </c>
      <c r="BZ45" s="23" t="s">
        <v>141</v>
      </c>
      <c r="CA45" s="23" t="s">
        <v>141</v>
      </c>
      <c r="CB45" s="23" t="s">
        <v>141</v>
      </c>
      <c r="CF45" s="23" t="s">
        <v>141</v>
      </c>
      <c r="CG45" s="23" t="s">
        <v>141</v>
      </c>
      <c r="CI45" s="23" t="s">
        <v>141</v>
      </c>
      <c r="CJ45" s="23" t="s">
        <v>141</v>
      </c>
      <c r="CK45" s="23" t="s">
        <v>141</v>
      </c>
      <c r="CL45" s="23" t="s">
        <v>141</v>
      </c>
      <c r="CM45" s="23" t="s">
        <v>141</v>
      </c>
      <c r="CN45" s="23" t="s">
        <v>141</v>
      </c>
      <c r="CR45" s="23" t="s">
        <v>141</v>
      </c>
      <c r="CS45" s="23" t="s">
        <v>141</v>
      </c>
      <c r="CT45" s="23" t="s">
        <v>141</v>
      </c>
      <c r="CV45" s="18"/>
      <c r="CW45" s="22"/>
      <c r="CX45" s="23" t="s">
        <v>141</v>
      </c>
      <c r="CY45" s="18"/>
      <c r="CZ45" s="22"/>
      <c r="DB45" s="18" t="s">
        <v>141</v>
      </c>
      <c r="DC45" s="23" t="s">
        <v>141</v>
      </c>
      <c r="DE45" s="18"/>
    </row>
    <row r="46" spans="1:109" s="23" customFormat="1" x14ac:dyDescent="0.25">
      <c r="A46" s="30"/>
      <c r="B46" s="22" t="s">
        <v>141</v>
      </c>
      <c r="C46" s="18"/>
      <c r="D46" s="22"/>
      <c r="G46" s="18" t="s">
        <v>141</v>
      </c>
      <c r="H46" s="22"/>
      <c r="I46" s="18" t="s">
        <v>141</v>
      </c>
      <c r="J46" s="22" t="s">
        <v>141</v>
      </c>
      <c r="K46" s="18"/>
      <c r="L46" s="22"/>
      <c r="P46" s="18"/>
      <c r="Q46" s="22" t="s">
        <v>141</v>
      </c>
      <c r="R46" s="18"/>
      <c r="S46" s="22" t="s">
        <v>141</v>
      </c>
      <c r="W46" s="18"/>
      <c r="X46" s="22" t="s">
        <v>141</v>
      </c>
      <c r="AA46" s="18"/>
      <c r="AB46" s="22"/>
      <c r="AF46" s="18"/>
      <c r="AG46" s="22">
        <v>4</v>
      </c>
      <c r="AH46" s="23">
        <v>3</v>
      </c>
      <c r="AI46" s="23">
        <v>5</v>
      </c>
      <c r="AJ46" s="23">
        <v>2</v>
      </c>
      <c r="AK46" s="18">
        <v>1</v>
      </c>
      <c r="AL46" s="22"/>
      <c r="AO46" s="23" t="s">
        <v>141</v>
      </c>
      <c r="AP46" s="18"/>
      <c r="AQ46" s="22"/>
      <c r="AV46" s="18" t="s">
        <v>141</v>
      </c>
      <c r="AW46" s="22" t="s">
        <v>141</v>
      </c>
      <c r="AX46" s="18"/>
      <c r="AY46" s="22" t="s">
        <v>141</v>
      </c>
      <c r="AZ46" s="18"/>
      <c r="BA46" s="22" t="s">
        <v>141</v>
      </c>
      <c r="BB46" s="18"/>
      <c r="BC46" s="22"/>
      <c r="BD46" s="23" t="s">
        <v>141</v>
      </c>
      <c r="BG46" s="18"/>
      <c r="BH46" s="22" t="s">
        <v>141</v>
      </c>
      <c r="BM46" s="18"/>
      <c r="BN46" s="22"/>
      <c r="BO46" s="23" t="s">
        <v>141</v>
      </c>
      <c r="CV46" s="18"/>
      <c r="CW46" s="22"/>
      <c r="CY46" s="18" t="s">
        <v>141</v>
      </c>
      <c r="CZ46" s="22"/>
      <c r="DA46" s="23" t="s">
        <v>141</v>
      </c>
      <c r="DB46" s="18"/>
      <c r="DC46" s="23" t="s">
        <v>141</v>
      </c>
      <c r="DE46" s="18"/>
    </row>
    <row r="47" spans="1:109" s="23" customFormat="1" x14ac:dyDescent="0.25">
      <c r="A47" s="30"/>
      <c r="B47" s="22" t="s">
        <v>141</v>
      </c>
      <c r="C47" s="18"/>
      <c r="D47" s="22"/>
      <c r="F47" s="23" t="s">
        <v>141</v>
      </c>
      <c r="G47" s="18"/>
      <c r="H47" s="22"/>
      <c r="I47" s="18" t="s">
        <v>141</v>
      </c>
      <c r="J47" s="22" t="s">
        <v>141</v>
      </c>
      <c r="K47" s="18"/>
      <c r="L47" s="22"/>
      <c r="P47" s="18"/>
      <c r="Q47" s="22" t="s">
        <v>141</v>
      </c>
      <c r="R47" s="18"/>
      <c r="S47" s="22"/>
      <c r="T47" s="23" t="s">
        <v>141</v>
      </c>
      <c r="W47" s="18" t="s">
        <v>141</v>
      </c>
      <c r="X47" s="22" t="s">
        <v>141</v>
      </c>
      <c r="AA47" s="18"/>
      <c r="AB47" s="22"/>
      <c r="AF47" s="18"/>
      <c r="AG47" s="22">
        <v>4</v>
      </c>
      <c r="AH47" s="23">
        <v>2</v>
      </c>
      <c r="AI47" s="23">
        <v>5</v>
      </c>
      <c r="AJ47" s="23">
        <v>3</v>
      </c>
      <c r="AK47" s="18">
        <v>1</v>
      </c>
      <c r="AL47" s="22"/>
      <c r="AN47" s="23" t="s">
        <v>141</v>
      </c>
      <c r="AP47" s="18"/>
      <c r="AQ47" s="22"/>
      <c r="AV47" s="18" t="s">
        <v>141</v>
      </c>
      <c r="AW47" s="22"/>
      <c r="AX47" s="18" t="s">
        <v>141</v>
      </c>
      <c r="AY47" s="22"/>
      <c r="AZ47" s="18"/>
      <c r="BA47" s="22"/>
      <c r="BB47" s="18"/>
      <c r="BC47" s="22"/>
      <c r="BD47" s="23" t="s">
        <v>141</v>
      </c>
      <c r="BG47" s="18"/>
      <c r="BH47" s="22"/>
      <c r="BM47" s="18" t="s">
        <v>141</v>
      </c>
      <c r="BN47" s="22" t="s">
        <v>141</v>
      </c>
      <c r="BS47" s="23" t="s">
        <v>141</v>
      </c>
      <c r="BU47" s="23" t="s">
        <v>141</v>
      </c>
      <c r="BZ47" s="23" t="s">
        <v>141</v>
      </c>
      <c r="CJ47" s="23" t="s">
        <v>141</v>
      </c>
      <c r="CK47" s="23" t="s">
        <v>141</v>
      </c>
      <c r="CL47" s="23" t="s">
        <v>141</v>
      </c>
      <c r="CM47" s="23" t="s">
        <v>141</v>
      </c>
      <c r="CN47" s="23" t="s">
        <v>141</v>
      </c>
      <c r="CV47" s="18"/>
      <c r="CW47" s="22"/>
      <c r="CX47" s="23" t="s">
        <v>141</v>
      </c>
      <c r="CY47" s="18"/>
      <c r="CZ47" s="22"/>
      <c r="DA47" s="23" t="s">
        <v>141</v>
      </c>
      <c r="DB47" s="18"/>
      <c r="DC47" s="23" t="s">
        <v>141</v>
      </c>
      <c r="DE47" s="18"/>
    </row>
    <row r="48" spans="1:109" s="23" customFormat="1" x14ac:dyDescent="0.25">
      <c r="A48" s="30"/>
      <c r="B48" s="22" t="s">
        <v>141</v>
      </c>
      <c r="C48" s="18"/>
      <c r="D48" s="22"/>
      <c r="E48" s="23" t="s">
        <v>141</v>
      </c>
      <c r="G48" s="18"/>
      <c r="H48" s="22" t="s">
        <v>141</v>
      </c>
      <c r="I48" s="18"/>
      <c r="J48" s="22"/>
      <c r="K48" s="18"/>
      <c r="L48" s="22"/>
      <c r="P48" s="18"/>
      <c r="Q48" s="22" t="s">
        <v>141</v>
      </c>
      <c r="R48" s="18"/>
      <c r="S48" s="22"/>
      <c r="W48" s="18"/>
      <c r="X48" s="22"/>
      <c r="Y48" s="23" t="s">
        <v>141</v>
      </c>
      <c r="AA48" s="18"/>
      <c r="AB48" s="22"/>
      <c r="AF48" s="18"/>
      <c r="AG48" s="22">
        <v>4</v>
      </c>
      <c r="AH48" s="23">
        <v>5</v>
      </c>
      <c r="AI48" s="23">
        <v>2</v>
      </c>
      <c r="AJ48" s="23">
        <v>3</v>
      </c>
      <c r="AK48" s="18">
        <v>1</v>
      </c>
      <c r="AL48" s="22"/>
      <c r="AM48" s="23" t="s">
        <v>141</v>
      </c>
      <c r="AP48" s="18"/>
      <c r="AQ48" s="22" t="s">
        <v>141</v>
      </c>
      <c r="AV48" s="18"/>
      <c r="AW48" s="22" t="s">
        <v>141</v>
      </c>
      <c r="AX48" s="18"/>
      <c r="AY48" s="22" t="s">
        <v>141</v>
      </c>
      <c r="AZ48" s="18"/>
      <c r="BA48" s="22" t="s">
        <v>141</v>
      </c>
      <c r="BB48" s="18"/>
      <c r="BC48" s="22"/>
      <c r="BE48" s="23" t="s">
        <v>141</v>
      </c>
      <c r="BG48" s="18"/>
      <c r="BH48" s="22" t="s">
        <v>141</v>
      </c>
      <c r="BM48" s="18"/>
      <c r="BN48" s="22"/>
      <c r="BS48" s="23" t="s">
        <v>141</v>
      </c>
      <c r="BT48" s="23" t="s">
        <v>141</v>
      </c>
      <c r="BW48" s="23" t="s">
        <v>141</v>
      </c>
      <c r="CA48" s="23" t="s">
        <v>141</v>
      </c>
      <c r="CE48" s="23" t="s">
        <v>141</v>
      </c>
      <c r="CN48" s="23" t="s">
        <v>141</v>
      </c>
      <c r="CV48" s="18"/>
      <c r="CW48" s="22" t="s">
        <v>141</v>
      </c>
      <c r="CY48" s="18"/>
      <c r="CZ48" s="22" t="s">
        <v>141</v>
      </c>
      <c r="DB48" s="18"/>
      <c r="DC48" s="23" t="s">
        <v>141</v>
      </c>
      <c r="DE48" s="18"/>
    </row>
    <row r="49" spans="1:109" s="23" customFormat="1" x14ac:dyDescent="0.25">
      <c r="A49" s="30"/>
      <c r="B49" s="22" t="s">
        <v>141</v>
      </c>
      <c r="C49" s="18"/>
      <c r="D49" s="22"/>
      <c r="G49" s="18" t="s">
        <v>141</v>
      </c>
      <c r="H49" s="22" t="s">
        <v>141</v>
      </c>
      <c r="I49" s="18"/>
      <c r="J49" s="22" t="s">
        <v>141</v>
      </c>
      <c r="K49" s="18"/>
      <c r="L49" s="22"/>
      <c r="P49" s="18"/>
      <c r="Q49" s="22" t="s">
        <v>141</v>
      </c>
      <c r="R49" s="18"/>
      <c r="S49" s="22"/>
      <c r="W49" s="18" t="s">
        <v>141</v>
      </c>
      <c r="X49" s="22" t="s">
        <v>141</v>
      </c>
      <c r="AA49" s="18"/>
      <c r="AB49" s="22"/>
      <c r="AF49" s="18"/>
      <c r="AG49" s="22">
        <v>3</v>
      </c>
      <c r="AH49" s="23">
        <v>4</v>
      </c>
      <c r="AI49" s="23">
        <v>5</v>
      </c>
      <c r="AJ49" s="23">
        <v>2</v>
      </c>
      <c r="AK49" s="18">
        <v>1</v>
      </c>
      <c r="AL49" s="22"/>
      <c r="AM49" s="23" t="s">
        <v>141</v>
      </c>
      <c r="AP49" s="18"/>
      <c r="AQ49" s="22"/>
      <c r="AV49" s="18" t="s">
        <v>141</v>
      </c>
      <c r="AW49" s="22" t="s">
        <v>141</v>
      </c>
      <c r="AX49" s="18"/>
      <c r="AY49" s="22" t="s">
        <v>141</v>
      </c>
      <c r="AZ49" s="18"/>
      <c r="BA49" s="22" t="s">
        <v>141</v>
      </c>
      <c r="BB49" s="18"/>
      <c r="BC49" s="22"/>
      <c r="BD49" s="23" t="s">
        <v>141</v>
      </c>
      <c r="BG49" s="18"/>
      <c r="BH49" s="22"/>
      <c r="BJ49" s="23" t="s">
        <v>141</v>
      </c>
      <c r="BM49" s="18"/>
      <c r="BN49" s="22"/>
      <c r="BQ49" s="23" t="s">
        <v>141</v>
      </c>
      <c r="CA49" s="23" t="s">
        <v>141</v>
      </c>
      <c r="CJ49" s="23" t="s">
        <v>141</v>
      </c>
      <c r="CK49" s="23" t="s">
        <v>141</v>
      </c>
      <c r="CL49" s="23" t="s">
        <v>141</v>
      </c>
      <c r="CM49" s="23" t="s">
        <v>141</v>
      </c>
      <c r="CV49" s="18"/>
      <c r="CW49" s="22"/>
      <c r="CY49" s="18" t="s">
        <v>141</v>
      </c>
      <c r="CZ49" s="22"/>
      <c r="DB49" s="18" t="s">
        <v>141</v>
      </c>
      <c r="DC49" s="23" t="s">
        <v>141</v>
      </c>
      <c r="DE49" s="18"/>
    </row>
    <row r="50" spans="1:109" s="23" customFormat="1" x14ac:dyDescent="0.25">
      <c r="A50" s="30"/>
      <c r="B50" s="22" t="s">
        <v>141</v>
      </c>
      <c r="C50" s="18"/>
      <c r="D50" s="22"/>
      <c r="G50" s="18" t="s">
        <v>141</v>
      </c>
      <c r="H50" s="22" t="s">
        <v>141</v>
      </c>
      <c r="I50" s="18"/>
      <c r="J50" s="22"/>
      <c r="K50" s="18"/>
      <c r="L50" s="22"/>
      <c r="P50" s="18"/>
      <c r="Q50" s="22" t="s">
        <v>141</v>
      </c>
      <c r="R50" s="18"/>
      <c r="S50" s="22" t="s">
        <v>141</v>
      </c>
      <c r="W50" s="18"/>
      <c r="X50" s="22" t="s">
        <v>141</v>
      </c>
      <c r="AA50" s="18"/>
      <c r="AB50" s="22"/>
      <c r="AF50" s="18"/>
      <c r="AG50" s="22">
        <v>5</v>
      </c>
      <c r="AH50" s="23">
        <v>3</v>
      </c>
      <c r="AI50" s="23">
        <v>4</v>
      </c>
      <c r="AJ50" s="23">
        <v>2</v>
      </c>
      <c r="AK50" s="18">
        <v>1</v>
      </c>
      <c r="AL50" s="22"/>
      <c r="AM50" s="23" t="s">
        <v>141</v>
      </c>
      <c r="AP50" s="18"/>
      <c r="AQ50" s="22"/>
      <c r="AR50" s="23" t="s">
        <v>141</v>
      </c>
      <c r="AV50" s="18"/>
      <c r="AW50" s="22"/>
      <c r="AX50" s="18" t="s">
        <v>141</v>
      </c>
      <c r="AY50" s="22"/>
      <c r="AZ50" s="18"/>
      <c r="BA50" s="22"/>
      <c r="BB50" s="18"/>
      <c r="BC50" s="22"/>
      <c r="BD50" s="23" t="s">
        <v>141</v>
      </c>
      <c r="BG50" s="18"/>
      <c r="BH50" s="22"/>
      <c r="BM50" s="18" t="s">
        <v>141</v>
      </c>
      <c r="BN50" s="22" t="s">
        <v>141</v>
      </c>
      <c r="BR50" s="23" t="s">
        <v>141</v>
      </c>
      <c r="BS50" s="23" t="s">
        <v>141</v>
      </c>
      <c r="BU50" s="23" t="s">
        <v>141</v>
      </c>
      <c r="BV50" s="23" t="s">
        <v>141</v>
      </c>
      <c r="BZ50" s="23" t="s">
        <v>141</v>
      </c>
      <c r="CA50" s="23" t="s">
        <v>141</v>
      </c>
      <c r="CK50" s="23" t="s">
        <v>141</v>
      </c>
      <c r="CL50" s="23" t="s">
        <v>141</v>
      </c>
      <c r="CM50" s="23" t="s">
        <v>141</v>
      </c>
      <c r="CN50" s="23" t="s">
        <v>141</v>
      </c>
      <c r="CT50" s="23" t="s">
        <v>141</v>
      </c>
      <c r="CV50" s="18"/>
      <c r="CW50" s="22"/>
      <c r="CX50" s="23" t="s">
        <v>141</v>
      </c>
      <c r="CY50" s="18"/>
      <c r="CZ50" s="22"/>
      <c r="DB50" s="18" t="s">
        <v>141</v>
      </c>
      <c r="DC50" s="23" t="s">
        <v>141</v>
      </c>
      <c r="DE50" s="18"/>
    </row>
    <row r="51" spans="1:109" s="23" customFormat="1" x14ac:dyDescent="0.25">
      <c r="A51" s="30"/>
      <c r="B51" s="22" t="s">
        <v>141</v>
      </c>
      <c r="C51" s="18"/>
      <c r="D51" s="22"/>
      <c r="F51" s="23" t="s">
        <v>141</v>
      </c>
      <c r="G51" s="18"/>
      <c r="H51" s="22" t="s">
        <v>141</v>
      </c>
      <c r="I51" s="18"/>
      <c r="J51" s="22"/>
      <c r="K51" s="18"/>
      <c r="L51" s="22"/>
      <c r="P51" s="18"/>
      <c r="Q51" s="22" t="s">
        <v>141</v>
      </c>
      <c r="R51" s="18"/>
      <c r="S51" s="22"/>
      <c r="V51" s="23" t="s">
        <v>141</v>
      </c>
      <c r="W51" s="18"/>
      <c r="X51" s="22" t="s">
        <v>141</v>
      </c>
      <c r="AA51" s="18"/>
      <c r="AB51" s="22"/>
      <c r="AF51" s="18"/>
      <c r="AG51" s="22">
        <v>5</v>
      </c>
      <c r="AH51" s="23">
        <v>4</v>
      </c>
      <c r="AI51" s="23">
        <v>3</v>
      </c>
      <c r="AJ51" s="23">
        <v>2</v>
      </c>
      <c r="AK51" s="18">
        <v>1</v>
      </c>
      <c r="AL51" s="22"/>
      <c r="AM51" s="23" t="s">
        <v>141</v>
      </c>
      <c r="AP51" s="18"/>
      <c r="AQ51" s="22"/>
      <c r="AR51" s="23" t="s">
        <v>141</v>
      </c>
      <c r="AV51" s="18"/>
      <c r="AW51" s="22"/>
      <c r="AX51" s="18" t="s">
        <v>141</v>
      </c>
      <c r="AY51" s="22"/>
      <c r="AZ51" s="18"/>
      <c r="BA51" s="22"/>
      <c r="BB51" s="18"/>
      <c r="BC51" s="22" t="s">
        <v>141</v>
      </c>
      <c r="BG51" s="18"/>
      <c r="BH51" s="22"/>
      <c r="BM51" s="18" t="s">
        <v>141</v>
      </c>
      <c r="BN51" s="22"/>
      <c r="BO51" s="23" t="s">
        <v>141</v>
      </c>
      <c r="BQ51" s="23" t="s">
        <v>141</v>
      </c>
      <c r="BT51" s="23" t="s">
        <v>141</v>
      </c>
      <c r="BW51" s="23" t="s">
        <v>141</v>
      </c>
      <c r="CA51" s="23" t="s">
        <v>141</v>
      </c>
      <c r="CK51" s="23" t="s">
        <v>141</v>
      </c>
      <c r="CM51" s="23" t="s">
        <v>141</v>
      </c>
      <c r="CR51" s="23" t="s">
        <v>141</v>
      </c>
      <c r="CV51" s="18"/>
      <c r="CW51" s="22"/>
      <c r="CX51" s="23" t="s">
        <v>141</v>
      </c>
      <c r="CY51" s="18"/>
      <c r="CZ51" s="22"/>
      <c r="DB51" s="18" t="s">
        <v>141</v>
      </c>
      <c r="DE51" s="18" t="s">
        <v>141</v>
      </c>
    </row>
    <row r="52" spans="1:109" s="23" customFormat="1" x14ac:dyDescent="0.25">
      <c r="A52" s="30"/>
      <c r="B52" s="22"/>
      <c r="C52" s="18" t="s">
        <v>141</v>
      </c>
      <c r="D52" s="22"/>
      <c r="G52" s="18" t="s">
        <v>141</v>
      </c>
      <c r="H52" s="22"/>
      <c r="I52" s="18" t="s">
        <v>141</v>
      </c>
      <c r="J52" s="22"/>
      <c r="K52" s="18" t="s">
        <v>141</v>
      </c>
      <c r="L52" s="22"/>
      <c r="O52" s="23" t="s">
        <v>141</v>
      </c>
      <c r="P52" s="18"/>
      <c r="Q52" s="22"/>
      <c r="R52" s="18"/>
      <c r="S52" s="22"/>
      <c r="W52" s="18"/>
      <c r="X52" s="22"/>
      <c r="AA52" s="18"/>
      <c r="AB52" s="22"/>
      <c r="AF52" s="18"/>
      <c r="AG52" s="22"/>
      <c r="AK52" s="18"/>
      <c r="AL52" s="22"/>
      <c r="AP52" s="18"/>
      <c r="AQ52" s="22"/>
      <c r="AV52" s="18"/>
      <c r="AW52" s="22"/>
      <c r="AX52" s="18"/>
      <c r="AY52" s="22"/>
      <c r="AZ52" s="18"/>
      <c r="BA52" s="22"/>
      <c r="BB52" s="18"/>
      <c r="BC52" s="22"/>
      <c r="BG52" s="18"/>
      <c r="BH52" s="22"/>
      <c r="BM52" s="18"/>
      <c r="BN52" s="22"/>
      <c r="CV52" s="18"/>
      <c r="CW52" s="22"/>
      <c r="CY52" s="18"/>
      <c r="CZ52" s="22"/>
      <c r="DB52" s="18"/>
      <c r="DE52" s="18"/>
    </row>
    <row r="53" spans="1:109" s="23" customFormat="1" x14ac:dyDescent="0.25">
      <c r="A53" s="30"/>
      <c r="B53" s="22"/>
      <c r="C53" s="18" t="s">
        <v>141</v>
      </c>
      <c r="D53" s="22"/>
      <c r="F53" s="23" t="s">
        <v>141</v>
      </c>
      <c r="G53" s="18"/>
      <c r="H53" s="22" t="s">
        <v>141</v>
      </c>
      <c r="I53" s="18"/>
      <c r="J53" s="22"/>
      <c r="K53" s="18"/>
      <c r="L53" s="22"/>
      <c r="P53" s="18"/>
      <c r="Q53" s="22" t="s">
        <v>141</v>
      </c>
      <c r="R53" s="18"/>
      <c r="S53" s="22"/>
      <c r="W53" s="18" t="s">
        <v>141</v>
      </c>
      <c r="X53" s="22"/>
      <c r="Y53" s="23" t="s">
        <v>141</v>
      </c>
      <c r="AA53" s="18"/>
      <c r="AB53" s="22"/>
      <c r="AF53" s="18"/>
      <c r="AG53" s="22">
        <v>4</v>
      </c>
      <c r="AH53" s="23">
        <v>3</v>
      </c>
      <c r="AI53" s="23">
        <v>5</v>
      </c>
      <c r="AJ53" s="23">
        <v>4</v>
      </c>
      <c r="AK53" s="18">
        <v>3</v>
      </c>
      <c r="AL53" s="22"/>
      <c r="AM53" s="23" t="s">
        <v>141</v>
      </c>
      <c r="AP53" s="18"/>
      <c r="AQ53" s="22" t="s">
        <v>141</v>
      </c>
      <c r="AS53" s="23" t="s">
        <v>141</v>
      </c>
      <c r="AV53" s="18"/>
      <c r="AW53" s="22" t="s">
        <v>141</v>
      </c>
      <c r="AX53" s="18"/>
      <c r="AY53" s="22"/>
      <c r="AZ53" s="18" t="s">
        <v>141</v>
      </c>
      <c r="BA53" s="22"/>
      <c r="BB53" s="18"/>
      <c r="BC53" s="22"/>
      <c r="BD53" s="23" t="s">
        <v>141</v>
      </c>
      <c r="BG53" s="18"/>
      <c r="BH53" s="22" t="s">
        <v>141</v>
      </c>
      <c r="BM53" s="18"/>
      <c r="BN53" s="22" t="s">
        <v>141</v>
      </c>
      <c r="BP53" s="23" t="s">
        <v>141</v>
      </c>
      <c r="BS53" s="23" t="s">
        <v>141</v>
      </c>
      <c r="BT53" s="23" t="s">
        <v>141</v>
      </c>
      <c r="BU53" s="23" t="s">
        <v>141</v>
      </c>
      <c r="BX53" s="23" t="s">
        <v>141</v>
      </c>
      <c r="BY53" s="23" t="s">
        <v>141</v>
      </c>
      <c r="BZ53" s="23" t="s">
        <v>141</v>
      </c>
      <c r="CA53" s="23" t="s">
        <v>141</v>
      </c>
      <c r="CB53" s="23" t="s">
        <v>141</v>
      </c>
      <c r="CD53" s="23" t="s">
        <v>141</v>
      </c>
      <c r="CG53" s="23" t="s">
        <v>141</v>
      </c>
      <c r="CI53" s="23" t="s">
        <v>141</v>
      </c>
      <c r="CJ53" s="23" t="s">
        <v>141</v>
      </c>
      <c r="CL53" s="23" t="s">
        <v>141</v>
      </c>
      <c r="CM53" s="23" t="s">
        <v>141</v>
      </c>
      <c r="CN53" s="23" t="s">
        <v>141</v>
      </c>
      <c r="CP53" s="23" t="s">
        <v>141</v>
      </c>
      <c r="CQ53" s="23" t="s">
        <v>141</v>
      </c>
      <c r="CR53" s="23" t="s">
        <v>141</v>
      </c>
      <c r="CU53" s="23" t="s">
        <v>141</v>
      </c>
      <c r="CV53" s="18"/>
      <c r="CW53" s="22"/>
      <c r="CX53" s="23" t="s">
        <v>141</v>
      </c>
      <c r="CY53" s="18"/>
      <c r="CZ53" s="22"/>
      <c r="DB53" s="18" t="s">
        <v>141</v>
      </c>
      <c r="DC53" s="23" t="s">
        <v>141</v>
      </c>
      <c r="DE53" s="18"/>
    </row>
    <row r="54" spans="1:109" s="23" customFormat="1" x14ac:dyDescent="0.25">
      <c r="A54" s="30"/>
      <c r="B54" s="22" t="s">
        <v>141</v>
      </c>
      <c r="C54" s="18"/>
      <c r="D54" s="22"/>
      <c r="G54" s="18" t="s">
        <v>141</v>
      </c>
      <c r="H54" s="22"/>
      <c r="I54" s="18" t="s">
        <v>141</v>
      </c>
      <c r="J54" s="22"/>
      <c r="K54" s="18" t="s">
        <v>141</v>
      </c>
      <c r="L54" s="22"/>
      <c r="M54" s="23" t="s">
        <v>141</v>
      </c>
      <c r="P54" s="18"/>
      <c r="Q54" s="22"/>
      <c r="R54" s="18"/>
      <c r="S54" s="22"/>
      <c r="W54" s="18"/>
      <c r="X54" s="22"/>
      <c r="AA54" s="18"/>
      <c r="AB54" s="22"/>
      <c r="AF54" s="18"/>
      <c r="AG54" s="22"/>
      <c r="AK54" s="18"/>
      <c r="AL54" s="22"/>
      <c r="AP54" s="18"/>
      <c r="AQ54" s="22"/>
      <c r="AV54" s="18"/>
      <c r="AW54" s="22"/>
      <c r="AX54" s="18"/>
      <c r="AY54" s="22"/>
      <c r="AZ54" s="18"/>
      <c r="BA54" s="22"/>
      <c r="BB54" s="18"/>
      <c r="BC54" s="22"/>
      <c r="BG54" s="18"/>
      <c r="BH54" s="22"/>
      <c r="BM54" s="18"/>
      <c r="BN54" s="22"/>
      <c r="CV54" s="18"/>
      <c r="CW54" s="22"/>
      <c r="CY54" s="18"/>
      <c r="CZ54" s="22"/>
      <c r="DB54" s="18"/>
      <c r="DE54" s="18"/>
    </row>
    <row r="55" spans="1:109" s="23" customFormat="1" x14ac:dyDescent="0.25">
      <c r="A55" s="30"/>
      <c r="B55" s="22" t="s">
        <v>141</v>
      </c>
      <c r="C55" s="18"/>
      <c r="D55" s="22"/>
      <c r="G55" s="18" t="s">
        <v>141</v>
      </c>
      <c r="H55" s="22"/>
      <c r="I55" s="18" t="s">
        <v>141</v>
      </c>
      <c r="J55" s="22"/>
      <c r="K55" s="18" t="s">
        <v>141</v>
      </c>
      <c r="L55" s="22"/>
      <c r="O55" s="23" t="s">
        <v>141</v>
      </c>
      <c r="P55" s="18"/>
      <c r="Q55" s="22"/>
      <c r="R55" s="18"/>
      <c r="S55" s="22"/>
      <c r="W55" s="18"/>
      <c r="X55" s="22"/>
      <c r="AA55" s="18"/>
      <c r="AB55" s="22"/>
      <c r="AF55" s="18"/>
      <c r="AG55" s="22"/>
      <c r="AK55" s="18"/>
      <c r="AL55" s="22"/>
      <c r="AP55" s="18"/>
      <c r="AQ55" s="22"/>
      <c r="AV55" s="18"/>
      <c r="AW55" s="22"/>
      <c r="AX55" s="18"/>
      <c r="AY55" s="22"/>
      <c r="AZ55" s="18"/>
      <c r="BA55" s="22"/>
      <c r="BB55" s="18"/>
      <c r="BC55" s="22"/>
      <c r="BG55" s="18"/>
      <c r="BH55" s="22"/>
      <c r="BM55" s="18"/>
      <c r="BN55" s="22"/>
      <c r="CV55" s="18"/>
      <c r="CW55" s="22"/>
      <c r="CY55" s="18"/>
      <c r="CZ55" s="22"/>
      <c r="DB55" s="18"/>
      <c r="DE55" s="18"/>
    </row>
    <row r="56" spans="1:109" s="23" customFormat="1" x14ac:dyDescent="0.25">
      <c r="A56" s="30"/>
      <c r="B56" s="22" t="s">
        <v>141</v>
      </c>
      <c r="C56" s="18"/>
      <c r="D56" s="22"/>
      <c r="F56" s="23" t="s">
        <v>141</v>
      </c>
      <c r="G56" s="18"/>
      <c r="H56" s="22" t="s">
        <v>141</v>
      </c>
      <c r="I56" s="18"/>
      <c r="J56" s="22"/>
      <c r="K56" s="18"/>
      <c r="L56" s="22"/>
      <c r="P56" s="18"/>
      <c r="Q56" s="22" t="s">
        <v>141</v>
      </c>
      <c r="R56" s="18"/>
      <c r="S56" s="22"/>
      <c r="T56" s="23" t="s">
        <v>141</v>
      </c>
      <c r="W56" s="18" t="s">
        <v>141</v>
      </c>
      <c r="X56" s="22" t="s">
        <v>141</v>
      </c>
      <c r="AA56" s="18"/>
      <c r="AB56" s="22"/>
      <c r="AF56" s="18"/>
      <c r="AG56" s="22">
        <v>4</v>
      </c>
      <c r="AH56" s="23">
        <v>3</v>
      </c>
      <c r="AI56" s="23">
        <v>4</v>
      </c>
      <c r="AJ56" s="23">
        <v>5</v>
      </c>
      <c r="AK56" s="18">
        <v>4</v>
      </c>
      <c r="AL56" s="22" t="s">
        <v>141</v>
      </c>
      <c r="AP56" s="18"/>
      <c r="AQ56" s="22" t="s">
        <v>141</v>
      </c>
      <c r="AS56" s="23" t="s">
        <v>141</v>
      </c>
      <c r="AT56" s="23" t="s">
        <v>141</v>
      </c>
      <c r="AV56" s="18"/>
      <c r="AW56" s="22" t="s">
        <v>141</v>
      </c>
      <c r="AX56" s="18"/>
      <c r="AY56" s="22" t="s">
        <v>141</v>
      </c>
      <c r="AZ56" s="18"/>
      <c r="BA56" s="22" t="s">
        <v>141</v>
      </c>
      <c r="BB56" s="18"/>
      <c r="BC56" s="22" t="s">
        <v>141</v>
      </c>
      <c r="BG56" s="18"/>
      <c r="BH56" s="22"/>
      <c r="BI56" s="23" t="s">
        <v>141</v>
      </c>
      <c r="BM56" s="18"/>
      <c r="BN56" s="22"/>
      <c r="BP56" s="23" t="s">
        <v>141</v>
      </c>
      <c r="BQ56" s="23" t="s">
        <v>141</v>
      </c>
      <c r="BR56" s="23" t="s">
        <v>141</v>
      </c>
      <c r="BS56" s="23" t="s">
        <v>141</v>
      </c>
      <c r="BU56" s="23" t="s">
        <v>141</v>
      </c>
      <c r="BX56" s="23" t="s">
        <v>141</v>
      </c>
      <c r="BZ56" s="23" t="s">
        <v>141</v>
      </c>
      <c r="CA56" s="23" t="s">
        <v>141</v>
      </c>
      <c r="CB56" s="23" t="s">
        <v>141</v>
      </c>
      <c r="CF56" s="23" t="s">
        <v>141</v>
      </c>
      <c r="CG56" s="23" t="s">
        <v>141</v>
      </c>
      <c r="CI56" s="23" t="s">
        <v>141</v>
      </c>
      <c r="CJ56" s="23" t="s">
        <v>141</v>
      </c>
      <c r="CK56" s="23" t="s">
        <v>141</v>
      </c>
      <c r="CL56" s="23" t="s">
        <v>141</v>
      </c>
      <c r="CM56" s="23" t="s">
        <v>141</v>
      </c>
      <c r="CN56" s="23" t="s">
        <v>141</v>
      </c>
      <c r="CT56" s="23" t="s">
        <v>141</v>
      </c>
      <c r="CV56" s="18"/>
      <c r="CW56" s="22"/>
      <c r="CX56" s="23" t="s">
        <v>141</v>
      </c>
      <c r="CY56" s="18"/>
      <c r="CZ56" s="22"/>
      <c r="DB56" s="18" t="s">
        <v>141</v>
      </c>
      <c r="DC56" s="23" t="s">
        <v>141</v>
      </c>
      <c r="DE56" s="18"/>
    </row>
    <row r="57" spans="1:109" s="23" customFormat="1" x14ac:dyDescent="0.25">
      <c r="A57" s="30"/>
      <c r="B57" s="22"/>
      <c r="C57" s="18" t="s">
        <v>141</v>
      </c>
      <c r="D57" s="22"/>
      <c r="F57" s="23" t="s">
        <v>141</v>
      </c>
      <c r="G57" s="18"/>
      <c r="H57" s="22" t="s">
        <v>141</v>
      </c>
      <c r="I57" s="18"/>
      <c r="J57" s="22"/>
      <c r="K57" s="18"/>
      <c r="L57" s="22"/>
      <c r="P57" s="18"/>
      <c r="Q57" s="22" t="s">
        <v>141</v>
      </c>
      <c r="R57" s="18"/>
      <c r="S57" s="22" t="s">
        <v>141</v>
      </c>
      <c r="W57" s="18" t="s">
        <v>141</v>
      </c>
      <c r="X57" s="22" t="s">
        <v>141</v>
      </c>
      <c r="AA57" s="18"/>
      <c r="AB57" s="22"/>
      <c r="AF57" s="18"/>
      <c r="AG57" s="22">
        <v>4</v>
      </c>
      <c r="AH57" s="23">
        <v>2</v>
      </c>
      <c r="AI57" s="23">
        <v>5</v>
      </c>
      <c r="AJ57" s="23">
        <v>5</v>
      </c>
      <c r="AK57" s="18">
        <v>4</v>
      </c>
      <c r="AL57" s="22" t="s">
        <v>141</v>
      </c>
      <c r="AP57" s="18"/>
      <c r="AQ57" s="22"/>
      <c r="AR57" s="23" t="s">
        <v>141</v>
      </c>
      <c r="AT57" s="23" t="s">
        <v>141</v>
      </c>
      <c r="AU57" s="23" t="s">
        <v>141</v>
      </c>
      <c r="AV57" s="18"/>
      <c r="AW57" s="22" t="s">
        <v>141</v>
      </c>
      <c r="AX57" s="18"/>
      <c r="AY57" s="22" t="s">
        <v>141</v>
      </c>
      <c r="AZ57" s="18"/>
      <c r="BA57" s="22"/>
      <c r="BB57" s="18" t="s">
        <v>141</v>
      </c>
      <c r="BC57" s="22" t="s">
        <v>141</v>
      </c>
      <c r="BG57" s="18"/>
      <c r="BH57" s="22"/>
      <c r="BI57" s="23" t="s">
        <v>141</v>
      </c>
      <c r="BM57" s="18"/>
      <c r="BN57" s="22" t="s">
        <v>141</v>
      </c>
      <c r="BO57" s="23" t="s">
        <v>141</v>
      </c>
      <c r="BP57" s="23" t="s">
        <v>141</v>
      </c>
      <c r="BQ57" s="23" t="s">
        <v>141</v>
      </c>
      <c r="BR57" s="23" t="s">
        <v>141</v>
      </c>
      <c r="BS57" s="23" t="s">
        <v>141</v>
      </c>
      <c r="BT57" s="23" t="s">
        <v>141</v>
      </c>
      <c r="BU57" s="23" t="s">
        <v>141</v>
      </c>
      <c r="BX57" s="23" t="s">
        <v>141</v>
      </c>
      <c r="BZ57" s="23" t="s">
        <v>141</v>
      </c>
      <c r="CA57" s="23" t="s">
        <v>141</v>
      </c>
      <c r="CB57" s="23" t="s">
        <v>141</v>
      </c>
      <c r="CG57" s="23" t="s">
        <v>141</v>
      </c>
      <c r="CI57" s="23" t="s">
        <v>141</v>
      </c>
      <c r="CJ57" s="23" t="s">
        <v>141</v>
      </c>
      <c r="CL57" s="23" t="s">
        <v>141</v>
      </c>
      <c r="CM57" s="23" t="s">
        <v>141</v>
      </c>
      <c r="CN57" s="23" t="s">
        <v>141</v>
      </c>
      <c r="CO57" s="23" t="s">
        <v>141</v>
      </c>
      <c r="CP57" s="23" t="s">
        <v>141</v>
      </c>
      <c r="CS57" s="23" t="s">
        <v>141</v>
      </c>
      <c r="CT57" s="23" t="s">
        <v>141</v>
      </c>
      <c r="CV57" s="18"/>
      <c r="CW57" s="22" t="s">
        <v>141</v>
      </c>
      <c r="CY57" s="18"/>
      <c r="CZ57" s="22"/>
      <c r="DB57" s="18" t="s">
        <v>141</v>
      </c>
      <c r="DE57" s="18" t="s">
        <v>141</v>
      </c>
    </row>
    <row r="58" spans="1:109" s="23" customFormat="1" x14ac:dyDescent="0.25">
      <c r="A58" s="30"/>
      <c r="B58" s="22" t="s">
        <v>141</v>
      </c>
      <c r="C58" s="18"/>
      <c r="D58" s="22"/>
      <c r="G58" s="18" t="s">
        <v>141</v>
      </c>
      <c r="H58" s="22"/>
      <c r="I58" s="18" t="s">
        <v>141</v>
      </c>
      <c r="J58" s="22" t="s">
        <v>141</v>
      </c>
      <c r="K58" s="18"/>
      <c r="L58" s="22"/>
      <c r="P58" s="18"/>
      <c r="Q58" s="22" t="s">
        <v>141</v>
      </c>
      <c r="R58" s="18"/>
      <c r="S58" s="22"/>
      <c r="T58" s="23" t="s">
        <v>141</v>
      </c>
      <c r="W58" s="18"/>
      <c r="X58" s="22"/>
      <c r="Y58" s="23" t="s">
        <v>141</v>
      </c>
      <c r="AA58" s="18"/>
      <c r="AB58" s="22"/>
      <c r="AF58" s="18"/>
      <c r="AG58" s="22">
        <v>3</v>
      </c>
      <c r="AH58" s="23">
        <v>3</v>
      </c>
      <c r="AI58" s="23">
        <v>4</v>
      </c>
      <c r="AJ58" s="23">
        <v>4</v>
      </c>
      <c r="AK58" s="18">
        <v>3</v>
      </c>
      <c r="AL58" s="22"/>
      <c r="AM58" s="23" t="s">
        <v>141</v>
      </c>
      <c r="AP58" s="18"/>
      <c r="AQ58" s="22" t="s">
        <v>141</v>
      </c>
      <c r="AV58" s="18"/>
      <c r="AW58" s="22"/>
      <c r="AX58" s="18" t="s">
        <v>141</v>
      </c>
      <c r="AY58" s="22"/>
      <c r="AZ58" s="18"/>
      <c r="BA58" s="22"/>
      <c r="BB58" s="18"/>
      <c r="BC58" s="22"/>
      <c r="BF58" s="23" t="s">
        <v>141</v>
      </c>
      <c r="BG58" s="18"/>
      <c r="BH58" s="22"/>
      <c r="BM58" s="18"/>
      <c r="BN58" s="22"/>
      <c r="CV58" s="18"/>
      <c r="CW58" s="22"/>
      <c r="CY58" s="18"/>
      <c r="CZ58" s="22"/>
      <c r="DB58" s="18"/>
      <c r="DE58" s="18"/>
    </row>
    <row r="59" spans="1:109" s="23" customFormat="1" x14ac:dyDescent="0.25">
      <c r="A59" s="30"/>
      <c r="B59" s="22" t="s">
        <v>141</v>
      </c>
      <c r="C59" s="18"/>
      <c r="D59" s="22"/>
      <c r="F59" s="23" t="s">
        <v>141</v>
      </c>
      <c r="G59" s="18"/>
      <c r="H59" s="22" t="s">
        <v>141</v>
      </c>
      <c r="I59" s="18"/>
      <c r="J59" s="22"/>
      <c r="K59" s="18"/>
      <c r="L59" s="22"/>
      <c r="P59" s="18"/>
      <c r="Q59" s="22" t="s">
        <v>141</v>
      </c>
      <c r="R59" s="18"/>
      <c r="S59" s="22" t="s">
        <v>141</v>
      </c>
      <c r="U59" s="23" t="s">
        <v>141</v>
      </c>
      <c r="V59" s="23" t="s">
        <v>141</v>
      </c>
      <c r="W59" s="18"/>
      <c r="X59" s="22"/>
      <c r="Y59" s="23" t="s">
        <v>141</v>
      </c>
      <c r="AA59" s="18"/>
      <c r="AB59" s="22"/>
      <c r="AF59" s="18"/>
      <c r="AG59" s="22">
        <v>5</v>
      </c>
      <c r="AH59" s="23">
        <v>2</v>
      </c>
      <c r="AI59" s="23">
        <v>5</v>
      </c>
      <c r="AJ59" s="23">
        <v>5</v>
      </c>
      <c r="AK59" s="18">
        <v>4</v>
      </c>
      <c r="AL59" s="22" t="s">
        <v>141</v>
      </c>
      <c r="AP59" s="18"/>
      <c r="AQ59" s="22"/>
      <c r="AR59" s="23" t="s">
        <v>141</v>
      </c>
      <c r="AV59" s="18"/>
      <c r="AW59" s="22" t="s">
        <v>141</v>
      </c>
      <c r="AX59" s="18"/>
      <c r="AY59" s="22" t="s">
        <v>141</v>
      </c>
      <c r="AZ59" s="18"/>
      <c r="BA59" s="22" t="s">
        <v>141</v>
      </c>
      <c r="BB59" s="18"/>
      <c r="BC59" s="22" t="s">
        <v>141</v>
      </c>
      <c r="BG59" s="18"/>
      <c r="BH59" s="22"/>
      <c r="BJ59" s="23" t="s">
        <v>141</v>
      </c>
      <c r="BM59" s="18"/>
      <c r="BN59" s="22" t="s">
        <v>141</v>
      </c>
      <c r="BO59" s="23" t="s">
        <v>141</v>
      </c>
      <c r="BP59" s="23" t="s">
        <v>141</v>
      </c>
      <c r="BQ59" s="23" t="s">
        <v>141</v>
      </c>
      <c r="BR59" s="23" t="s">
        <v>141</v>
      </c>
      <c r="BS59" s="23" t="s">
        <v>141</v>
      </c>
      <c r="BU59" s="23" t="s">
        <v>141</v>
      </c>
      <c r="BY59" s="23" t="s">
        <v>141</v>
      </c>
      <c r="BZ59" s="23" t="s">
        <v>141</v>
      </c>
      <c r="CD59" s="23" t="s">
        <v>141</v>
      </c>
      <c r="CF59" s="23" t="s">
        <v>141</v>
      </c>
      <c r="CH59" s="23" t="s">
        <v>141</v>
      </c>
      <c r="CI59" s="23" t="s">
        <v>141</v>
      </c>
      <c r="CJ59" s="23" t="s">
        <v>141</v>
      </c>
      <c r="CK59" s="23" t="s">
        <v>141</v>
      </c>
      <c r="CL59" s="23" t="s">
        <v>141</v>
      </c>
      <c r="CM59" s="23" t="s">
        <v>141</v>
      </c>
      <c r="CR59" s="23" t="s">
        <v>141</v>
      </c>
      <c r="CV59" s="18"/>
      <c r="CW59" s="22"/>
      <c r="CX59" s="23" t="s">
        <v>141</v>
      </c>
      <c r="CY59" s="18"/>
      <c r="CZ59" s="22" t="s">
        <v>141</v>
      </c>
      <c r="DB59" s="18"/>
      <c r="DC59" s="23" t="s">
        <v>141</v>
      </c>
      <c r="DE59" s="18"/>
    </row>
    <row r="60" spans="1:109" s="23" customFormat="1" x14ac:dyDescent="0.25">
      <c r="A60" s="30"/>
      <c r="B60" s="22"/>
      <c r="C60" s="18" t="s">
        <v>141</v>
      </c>
      <c r="D60" s="22" t="s">
        <v>141</v>
      </c>
      <c r="G60" s="18"/>
      <c r="H60" s="22"/>
      <c r="I60" s="18" t="s">
        <v>141</v>
      </c>
      <c r="J60" s="22"/>
      <c r="K60" s="18" t="s">
        <v>141</v>
      </c>
      <c r="L60" s="22"/>
      <c r="O60" s="23" t="s">
        <v>141</v>
      </c>
      <c r="P60" s="18"/>
      <c r="Q60" s="22"/>
      <c r="R60" s="18"/>
      <c r="S60" s="22"/>
      <c r="W60" s="18"/>
      <c r="X60" s="22"/>
      <c r="AA60" s="18"/>
      <c r="AB60" s="22"/>
      <c r="AF60" s="18"/>
      <c r="AG60" s="22"/>
      <c r="AK60" s="18"/>
      <c r="AL60" s="22"/>
      <c r="AP60" s="18"/>
      <c r="AQ60" s="22"/>
      <c r="AV60" s="18"/>
      <c r="AW60" s="22"/>
      <c r="AX60" s="18"/>
      <c r="AY60" s="22"/>
      <c r="AZ60" s="18"/>
      <c r="BA60" s="22"/>
      <c r="BB60" s="18"/>
      <c r="BC60" s="22"/>
      <c r="BG60" s="18"/>
      <c r="BH60" s="22"/>
      <c r="BM60" s="18"/>
      <c r="BN60" s="22"/>
      <c r="CV60" s="18"/>
      <c r="CW60" s="22"/>
      <c r="CY60" s="18"/>
      <c r="CZ60" s="22"/>
      <c r="DB60" s="18"/>
      <c r="DE60" s="18"/>
    </row>
    <row r="61" spans="1:109" s="23" customFormat="1" x14ac:dyDescent="0.25">
      <c r="A61" s="30"/>
      <c r="B61" s="22" t="s">
        <v>141</v>
      </c>
      <c r="C61" s="18"/>
      <c r="D61" s="22"/>
      <c r="F61" s="23" t="s">
        <v>141</v>
      </c>
      <c r="G61" s="18"/>
      <c r="H61" s="22"/>
      <c r="I61" s="18" t="s">
        <v>141</v>
      </c>
      <c r="J61" s="22"/>
      <c r="K61" s="18" t="s">
        <v>141</v>
      </c>
      <c r="L61" s="22"/>
      <c r="M61" s="23" t="s">
        <v>141</v>
      </c>
      <c r="P61" s="18"/>
      <c r="Q61" s="22"/>
      <c r="R61" s="18"/>
      <c r="S61" s="22"/>
      <c r="W61" s="18"/>
      <c r="X61" s="22"/>
      <c r="AA61" s="18"/>
      <c r="AB61" s="22"/>
      <c r="AF61" s="18"/>
      <c r="AG61" s="22"/>
      <c r="AK61" s="18"/>
      <c r="AL61" s="22"/>
      <c r="AP61" s="18"/>
      <c r="AQ61" s="22"/>
      <c r="AV61" s="18"/>
      <c r="AW61" s="22"/>
      <c r="AX61" s="18"/>
      <c r="AY61" s="22"/>
      <c r="AZ61" s="18"/>
      <c r="BA61" s="22"/>
      <c r="BB61" s="18"/>
      <c r="BC61" s="22"/>
      <c r="BG61" s="18"/>
      <c r="BH61" s="22"/>
      <c r="BM61" s="18"/>
      <c r="BN61" s="22"/>
      <c r="CV61" s="18"/>
      <c r="CW61" s="22"/>
      <c r="CY61" s="18"/>
      <c r="CZ61" s="22"/>
      <c r="DB61" s="18"/>
      <c r="DE61" s="18"/>
    </row>
    <row r="62" spans="1:109" s="23" customFormat="1" x14ac:dyDescent="0.25">
      <c r="A62" s="30"/>
      <c r="B62" s="22"/>
      <c r="C62" s="18" t="s">
        <v>141</v>
      </c>
      <c r="D62" s="22" t="s">
        <v>141</v>
      </c>
      <c r="G62" s="18"/>
      <c r="H62" s="22" t="s">
        <v>141</v>
      </c>
      <c r="I62" s="18"/>
      <c r="J62" s="22"/>
      <c r="K62" s="18"/>
      <c r="L62" s="22"/>
      <c r="P62" s="18"/>
      <c r="Q62" s="22" t="s">
        <v>141</v>
      </c>
      <c r="R62" s="18"/>
      <c r="S62" s="22"/>
      <c r="W62" s="18" t="s">
        <v>141</v>
      </c>
      <c r="X62" s="22" t="s">
        <v>141</v>
      </c>
      <c r="AA62" s="18"/>
      <c r="AB62" s="22"/>
      <c r="AF62" s="18"/>
      <c r="AG62" s="22">
        <v>2</v>
      </c>
      <c r="AH62" s="23">
        <v>4</v>
      </c>
      <c r="AI62" s="23">
        <v>3</v>
      </c>
      <c r="AJ62" s="23">
        <v>5</v>
      </c>
      <c r="AK62" s="18">
        <v>1</v>
      </c>
      <c r="AL62" s="22" t="s">
        <v>141</v>
      </c>
      <c r="AP62" s="18"/>
      <c r="AQ62" s="22" t="s">
        <v>141</v>
      </c>
      <c r="AR62" s="23" t="s">
        <v>141</v>
      </c>
      <c r="AV62" s="18"/>
      <c r="AW62" s="22" t="s">
        <v>141</v>
      </c>
      <c r="AX62" s="18"/>
      <c r="AY62" s="22" t="s">
        <v>141</v>
      </c>
      <c r="AZ62" s="18"/>
      <c r="BA62" s="22"/>
      <c r="BB62" s="18" t="s">
        <v>141</v>
      </c>
      <c r="BC62" s="22"/>
      <c r="BD62" s="23" t="s">
        <v>141</v>
      </c>
      <c r="BG62" s="18"/>
      <c r="BH62" s="22"/>
      <c r="BK62" s="23" t="s">
        <v>141</v>
      </c>
      <c r="BM62" s="18"/>
      <c r="BN62" s="22" t="s">
        <v>141</v>
      </c>
      <c r="BR62" s="23" t="s">
        <v>141</v>
      </c>
      <c r="BU62" s="23" t="s">
        <v>141</v>
      </c>
      <c r="CJ62" s="23" t="s">
        <v>141</v>
      </c>
      <c r="CM62" s="23" t="s">
        <v>141</v>
      </c>
      <c r="CV62" s="18"/>
      <c r="CW62" s="22"/>
      <c r="CX62" s="23" t="s">
        <v>141</v>
      </c>
      <c r="CY62" s="18"/>
      <c r="CZ62" s="22"/>
      <c r="DB62" s="18" t="s">
        <v>141</v>
      </c>
      <c r="DC62" s="23" t="s">
        <v>141</v>
      </c>
      <c r="DE62" s="18"/>
    </row>
    <row r="63" spans="1:109" s="23" customFormat="1" x14ac:dyDescent="0.25">
      <c r="A63" s="30"/>
      <c r="B63" s="22"/>
      <c r="C63" s="18" t="s">
        <v>141</v>
      </c>
      <c r="D63" s="22"/>
      <c r="G63" s="18" t="s">
        <v>141</v>
      </c>
      <c r="H63" s="22"/>
      <c r="I63" s="18" t="s">
        <v>141</v>
      </c>
      <c r="J63" s="22"/>
      <c r="K63" s="18" t="s">
        <v>141</v>
      </c>
      <c r="L63" s="22"/>
      <c r="O63" s="23" t="s">
        <v>141</v>
      </c>
      <c r="P63" s="18"/>
      <c r="Q63" s="22"/>
      <c r="R63" s="18"/>
      <c r="S63" s="22"/>
      <c r="W63" s="18"/>
      <c r="X63" s="22"/>
      <c r="AA63" s="18"/>
      <c r="AB63" s="22"/>
      <c r="AF63" s="18"/>
      <c r="AG63" s="22"/>
      <c r="AK63" s="18"/>
      <c r="AL63" s="22"/>
      <c r="AP63" s="18"/>
      <c r="AQ63" s="22"/>
      <c r="AV63" s="18"/>
      <c r="AW63" s="22"/>
      <c r="AX63" s="18"/>
      <c r="AY63" s="22"/>
      <c r="AZ63" s="18"/>
      <c r="BA63" s="22"/>
      <c r="BB63" s="18"/>
      <c r="BC63" s="22"/>
      <c r="BG63" s="18"/>
      <c r="BH63" s="22"/>
      <c r="BM63" s="18"/>
      <c r="BN63" s="22"/>
      <c r="CV63" s="18"/>
      <c r="CW63" s="22"/>
      <c r="CY63" s="18"/>
      <c r="CZ63" s="22"/>
      <c r="DB63" s="18"/>
      <c r="DE63" s="18"/>
    </row>
    <row r="64" spans="1:109" s="23" customFormat="1" ht="15.75" thickBot="1" x14ac:dyDescent="0.3">
      <c r="A64" s="31"/>
      <c r="B64" s="26" t="s">
        <v>141</v>
      </c>
      <c r="C64" s="27"/>
      <c r="D64" s="26"/>
      <c r="E64" s="25"/>
      <c r="F64" s="25"/>
      <c r="G64" s="27" t="s">
        <v>141</v>
      </c>
      <c r="H64" s="26"/>
      <c r="I64" s="27" t="s">
        <v>141</v>
      </c>
      <c r="J64" s="26" t="s">
        <v>141</v>
      </c>
      <c r="K64" s="27"/>
      <c r="L64" s="26"/>
      <c r="M64" s="25"/>
      <c r="N64" s="25"/>
      <c r="O64" s="25"/>
      <c r="P64" s="27"/>
      <c r="Q64" s="26" t="s">
        <v>141</v>
      </c>
      <c r="R64" s="27"/>
      <c r="S64" s="26"/>
      <c r="T64" s="25" t="s">
        <v>141</v>
      </c>
      <c r="U64" s="25"/>
      <c r="V64" s="25"/>
      <c r="W64" s="27"/>
      <c r="X64" s="26"/>
      <c r="Y64" s="25" t="s">
        <v>141</v>
      </c>
      <c r="Z64" s="25"/>
      <c r="AA64" s="27"/>
      <c r="AB64" s="26"/>
      <c r="AC64" s="25"/>
      <c r="AD64" s="25"/>
      <c r="AE64" s="25"/>
      <c r="AF64" s="27"/>
      <c r="AG64" s="26">
        <v>3</v>
      </c>
      <c r="AH64" s="25">
        <v>3</v>
      </c>
      <c r="AI64" s="25">
        <v>4</v>
      </c>
      <c r="AJ64" s="25">
        <v>4</v>
      </c>
      <c r="AK64" s="27">
        <v>3</v>
      </c>
      <c r="AL64" s="26"/>
      <c r="AM64" s="25" t="s">
        <v>141</v>
      </c>
      <c r="AN64" s="25"/>
      <c r="AO64" s="25"/>
      <c r="AP64" s="27"/>
      <c r="AQ64" s="26" t="s">
        <v>141</v>
      </c>
      <c r="AR64" s="25"/>
      <c r="AS64" s="25"/>
      <c r="AT64" s="25"/>
      <c r="AU64" s="25"/>
      <c r="AV64" s="27"/>
      <c r="AW64" s="26"/>
      <c r="AX64" s="27" t="s">
        <v>141</v>
      </c>
      <c r="AY64" s="26"/>
      <c r="AZ64" s="27"/>
      <c r="BA64" s="26"/>
      <c r="BB64" s="27"/>
      <c r="BC64" s="26"/>
      <c r="BD64" s="25"/>
      <c r="BE64" s="25"/>
      <c r="BF64" s="25" t="s">
        <v>141</v>
      </c>
      <c r="BG64" s="27"/>
      <c r="BH64" s="26"/>
      <c r="BI64" s="25"/>
      <c r="BJ64" s="25"/>
      <c r="BK64" s="25"/>
      <c r="BL64" s="25"/>
      <c r="BM64" s="27"/>
      <c r="BN64" s="26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7"/>
      <c r="CW64" s="26"/>
      <c r="CX64" s="25"/>
      <c r="CY64" s="27"/>
      <c r="CZ64" s="26"/>
      <c r="DA64" s="25"/>
      <c r="DB64" s="27"/>
      <c r="DC64" s="25"/>
      <c r="DD64" s="25"/>
      <c r="DE64" s="27"/>
    </row>
    <row r="65" spans="8:106" s="23" customFormat="1" x14ac:dyDescent="0.25">
      <c r="H65" s="23">
        <f>+COUNTA(H3:H64)</f>
        <v>29</v>
      </c>
      <c r="I65" s="23">
        <f>+COUNTA(I3:I64)</f>
        <v>33</v>
      </c>
      <c r="L65" s="23">
        <f>COUNTA(L3:L64)</f>
        <v>1</v>
      </c>
      <c r="M65" s="23">
        <f t="shared" ref="M65:P65" si="0">COUNTA(M3:M64)</f>
        <v>7</v>
      </c>
      <c r="N65" s="23">
        <f t="shared" si="0"/>
        <v>1</v>
      </c>
      <c r="O65" s="23">
        <f t="shared" si="0"/>
        <v>7</v>
      </c>
      <c r="P65" s="23">
        <f t="shared" si="0"/>
        <v>1</v>
      </c>
      <c r="S65" s="23">
        <f>COUNTA(S3:S64)</f>
        <v>17</v>
      </c>
      <c r="T65" s="23">
        <f t="shared" ref="T65:W65" si="1">COUNTA(T3:T64)</f>
        <v>15</v>
      </c>
      <c r="U65" s="23">
        <f t="shared" si="1"/>
        <v>9</v>
      </c>
      <c r="V65" s="23">
        <f t="shared" si="1"/>
        <v>7</v>
      </c>
      <c r="W65" s="23">
        <f t="shared" si="1"/>
        <v>24</v>
      </c>
      <c r="AL65" s="23">
        <f>COUNTA(AL3:AL64)</f>
        <v>18</v>
      </c>
      <c r="AM65" s="23">
        <f t="shared" ref="AM65:AP65" si="2">COUNTA(AM3:AM64)</f>
        <v>23</v>
      </c>
      <c r="AN65" s="23">
        <f t="shared" si="2"/>
        <v>2</v>
      </c>
      <c r="AO65" s="23">
        <f t="shared" si="2"/>
        <v>2</v>
      </c>
      <c r="AP65" s="23">
        <f t="shared" si="2"/>
        <v>0</v>
      </c>
      <c r="AW65" s="23">
        <f>COUNTA(AW3:AW64)</f>
        <v>29</v>
      </c>
      <c r="AX65" s="23">
        <f>COUNTA(AX3:AX64)</f>
        <v>16</v>
      </c>
      <c r="BC65" s="23">
        <f>COUNTA(BC3:BC64)</f>
        <v>14</v>
      </c>
      <c r="BD65" s="23">
        <f t="shared" ref="BD65:BG65" si="3">COUNTA(BD3:BD64)</f>
        <v>24</v>
      </c>
      <c r="BE65" s="23">
        <f t="shared" si="3"/>
        <v>3</v>
      </c>
      <c r="BF65" s="23">
        <f t="shared" si="3"/>
        <v>4</v>
      </c>
      <c r="BG65" s="23">
        <f t="shared" si="3"/>
        <v>0</v>
      </c>
      <c r="BH65" s="23">
        <f>COUNTA(BH3:BH64)</f>
        <v>11</v>
      </c>
      <c r="BI65" s="23">
        <f t="shared" ref="BI65:BM65" si="4">COUNTA(BI3:BI64)</f>
        <v>9</v>
      </c>
      <c r="BJ65" s="23">
        <f t="shared" si="4"/>
        <v>7</v>
      </c>
      <c r="BK65" s="23">
        <f t="shared" si="4"/>
        <v>3</v>
      </c>
      <c r="BL65" s="23">
        <f t="shared" si="4"/>
        <v>0</v>
      </c>
      <c r="BM65" s="23">
        <f t="shared" si="4"/>
        <v>11</v>
      </c>
      <c r="BN65" s="23">
        <f>COUNTA(BN3:BN64)</f>
        <v>20</v>
      </c>
      <c r="BO65" s="23">
        <f t="shared" ref="BO65:CV65" si="5">COUNTA(BO3:BO64)</f>
        <v>12</v>
      </c>
      <c r="BP65" s="23">
        <f t="shared" si="5"/>
        <v>13</v>
      </c>
      <c r="BQ65" s="23">
        <f t="shared" si="5"/>
        <v>15</v>
      </c>
      <c r="BR65" s="23">
        <f t="shared" si="5"/>
        <v>17</v>
      </c>
      <c r="BS65" s="23">
        <f t="shared" si="5"/>
        <v>26</v>
      </c>
      <c r="BT65" s="23">
        <f t="shared" si="5"/>
        <v>14</v>
      </c>
      <c r="BU65" s="23">
        <f t="shared" si="5"/>
        <v>21</v>
      </c>
      <c r="BV65" s="23">
        <f t="shared" si="5"/>
        <v>14</v>
      </c>
      <c r="BW65" s="23">
        <f t="shared" si="5"/>
        <v>9</v>
      </c>
      <c r="BX65" s="23">
        <f t="shared" si="5"/>
        <v>10</v>
      </c>
      <c r="BY65" s="23">
        <f t="shared" si="5"/>
        <v>5</v>
      </c>
      <c r="BZ65" s="23">
        <f t="shared" si="5"/>
        <v>23</v>
      </c>
      <c r="CA65" s="23">
        <f t="shared" si="5"/>
        <v>25</v>
      </c>
      <c r="CB65" s="23">
        <f t="shared" si="5"/>
        <v>17</v>
      </c>
      <c r="CC65" s="23">
        <f t="shared" si="5"/>
        <v>2</v>
      </c>
      <c r="CD65" s="23">
        <f t="shared" si="5"/>
        <v>4</v>
      </c>
      <c r="CE65" s="23">
        <f t="shared" si="5"/>
        <v>7</v>
      </c>
      <c r="CF65" s="23">
        <f t="shared" si="5"/>
        <v>8</v>
      </c>
      <c r="CG65" s="23">
        <f t="shared" si="5"/>
        <v>16</v>
      </c>
      <c r="CH65" s="23">
        <f t="shared" si="5"/>
        <v>3</v>
      </c>
      <c r="CI65" s="23">
        <f t="shared" si="5"/>
        <v>19</v>
      </c>
      <c r="CJ65" s="23">
        <f t="shared" si="5"/>
        <v>25</v>
      </c>
      <c r="CK65" s="23">
        <f t="shared" si="5"/>
        <v>22</v>
      </c>
      <c r="CL65" s="23">
        <f t="shared" si="5"/>
        <v>25</v>
      </c>
      <c r="CM65" s="23">
        <f t="shared" si="5"/>
        <v>29</v>
      </c>
      <c r="CN65" s="23">
        <f t="shared" si="5"/>
        <v>24</v>
      </c>
      <c r="CO65" s="23">
        <f t="shared" si="5"/>
        <v>5</v>
      </c>
      <c r="CP65" s="23">
        <f t="shared" si="5"/>
        <v>6</v>
      </c>
      <c r="CQ65" s="23">
        <f t="shared" si="5"/>
        <v>5</v>
      </c>
      <c r="CR65" s="23">
        <f t="shared" si="5"/>
        <v>10</v>
      </c>
      <c r="CS65" s="23">
        <f t="shared" si="5"/>
        <v>10</v>
      </c>
      <c r="CT65" s="23">
        <f t="shared" si="5"/>
        <v>17</v>
      </c>
      <c r="CU65" s="23">
        <f t="shared" si="5"/>
        <v>5</v>
      </c>
      <c r="CV65" s="23">
        <f t="shared" si="5"/>
        <v>0</v>
      </c>
      <c r="CW65" s="23">
        <f>COUNTA(CW3:CW64)</f>
        <v>5</v>
      </c>
      <c r="CX65" s="23">
        <f t="shared" ref="CX65:CY65" si="6">COUNTA(CX3:CX64)</f>
        <v>29</v>
      </c>
      <c r="CY65" s="23">
        <f t="shared" si="6"/>
        <v>7</v>
      </c>
      <c r="CZ65" s="23">
        <f>COUNTA(CZ3:CZ64)</f>
        <v>7</v>
      </c>
      <c r="DA65" s="23">
        <f t="shared" ref="DA65:DB65" si="7">COUNTA(DA3:DA64)</f>
        <v>8</v>
      </c>
      <c r="DB65" s="23">
        <f t="shared" si="7"/>
        <v>26</v>
      </c>
    </row>
  </sheetData>
  <mergeCells count="21">
    <mergeCell ref="DC1:DE1"/>
    <mergeCell ref="BC1:BG1"/>
    <mergeCell ref="BH1:BM1"/>
    <mergeCell ref="BN1:CV1"/>
    <mergeCell ref="CW1:CY1"/>
    <mergeCell ref="CZ1:DB1"/>
    <mergeCell ref="AL1:AP1"/>
    <mergeCell ref="AQ1:AV1"/>
    <mergeCell ref="AW1:AX1"/>
    <mergeCell ref="AY1:AZ1"/>
    <mergeCell ref="BA1:BB1"/>
    <mergeCell ref="Q1:R1"/>
    <mergeCell ref="S1:W1"/>
    <mergeCell ref="X1:AA1"/>
    <mergeCell ref="AB1:AF1"/>
    <mergeCell ref="AG1:AK1"/>
    <mergeCell ref="B1:C1"/>
    <mergeCell ref="D1:G1"/>
    <mergeCell ref="H1:I1"/>
    <mergeCell ref="J1:K1"/>
    <mergeCell ref="L1:P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H40" sqref="H40"/>
    </sheetView>
  </sheetViews>
  <sheetFormatPr defaultColWidth="9.140625" defaultRowHeight="15" x14ac:dyDescent="0.25"/>
  <cols>
    <col min="1" max="1" width="20.140625" customWidth="1"/>
    <col min="3" max="4" width="10.5703125" bestFit="1" customWidth="1"/>
    <col min="5" max="5" width="13.7109375" customWidth="1"/>
    <col min="6" max="6" width="16.42578125" customWidth="1"/>
    <col min="7" max="7" width="16.85546875" customWidth="1"/>
    <col min="8" max="8" width="20" bestFit="1" customWidth="1"/>
    <col min="9" max="9" width="14.85546875" bestFit="1" customWidth="1"/>
    <col min="10" max="10" width="14.28515625" bestFit="1" customWidth="1"/>
  </cols>
  <sheetData>
    <row r="1" spans="1:11" ht="68.25" customHeight="1" thickBot="1" x14ac:dyDescent="0.3">
      <c r="A1" s="309" t="s">
        <v>67</v>
      </c>
      <c r="B1" s="309"/>
      <c r="C1" s="309"/>
      <c r="D1" s="309"/>
      <c r="E1" s="309"/>
    </row>
    <row r="2" spans="1:11" ht="15.75" thickBot="1" x14ac:dyDescent="0.3">
      <c r="A2" s="56" t="s">
        <v>2</v>
      </c>
      <c r="B2" s="57" t="s">
        <v>3</v>
      </c>
      <c r="C2" s="58" t="s">
        <v>142</v>
      </c>
      <c r="D2" s="59" t="s">
        <v>143</v>
      </c>
      <c r="E2" s="60" t="s">
        <v>149</v>
      </c>
      <c r="H2" s="53" t="s">
        <v>2</v>
      </c>
      <c r="I2" s="77" t="s">
        <v>149</v>
      </c>
    </row>
    <row r="3" spans="1:11" x14ac:dyDescent="0.25">
      <c r="A3" s="38" t="s">
        <v>50</v>
      </c>
      <c r="B3" s="39">
        <v>1</v>
      </c>
      <c r="C3" s="40">
        <v>14</v>
      </c>
      <c r="D3" s="48">
        <f>C3/62</f>
        <v>0.22580645161290322</v>
      </c>
      <c r="E3" s="61">
        <f>C3*D3</f>
        <v>3.161290322580645</v>
      </c>
      <c r="G3" s="62"/>
      <c r="H3" s="38" t="s">
        <v>50</v>
      </c>
      <c r="I3" s="41">
        <v>3.16</v>
      </c>
    </row>
    <row r="4" spans="1:11" ht="15.75" thickBot="1" x14ac:dyDescent="0.3">
      <c r="A4" s="36" t="s">
        <v>51</v>
      </c>
      <c r="B4" s="34">
        <v>2</v>
      </c>
      <c r="C4" s="24">
        <v>24</v>
      </c>
      <c r="D4" s="49">
        <f t="shared" ref="D4:D6" si="0">C4/62</f>
        <v>0.38709677419354838</v>
      </c>
      <c r="E4" s="61">
        <f>C4*D4</f>
        <v>9.2903225806451601</v>
      </c>
      <c r="H4" s="76" t="s">
        <v>51</v>
      </c>
      <c r="I4" s="42">
        <v>9.2899999999999991</v>
      </c>
    </row>
    <row r="5" spans="1:11" ht="15.75" thickBot="1" x14ac:dyDescent="0.3">
      <c r="A5" s="36" t="s">
        <v>52</v>
      </c>
      <c r="B5" s="34">
        <v>3</v>
      </c>
      <c r="C5" s="24">
        <v>3</v>
      </c>
      <c r="D5" s="49">
        <f t="shared" si="0"/>
        <v>4.8387096774193547E-2</v>
      </c>
      <c r="E5" s="51">
        <f>C5*D5</f>
        <v>0.14516129032258063</v>
      </c>
      <c r="I5" s="52">
        <f>SUM(I3:I4)</f>
        <v>12.45</v>
      </c>
    </row>
    <row r="6" spans="1:11" ht="15.75" thickBot="1" x14ac:dyDescent="0.3">
      <c r="A6" s="36" t="s">
        <v>53</v>
      </c>
      <c r="B6" s="34">
        <v>4</v>
      </c>
      <c r="C6" s="24">
        <v>4</v>
      </c>
      <c r="D6" s="49">
        <f t="shared" si="0"/>
        <v>6.4516129032258063E-2</v>
      </c>
      <c r="E6" s="51">
        <f>C6*D6</f>
        <v>0.25806451612903225</v>
      </c>
      <c r="I6" s="319" t="s">
        <v>152</v>
      </c>
      <c r="J6" s="319"/>
      <c r="K6" s="81">
        <f>I5/C8</f>
        <v>0.20080645161290323</v>
      </c>
    </row>
    <row r="7" spans="1:11" ht="15.75" thickBot="1" x14ac:dyDescent="0.3">
      <c r="A7" s="37" t="s">
        <v>54</v>
      </c>
      <c r="B7" s="35">
        <v>5</v>
      </c>
      <c r="C7" s="33">
        <v>17</v>
      </c>
      <c r="D7" s="50">
        <f>17/62</f>
        <v>0.27419354838709675</v>
      </c>
      <c r="E7" s="51">
        <f>C7*D7</f>
        <v>4.661290322580645</v>
      </c>
    </row>
    <row r="8" spans="1:11" ht="15.75" thickBot="1" x14ac:dyDescent="0.3">
      <c r="A8" s="340" t="s">
        <v>144</v>
      </c>
      <c r="B8" s="341"/>
      <c r="C8" s="89">
        <f>SUM(C3:C7)</f>
        <v>62</v>
      </c>
      <c r="D8" s="90">
        <f>SUM(D3:D7)</f>
        <v>1</v>
      </c>
      <c r="F8">
        <f>SUM(E3:E7)</f>
        <v>17.516129032258061</v>
      </c>
    </row>
    <row r="9" spans="1:11" ht="42.75" customHeight="1" thickBot="1" x14ac:dyDescent="0.3">
      <c r="A9" s="332" t="s">
        <v>147</v>
      </c>
      <c r="B9" s="333"/>
      <c r="C9" s="333"/>
      <c r="D9" s="333"/>
      <c r="E9" s="334"/>
      <c r="H9" s="53" t="s">
        <v>150</v>
      </c>
      <c r="I9" s="82" t="s">
        <v>151</v>
      </c>
    </row>
    <row r="10" spans="1:11" ht="15.75" thickBot="1" x14ac:dyDescent="0.3">
      <c r="A10" s="335" t="s">
        <v>148</v>
      </c>
      <c r="B10" s="336"/>
      <c r="C10" s="336"/>
      <c r="D10" s="336"/>
      <c r="E10" s="337"/>
      <c r="H10" s="79">
        <v>1192</v>
      </c>
      <c r="I10" s="80">
        <f>H10*0.2</f>
        <v>238.4</v>
      </c>
    </row>
    <row r="11" spans="1:11" ht="33.75" customHeight="1" x14ac:dyDescent="0.25">
      <c r="A11" s="91"/>
      <c r="B11" s="91"/>
      <c r="C11" s="91"/>
      <c r="D11" s="91"/>
      <c r="E11" s="91"/>
    </row>
    <row r="12" spans="1:11" ht="15.75" thickBot="1" x14ac:dyDescent="0.3"/>
    <row r="13" spans="1:11" ht="19.5" customHeight="1" x14ac:dyDescent="0.25">
      <c r="A13" s="310" t="s">
        <v>68</v>
      </c>
      <c r="B13" s="311"/>
      <c r="C13" s="311"/>
      <c r="D13" s="311"/>
      <c r="E13" s="312"/>
    </row>
    <row r="14" spans="1:11" ht="15" customHeight="1" x14ac:dyDescent="0.25">
      <c r="A14" s="313"/>
      <c r="B14" s="314"/>
      <c r="C14" s="314"/>
      <c r="D14" s="314"/>
      <c r="E14" s="315"/>
    </row>
    <row r="15" spans="1:11" ht="15" customHeight="1" x14ac:dyDescent="0.25">
      <c r="A15" s="313"/>
      <c r="B15" s="314"/>
      <c r="C15" s="314"/>
      <c r="D15" s="314"/>
      <c r="E15" s="315"/>
    </row>
    <row r="16" spans="1:11" ht="15" customHeight="1" x14ac:dyDescent="0.25">
      <c r="A16" s="313"/>
      <c r="B16" s="314"/>
      <c r="C16" s="314"/>
      <c r="D16" s="314"/>
      <c r="E16" s="315"/>
    </row>
    <row r="17" spans="1:11" ht="15.75" customHeight="1" thickBot="1" x14ac:dyDescent="0.3">
      <c r="A17" s="316"/>
      <c r="B17" s="317"/>
      <c r="C17" s="317"/>
      <c r="D17" s="317"/>
      <c r="E17" s="318"/>
    </row>
    <row r="18" spans="1:11" ht="15.75" thickBot="1" x14ac:dyDescent="0.3">
      <c r="A18" s="72" t="s">
        <v>2</v>
      </c>
      <c r="B18" s="73" t="s">
        <v>3</v>
      </c>
      <c r="C18" s="54" t="s">
        <v>142</v>
      </c>
      <c r="D18" s="55" t="s">
        <v>143</v>
      </c>
      <c r="E18" s="53" t="s">
        <v>149</v>
      </c>
      <c r="H18" s="72" t="s">
        <v>2</v>
      </c>
      <c r="I18" s="53" t="s">
        <v>143</v>
      </c>
      <c r="J18" s="82" t="s">
        <v>149</v>
      </c>
    </row>
    <row r="19" spans="1:11" x14ac:dyDescent="0.25">
      <c r="A19" s="43">
        <v>0</v>
      </c>
      <c r="B19" s="44"/>
      <c r="C19" s="45">
        <v>17</v>
      </c>
      <c r="D19" s="63">
        <v>0.2742</v>
      </c>
      <c r="E19" s="40">
        <f t="shared" ref="E19:E25" si="1">A19*D19</f>
        <v>0</v>
      </c>
      <c r="H19" s="43">
        <v>0</v>
      </c>
      <c r="I19" s="95">
        <v>0.2742</v>
      </c>
      <c r="J19" s="92">
        <v>0</v>
      </c>
    </row>
    <row r="20" spans="1:11" x14ac:dyDescent="0.25">
      <c r="A20" s="69">
        <v>1</v>
      </c>
      <c r="B20" s="34">
        <v>1</v>
      </c>
      <c r="C20" s="24">
        <v>11</v>
      </c>
      <c r="D20" s="64">
        <f>C20/62</f>
        <v>0.17741935483870969</v>
      </c>
      <c r="E20" s="65">
        <f t="shared" si="1"/>
        <v>0.17741935483870969</v>
      </c>
      <c r="H20" s="69">
        <v>1</v>
      </c>
      <c r="I20" s="96">
        <v>0.17741935483870969</v>
      </c>
      <c r="J20" s="93">
        <v>0.17741935483870969</v>
      </c>
    </row>
    <row r="21" spans="1:11" x14ac:dyDescent="0.25">
      <c r="A21" s="70">
        <v>2</v>
      </c>
      <c r="B21" s="34">
        <v>2</v>
      </c>
      <c r="C21" s="24">
        <v>9</v>
      </c>
      <c r="D21" s="64">
        <f t="shared" ref="D21:D25" si="2">C21/62</f>
        <v>0.14516129032258066</v>
      </c>
      <c r="E21" s="65">
        <f t="shared" si="1"/>
        <v>0.29032258064516131</v>
      </c>
      <c r="H21" s="70">
        <v>2</v>
      </c>
      <c r="I21" s="96">
        <v>0.14516129032258066</v>
      </c>
      <c r="J21" s="93">
        <v>0.29032258064516131</v>
      </c>
    </row>
    <row r="22" spans="1:11" x14ac:dyDescent="0.25">
      <c r="A22" s="70">
        <v>3</v>
      </c>
      <c r="B22" s="34">
        <v>3</v>
      </c>
      <c r="C22" s="24">
        <v>7</v>
      </c>
      <c r="D22" s="64">
        <f t="shared" si="2"/>
        <v>0.11290322580645161</v>
      </c>
      <c r="E22" s="65">
        <f t="shared" si="1"/>
        <v>0.33870967741935482</v>
      </c>
      <c r="H22" s="70">
        <v>3</v>
      </c>
      <c r="I22" s="96">
        <v>0.11290322580645161</v>
      </c>
      <c r="J22" s="93">
        <v>0.33870967741935482</v>
      </c>
    </row>
    <row r="23" spans="1:11" x14ac:dyDescent="0.25">
      <c r="A23" s="70">
        <v>4</v>
      </c>
      <c r="B23" s="34">
        <v>4</v>
      </c>
      <c r="C23" s="24">
        <v>3</v>
      </c>
      <c r="D23" s="64">
        <f t="shared" si="2"/>
        <v>4.8387096774193547E-2</v>
      </c>
      <c r="E23" s="65">
        <f t="shared" si="1"/>
        <v>0.19354838709677419</v>
      </c>
      <c r="H23" s="70">
        <v>4</v>
      </c>
      <c r="I23" s="96">
        <v>4.8387096774193547E-2</v>
      </c>
      <c r="J23" s="93">
        <v>0.19354838709677419</v>
      </c>
    </row>
    <row r="24" spans="1:11" x14ac:dyDescent="0.25">
      <c r="A24" s="70">
        <v>5</v>
      </c>
      <c r="B24" s="34">
        <v>5</v>
      </c>
      <c r="C24" s="24">
        <v>0</v>
      </c>
      <c r="D24" s="64">
        <f t="shared" si="2"/>
        <v>0</v>
      </c>
      <c r="E24" s="65">
        <f t="shared" si="1"/>
        <v>0</v>
      </c>
      <c r="H24" s="70">
        <v>5</v>
      </c>
      <c r="I24" s="96">
        <v>0</v>
      </c>
      <c r="J24" s="93">
        <v>0</v>
      </c>
    </row>
    <row r="25" spans="1:11" x14ac:dyDescent="0.25">
      <c r="A25" s="70">
        <v>6</v>
      </c>
      <c r="B25" s="34">
        <v>6</v>
      </c>
      <c r="C25" s="24">
        <v>11</v>
      </c>
      <c r="D25" s="64">
        <f t="shared" si="2"/>
        <v>0.17741935483870969</v>
      </c>
      <c r="E25" s="65">
        <f t="shared" si="1"/>
        <v>1.064516129032258</v>
      </c>
      <c r="H25" s="70">
        <v>6</v>
      </c>
      <c r="I25" s="96">
        <v>0.17741935483870969</v>
      </c>
      <c r="J25" s="93">
        <v>1.064516129032258</v>
      </c>
    </row>
    <row r="26" spans="1:11" ht="15.75" thickBot="1" x14ac:dyDescent="0.3">
      <c r="A26" s="71" t="s">
        <v>146</v>
      </c>
      <c r="B26" s="46"/>
      <c r="C26" s="66">
        <v>4</v>
      </c>
      <c r="D26" s="67">
        <f>C26/62</f>
        <v>6.4516129032258063E-2</v>
      </c>
      <c r="E26" s="68"/>
      <c r="H26" s="71" t="s">
        <v>146</v>
      </c>
      <c r="I26" s="97">
        <v>6.4516129032258063E-2</v>
      </c>
      <c r="J26" s="85"/>
    </row>
    <row r="27" spans="1:11" ht="15.75" thickBot="1" x14ac:dyDescent="0.3">
      <c r="A27" s="338" t="s">
        <v>144</v>
      </c>
      <c r="B27" s="339"/>
      <c r="C27" s="47">
        <f>SUM(C19:C26)</f>
        <v>62</v>
      </c>
      <c r="D27" s="74">
        <f>SUM(D19:D26)</f>
        <v>1.0000064516129032</v>
      </c>
      <c r="E27" s="75">
        <f>SUM(E19:E26)</f>
        <v>2.064516129032258</v>
      </c>
      <c r="J27" s="94">
        <v>2.06</v>
      </c>
    </row>
    <row r="28" spans="1:11" ht="5.25" customHeight="1" thickBot="1" x14ac:dyDescent="0.3">
      <c r="A28" s="86"/>
      <c r="B28" s="86"/>
      <c r="C28" s="86"/>
      <c r="D28" s="87"/>
      <c r="E28" s="88"/>
    </row>
    <row r="29" spans="1:11" x14ac:dyDescent="0.25">
      <c r="A29" s="320" t="s">
        <v>147</v>
      </c>
      <c r="B29" s="321"/>
      <c r="C29" s="321"/>
      <c r="D29" s="321"/>
      <c r="E29" s="322"/>
    </row>
    <row r="30" spans="1:11" ht="27" customHeight="1" x14ac:dyDescent="0.25">
      <c r="A30" s="323"/>
      <c r="B30" s="324"/>
      <c r="C30" s="324"/>
      <c r="D30" s="324"/>
      <c r="E30" s="325"/>
    </row>
    <row r="31" spans="1:11" x14ac:dyDescent="0.25">
      <c r="A31" s="326" t="s">
        <v>145</v>
      </c>
      <c r="B31" s="327"/>
      <c r="C31" s="327"/>
      <c r="D31" s="327"/>
      <c r="E31" s="328"/>
      <c r="K31" t="s">
        <v>153</v>
      </c>
    </row>
    <row r="32" spans="1:11" ht="15.75" thickBot="1" x14ac:dyDescent="0.3">
      <c r="A32" s="329"/>
      <c r="B32" s="330"/>
      <c r="C32" s="330"/>
      <c r="D32" s="330"/>
      <c r="E32" s="331"/>
    </row>
    <row r="35" spans="7:10" ht="15.75" thickBot="1" x14ac:dyDescent="0.3"/>
    <row r="36" spans="7:10" ht="30.75" thickBot="1" x14ac:dyDescent="0.3">
      <c r="G36" s="195" t="s">
        <v>228</v>
      </c>
      <c r="H36" s="195" t="s">
        <v>229</v>
      </c>
      <c r="I36" s="196" t="s">
        <v>154</v>
      </c>
      <c r="J36" s="197" t="s">
        <v>153</v>
      </c>
    </row>
    <row r="37" spans="7:10" ht="15.75" thickBot="1" x14ac:dyDescent="0.3">
      <c r="G37" s="198">
        <v>1192</v>
      </c>
      <c r="H37" s="199">
        <v>4.8399999999999999E-2</v>
      </c>
      <c r="I37" s="200">
        <v>2</v>
      </c>
      <c r="J37" s="201">
        <v>115.35</v>
      </c>
    </row>
  </sheetData>
  <mergeCells count="9">
    <mergeCell ref="A1:E1"/>
    <mergeCell ref="A13:E17"/>
    <mergeCell ref="I6:J6"/>
    <mergeCell ref="A29:E30"/>
    <mergeCell ref="A31:E32"/>
    <mergeCell ref="A9:E9"/>
    <mergeCell ref="A10:E10"/>
    <mergeCell ref="A27:B27"/>
    <mergeCell ref="A8:B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7"/>
  <sheetViews>
    <sheetView topLeftCell="A7" zoomScale="55" zoomScaleNormal="55" workbookViewId="0">
      <selection activeCell="G5" sqref="G5"/>
    </sheetView>
  </sheetViews>
  <sheetFormatPr defaultColWidth="11.42578125" defaultRowHeight="15" x14ac:dyDescent="0.25"/>
  <cols>
    <col min="1" max="1" width="34.7109375" style="103" customWidth="1"/>
    <col min="2" max="2" width="7.140625" style="104" customWidth="1"/>
    <col min="3" max="7" width="10.28515625" style="104" bestFit="1" customWidth="1"/>
    <col min="8" max="8" width="10.5703125" style="104" bestFit="1" customWidth="1"/>
    <col min="9" max="21" width="9" style="104" bestFit="1" customWidth="1"/>
    <col min="22" max="22" width="12" style="104" bestFit="1" customWidth="1"/>
    <col min="23" max="23" width="9.7109375" style="104" bestFit="1" customWidth="1"/>
    <col min="24" max="26" width="9" style="104" bestFit="1" customWidth="1"/>
    <col min="27" max="27" width="11.7109375" style="104" bestFit="1" customWidth="1"/>
    <col min="28" max="16384" width="11.42578125" style="104"/>
  </cols>
  <sheetData>
    <row r="1" spans="1:26" ht="15.75" thickBot="1" x14ac:dyDescent="0.3"/>
    <row r="2" spans="1:26" ht="47.25" thickBot="1" x14ac:dyDescent="0.75">
      <c r="A2" s="344" t="s">
        <v>238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</row>
    <row r="3" spans="1:26" ht="24" thickBot="1" x14ac:dyDescent="0.4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24" thickBot="1" x14ac:dyDescent="0.4">
      <c r="A4" s="346" t="s">
        <v>191</v>
      </c>
      <c r="B4" s="34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23.25" x14ac:dyDescent="0.35">
      <c r="A5" s="157" t="s">
        <v>190</v>
      </c>
      <c r="B5" s="107">
        <v>3515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24" thickBot="1" x14ac:dyDescent="0.4">
      <c r="A6" s="108" t="s">
        <v>192</v>
      </c>
      <c r="B6" s="143">
        <v>0.2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4" thickBot="1" x14ac:dyDescent="0.4">
      <c r="A7" s="108" t="s">
        <v>193</v>
      </c>
      <c r="B7" s="101">
        <v>0.8</v>
      </c>
      <c r="C7" s="110" t="s">
        <v>230</v>
      </c>
      <c r="D7" s="111"/>
      <c r="E7" s="112"/>
      <c r="F7" s="112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4" thickBot="1" x14ac:dyDescent="0.4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17.25" customHeight="1" thickBot="1" x14ac:dyDescent="0.3">
      <c r="A9" s="113"/>
      <c r="B9" s="114" t="s">
        <v>155</v>
      </c>
      <c r="C9" s="160" t="s">
        <v>156</v>
      </c>
      <c r="D9" s="114" t="s">
        <v>157</v>
      </c>
      <c r="E9" s="114" t="s">
        <v>158</v>
      </c>
      <c r="F9" s="114" t="s">
        <v>159</v>
      </c>
      <c r="G9" s="114" t="s">
        <v>160</v>
      </c>
      <c r="H9" s="114" t="s">
        <v>161</v>
      </c>
      <c r="I9" s="114" t="s">
        <v>162</v>
      </c>
      <c r="J9" s="114" t="s">
        <v>163</v>
      </c>
      <c r="K9" s="114" t="s">
        <v>164</v>
      </c>
      <c r="L9" s="114" t="s">
        <v>165</v>
      </c>
      <c r="M9" s="114" t="s">
        <v>166</v>
      </c>
      <c r="N9" s="114" t="s">
        <v>167</v>
      </c>
      <c r="O9" s="114" t="s">
        <v>168</v>
      </c>
      <c r="P9" s="161" t="s">
        <v>169</v>
      </c>
      <c r="Q9" s="114" t="s">
        <v>170</v>
      </c>
      <c r="R9" s="161" t="s">
        <v>171</v>
      </c>
      <c r="S9" s="114" t="s">
        <v>172</v>
      </c>
      <c r="T9" s="161" t="s">
        <v>173</v>
      </c>
      <c r="U9" s="114" t="s">
        <v>174</v>
      </c>
      <c r="V9" s="161" t="s">
        <v>175</v>
      </c>
      <c r="W9" s="114" t="s">
        <v>176</v>
      </c>
      <c r="X9" s="161" t="s">
        <v>177</v>
      </c>
      <c r="Y9" s="114" t="s">
        <v>178</v>
      </c>
      <c r="Z9" s="160" t="s">
        <v>179</v>
      </c>
    </row>
    <row r="10" spans="1:26" s="118" customFormat="1" ht="15.75" thickBot="1" x14ac:dyDescent="0.3">
      <c r="A10" s="115"/>
      <c r="B10" s="116"/>
      <c r="C10" s="210"/>
      <c r="D10" s="116"/>
      <c r="E10" s="116"/>
      <c r="F10" s="116"/>
      <c r="G10" s="116"/>
      <c r="H10" s="342" t="s">
        <v>181</v>
      </c>
      <c r="I10" s="343"/>
      <c r="J10" s="116"/>
      <c r="K10" s="342" t="s">
        <v>182</v>
      </c>
      <c r="L10" s="348"/>
      <c r="M10" s="343"/>
      <c r="N10" s="117"/>
      <c r="P10" s="342" t="s">
        <v>183</v>
      </c>
      <c r="Q10" s="343"/>
      <c r="S10" s="342" t="s">
        <v>184</v>
      </c>
      <c r="T10" s="343"/>
      <c r="V10" s="342" t="s">
        <v>185</v>
      </c>
      <c r="W10" s="343"/>
      <c r="Y10" s="342" t="s">
        <v>186</v>
      </c>
      <c r="Z10" s="343"/>
    </row>
    <row r="11" spans="1:26" s="118" customFormat="1" ht="15.75" thickBot="1" x14ac:dyDescent="0.3">
      <c r="A11" s="119" t="s">
        <v>187</v>
      </c>
      <c r="B11" s="120"/>
      <c r="C11" s="122" t="s">
        <v>189</v>
      </c>
      <c r="D11" s="120" t="s">
        <v>189</v>
      </c>
      <c r="E11" s="120" t="s">
        <v>189</v>
      </c>
      <c r="F11" s="120" t="s">
        <v>189</v>
      </c>
      <c r="G11" s="203" t="s">
        <v>189</v>
      </c>
      <c r="H11" s="120">
        <v>40</v>
      </c>
      <c r="I11" s="122" t="s">
        <v>189</v>
      </c>
      <c r="J11" s="120" t="s">
        <v>189</v>
      </c>
      <c r="K11" s="120" t="s">
        <v>189</v>
      </c>
      <c r="L11" s="120" t="s">
        <v>189</v>
      </c>
      <c r="M11" s="120" t="s">
        <v>189</v>
      </c>
      <c r="N11" s="121" t="s">
        <v>189</v>
      </c>
      <c r="O11" s="120" t="s">
        <v>189</v>
      </c>
      <c r="P11" s="121" t="s">
        <v>189</v>
      </c>
      <c r="Q11" s="120" t="s">
        <v>189</v>
      </c>
      <c r="R11" s="121" t="s">
        <v>189</v>
      </c>
      <c r="S11" s="120" t="s">
        <v>189</v>
      </c>
      <c r="T11" s="121" t="s">
        <v>189</v>
      </c>
      <c r="U11" s="120" t="s">
        <v>189</v>
      </c>
      <c r="V11" s="121" t="s">
        <v>189</v>
      </c>
      <c r="W11" s="120" t="s">
        <v>189</v>
      </c>
      <c r="X11" s="121" t="s">
        <v>189</v>
      </c>
      <c r="Y11" s="120" t="s">
        <v>189</v>
      </c>
      <c r="Z11" s="122" t="s">
        <v>189</v>
      </c>
    </row>
    <row r="12" spans="1:26" x14ac:dyDescent="0.25">
      <c r="A12" s="123" t="s">
        <v>180</v>
      </c>
      <c r="B12" s="124"/>
      <c r="C12" s="125"/>
      <c r="D12" s="124"/>
      <c r="E12" s="126"/>
      <c r="F12" s="124"/>
      <c r="G12" s="204"/>
      <c r="H12" s="124"/>
      <c r="I12" s="126"/>
      <c r="J12" s="124"/>
      <c r="K12" s="124"/>
      <c r="L12" s="124"/>
      <c r="M12" s="124"/>
      <c r="N12" s="125"/>
      <c r="O12" s="124"/>
      <c r="P12" s="125"/>
      <c r="Q12" s="124"/>
      <c r="R12" s="125"/>
      <c r="S12" s="124"/>
      <c r="T12" s="125"/>
      <c r="U12" s="124"/>
      <c r="V12" s="125"/>
      <c r="W12" s="124"/>
      <c r="X12" s="125"/>
      <c r="Y12" s="124"/>
      <c r="Z12" s="126"/>
    </row>
    <row r="13" spans="1:26" x14ac:dyDescent="0.25">
      <c r="A13" s="127" t="s">
        <v>188</v>
      </c>
      <c r="B13" s="128"/>
      <c r="C13" s="133"/>
      <c r="D13" s="128"/>
      <c r="E13" s="134"/>
      <c r="F13" s="128"/>
      <c r="G13" s="205">
        <f>H11*40</f>
        <v>1600</v>
      </c>
      <c r="H13" s="147"/>
      <c r="I13" s="134"/>
      <c r="J13" s="128"/>
      <c r="K13" s="128"/>
      <c r="L13" s="128"/>
      <c r="M13" s="128"/>
      <c r="N13" s="134"/>
      <c r="O13" s="128"/>
      <c r="P13" s="128"/>
      <c r="Q13" s="128"/>
      <c r="R13" s="141"/>
      <c r="S13" s="128"/>
      <c r="T13" s="134"/>
      <c r="U13" s="128"/>
      <c r="V13" s="128"/>
      <c r="W13" s="128"/>
      <c r="X13" s="128"/>
      <c r="Y13" s="128"/>
      <c r="Z13" s="128"/>
    </row>
    <row r="14" spans="1:26" ht="15.75" thickBot="1" x14ac:dyDescent="0.3">
      <c r="A14" s="129" t="s">
        <v>190</v>
      </c>
      <c r="B14" s="130"/>
      <c r="C14" s="138"/>
      <c r="D14" s="130"/>
      <c r="E14" s="139"/>
      <c r="F14" s="130"/>
      <c r="G14" s="142">
        <f>B5*B6*H11</f>
        <v>28120</v>
      </c>
      <c r="H14" s="130">
        <f>((B5*B7)/18)*H11</f>
        <v>6248.8888888888887</v>
      </c>
      <c r="I14" s="139">
        <f>H14</f>
        <v>6248.8888888888887</v>
      </c>
      <c r="J14" s="130">
        <f t="shared" ref="J14:Y14" si="0">I14</f>
        <v>6248.8888888888887</v>
      </c>
      <c r="K14" s="130">
        <f t="shared" si="0"/>
        <v>6248.8888888888887</v>
      </c>
      <c r="L14" s="130">
        <f t="shared" si="0"/>
        <v>6248.8888888888887</v>
      </c>
      <c r="M14" s="130">
        <f t="shared" si="0"/>
        <v>6248.8888888888887</v>
      </c>
      <c r="N14" s="130">
        <f t="shared" si="0"/>
        <v>6248.8888888888887</v>
      </c>
      <c r="O14" s="130">
        <f t="shared" si="0"/>
        <v>6248.8888888888887</v>
      </c>
      <c r="P14" s="130">
        <f t="shared" si="0"/>
        <v>6248.8888888888887</v>
      </c>
      <c r="Q14" s="130">
        <f t="shared" si="0"/>
        <v>6248.8888888888887</v>
      </c>
      <c r="R14" s="130">
        <f t="shared" si="0"/>
        <v>6248.8888888888887</v>
      </c>
      <c r="S14" s="130">
        <f t="shared" si="0"/>
        <v>6248.8888888888887</v>
      </c>
      <c r="T14" s="130">
        <f t="shared" si="0"/>
        <v>6248.8888888888887</v>
      </c>
      <c r="U14" s="130">
        <f t="shared" si="0"/>
        <v>6248.8888888888887</v>
      </c>
      <c r="V14" s="130">
        <f t="shared" si="0"/>
        <v>6248.8888888888887</v>
      </c>
      <c r="W14" s="130">
        <f t="shared" si="0"/>
        <v>6248.8888888888887</v>
      </c>
      <c r="X14" s="130">
        <f t="shared" si="0"/>
        <v>6248.8888888888887</v>
      </c>
      <c r="Y14" s="130">
        <f t="shared" si="0"/>
        <v>6248.8888888888887</v>
      </c>
      <c r="Z14" s="130"/>
    </row>
    <row r="15" spans="1:26" ht="15.75" thickBot="1" x14ac:dyDescent="0.3">
      <c r="A15" s="131" t="s">
        <v>195</v>
      </c>
      <c r="B15" s="114">
        <f>B13+B14</f>
        <v>0</v>
      </c>
      <c r="C15" s="206">
        <f t="shared" ref="C15:Z15" si="1">C13+C14</f>
        <v>0</v>
      </c>
      <c r="D15" s="207">
        <f t="shared" si="1"/>
        <v>0</v>
      </c>
      <c r="E15" s="206">
        <f t="shared" si="1"/>
        <v>0</v>
      </c>
      <c r="F15" s="207">
        <f t="shared" si="1"/>
        <v>0</v>
      </c>
      <c r="G15" s="206">
        <f>SUM(G13:G14)</f>
        <v>29720</v>
      </c>
      <c r="H15" s="207">
        <f t="shared" ref="H15:Y15" si="2">SUM(H13:H14)</f>
        <v>6248.8888888888887</v>
      </c>
      <c r="I15" s="206">
        <f t="shared" si="2"/>
        <v>6248.8888888888887</v>
      </c>
      <c r="J15" s="207">
        <f t="shared" si="2"/>
        <v>6248.8888888888887</v>
      </c>
      <c r="K15" s="206">
        <f t="shared" si="2"/>
        <v>6248.8888888888887</v>
      </c>
      <c r="L15" s="207">
        <f t="shared" si="2"/>
        <v>6248.8888888888887</v>
      </c>
      <c r="M15" s="206">
        <f t="shared" si="2"/>
        <v>6248.8888888888887</v>
      </c>
      <c r="N15" s="207">
        <f t="shared" si="2"/>
        <v>6248.8888888888887</v>
      </c>
      <c r="O15" s="206">
        <f t="shared" si="2"/>
        <v>6248.8888888888887</v>
      </c>
      <c r="P15" s="207">
        <f t="shared" si="2"/>
        <v>6248.8888888888887</v>
      </c>
      <c r="Q15" s="206">
        <f t="shared" si="2"/>
        <v>6248.8888888888887</v>
      </c>
      <c r="R15" s="207">
        <f t="shared" si="2"/>
        <v>6248.8888888888887</v>
      </c>
      <c r="S15" s="206">
        <f t="shared" si="2"/>
        <v>6248.8888888888887</v>
      </c>
      <c r="T15" s="207">
        <f t="shared" si="2"/>
        <v>6248.8888888888887</v>
      </c>
      <c r="U15" s="206">
        <f t="shared" si="2"/>
        <v>6248.8888888888887</v>
      </c>
      <c r="V15" s="207">
        <f t="shared" si="2"/>
        <v>6248.8888888888887</v>
      </c>
      <c r="W15" s="206">
        <f t="shared" si="2"/>
        <v>6248.8888888888887</v>
      </c>
      <c r="X15" s="207">
        <f t="shared" si="2"/>
        <v>6248.8888888888887</v>
      </c>
      <c r="Y15" s="206">
        <f t="shared" si="2"/>
        <v>6248.8888888888887</v>
      </c>
      <c r="Z15" s="207">
        <f t="shared" si="1"/>
        <v>0</v>
      </c>
    </row>
    <row r="16" spans="1:26" x14ac:dyDescent="0.25">
      <c r="A16" s="132" t="s">
        <v>194</v>
      </c>
      <c r="B16" s="128"/>
      <c r="C16" s="137"/>
      <c r="D16" s="136"/>
      <c r="E16" s="137"/>
      <c r="F16" s="136"/>
      <c r="G16" s="137"/>
      <c r="H16" s="136"/>
      <c r="I16" s="137"/>
      <c r="J16" s="136"/>
      <c r="K16" s="137"/>
      <c r="L16" s="136"/>
      <c r="M16" s="137"/>
      <c r="N16" s="136"/>
      <c r="O16" s="137"/>
      <c r="P16" s="136"/>
      <c r="Q16" s="137"/>
      <c r="R16" s="136"/>
      <c r="S16" s="137"/>
      <c r="T16" s="136"/>
      <c r="U16" s="137"/>
      <c r="V16" s="136"/>
      <c r="W16" s="137"/>
      <c r="X16" s="136"/>
      <c r="Y16" s="137"/>
      <c r="Z16" s="136"/>
    </row>
    <row r="17" spans="1:26" x14ac:dyDescent="0.25">
      <c r="A17" s="135" t="s">
        <v>196</v>
      </c>
      <c r="B17" s="136"/>
      <c r="C17" s="137"/>
      <c r="D17" s="136"/>
      <c r="E17" s="137"/>
      <c r="F17" s="136"/>
      <c r="G17" s="137"/>
      <c r="H17" s="136">
        <v>840</v>
      </c>
      <c r="I17" s="137">
        <v>840</v>
      </c>
      <c r="J17" s="136"/>
      <c r="K17" s="137">
        <v>840</v>
      </c>
      <c r="L17" s="136">
        <v>840</v>
      </c>
      <c r="M17" s="137">
        <v>840</v>
      </c>
      <c r="N17" s="136"/>
      <c r="O17" s="137"/>
      <c r="P17" s="136">
        <v>840</v>
      </c>
      <c r="Q17" s="137">
        <v>840</v>
      </c>
      <c r="R17" s="136"/>
      <c r="S17" s="137">
        <v>840</v>
      </c>
      <c r="T17" s="136">
        <v>840</v>
      </c>
      <c r="U17" s="137"/>
      <c r="V17" s="136">
        <v>840</v>
      </c>
      <c r="W17" s="137">
        <v>840</v>
      </c>
      <c r="X17" s="136"/>
      <c r="Y17" s="137">
        <v>840</v>
      </c>
      <c r="Z17" s="136">
        <v>840</v>
      </c>
    </row>
    <row r="18" spans="1:26" x14ac:dyDescent="0.25">
      <c r="A18" s="144" t="s">
        <v>197</v>
      </c>
      <c r="B18" s="136"/>
      <c r="C18" s="137"/>
      <c r="D18" s="136"/>
      <c r="E18" s="137"/>
      <c r="F18" s="136"/>
      <c r="G18" s="137"/>
      <c r="H18" s="140">
        <v>200</v>
      </c>
      <c r="I18" s="137"/>
      <c r="J18" s="136"/>
      <c r="K18" s="211">
        <v>200</v>
      </c>
      <c r="L18" s="136"/>
      <c r="M18" s="137"/>
      <c r="N18" s="136"/>
      <c r="O18" s="137"/>
      <c r="P18" s="140">
        <v>200</v>
      </c>
      <c r="Q18" s="137"/>
      <c r="R18" s="136"/>
      <c r="S18" s="211">
        <v>200</v>
      </c>
      <c r="T18" s="136"/>
      <c r="U18" s="137"/>
      <c r="V18" s="140">
        <v>200</v>
      </c>
      <c r="W18" s="137"/>
      <c r="X18" s="136"/>
      <c r="Y18" s="211">
        <v>200</v>
      </c>
      <c r="Z18" s="136"/>
    </row>
    <row r="19" spans="1:26" x14ac:dyDescent="0.25">
      <c r="A19" s="145" t="s">
        <v>198</v>
      </c>
      <c r="B19" s="136"/>
      <c r="C19" s="137"/>
      <c r="D19" s="136"/>
      <c r="E19" s="137"/>
      <c r="F19" s="136"/>
      <c r="G19" s="137"/>
      <c r="H19" s="140">
        <v>20</v>
      </c>
      <c r="I19" s="137"/>
      <c r="J19" s="136"/>
      <c r="K19" s="211">
        <v>20</v>
      </c>
      <c r="L19" s="136"/>
      <c r="M19" s="137"/>
      <c r="N19" s="136"/>
      <c r="O19" s="137"/>
      <c r="P19" s="140">
        <v>20</v>
      </c>
      <c r="Q19" s="137"/>
      <c r="R19" s="136"/>
      <c r="S19" s="211">
        <v>20</v>
      </c>
      <c r="T19" s="136"/>
      <c r="U19" s="137"/>
      <c r="V19" s="140">
        <v>20</v>
      </c>
      <c r="W19" s="137"/>
      <c r="X19" s="136"/>
      <c r="Y19" s="211">
        <v>20</v>
      </c>
      <c r="Z19" s="136"/>
    </row>
    <row r="20" spans="1:26" x14ac:dyDescent="0.25">
      <c r="A20" s="144" t="s">
        <v>199</v>
      </c>
      <c r="B20" s="136"/>
      <c r="C20" s="137"/>
      <c r="D20" s="136"/>
      <c r="E20" s="137"/>
      <c r="F20" s="136"/>
      <c r="G20" s="137"/>
      <c r="H20" s="140">
        <v>72</v>
      </c>
      <c r="I20" s="137"/>
      <c r="J20" s="136"/>
      <c r="K20" s="211">
        <v>72</v>
      </c>
      <c r="L20" s="136"/>
      <c r="M20" s="137"/>
      <c r="N20" s="136"/>
      <c r="O20" s="137"/>
      <c r="P20" s="140">
        <v>72</v>
      </c>
      <c r="Q20" s="137"/>
      <c r="R20" s="136"/>
      <c r="S20" s="211">
        <v>72</v>
      </c>
      <c r="T20" s="136"/>
      <c r="U20" s="137"/>
      <c r="V20" s="140">
        <v>72</v>
      </c>
      <c r="W20" s="137"/>
      <c r="X20" s="136"/>
      <c r="Y20" s="211">
        <v>72</v>
      </c>
      <c r="Z20" s="136"/>
    </row>
    <row r="21" spans="1:26" x14ac:dyDescent="0.25">
      <c r="A21" s="144" t="s">
        <v>200</v>
      </c>
      <c r="B21" s="136"/>
      <c r="C21" s="137"/>
      <c r="D21" s="136"/>
      <c r="E21" s="137"/>
      <c r="F21" s="136"/>
      <c r="G21" s="137"/>
      <c r="H21" s="140">
        <v>80</v>
      </c>
      <c r="I21" s="137"/>
      <c r="J21" s="136"/>
      <c r="K21" s="211">
        <v>80</v>
      </c>
      <c r="L21" s="136"/>
      <c r="M21" s="137"/>
      <c r="N21" s="136"/>
      <c r="O21" s="137"/>
      <c r="P21" s="140">
        <v>80</v>
      </c>
      <c r="Q21" s="137"/>
      <c r="R21" s="136"/>
      <c r="S21" s="211">
        <v>80</v>
      </c>
      <c r="T21" s="136"/>
      <c r="U21" s="137"/>
      <c r="V21" s="140">
        <v>80</v>
      </c>
      <c r="W21" s="137"/>
      <c r="X21" s="136"/>
      <c r="Y21" s="211">
        <v>80</v>
      </c>
      <c r="Z21" s="136"/>
    </row>
    <row r="22" spans="1:26" x14ac:dyDescent="0.25">
      <c r="A22" s="135" t="s">
        <v>206</v>
      </c>
      <c r="B22" s="147"/>
      <c r="C22" s="137"/>
      <c r="D22" s="136"/>
      <c r="E22" s="137"/>
      <c r="F22" s="136"/>
      <c r="G22" s="137"/>
      <c r="H22" s="136">
        <v>100</v>
      </c>
      <c r="I22" s="137"/>
      <c r="J22" s="136"/>
      <c r="K22" s="137">
        <v>100</v>
      </c>
      <c r="L22" s="136"/>
      <c r="M22" s="137"/>
      <c r="N22" s="136"/>
      <c r="O22" s="137"/>
      <c r="P22" s="136">
        <v>100</v>
      </c>
      <c r="Q22" s="137"/>
      <c r="R22" s="136"/>
      <c r="S22" s="137">
        <v>100</v>
      </c>
      <c r="T22" s="136"/>
      <c r="U22" s="137"/>
      <c r="V22" s="136">
        <v>100</v>
      </c>
      <c r="W22" s="137"/>
      <c r="X22" s="136"/>
      <c r="Y22" s="137">
        <v>100</v>
      </c>
      <c r="Z22" s="136"/>
    </row>
    <row r="23" spans="1:26" x14ac:dyDescent="0.25">
      <c r="A23" s="152" t="s">
        <v>201</v>
      </c>
      <c r="B23" s="136"/>
      <c r="C23" s="137"/>
      <c r="D23" s="136"/>
      <c r="E23" s="137"/>
      <c r="F23" s="136"/>
      <c r="G23" s="137"/>
      <c r="H23" s="136"/>
      <c r="I23" s="137"/>
      <c r="J23" s="136"/>
      <c r="K23" s="137"/>
      <c r="L23" s="136"/>
      <c r="M23" s="137"/>
      <c r="N23" s="136"/>
      <c r="O23" s="137"/>
      <c r="P23" s="136"/>
      <c r="Q23" s="137"/>
      <c r="R23" s="136"/>
      <c r="S23" s="137"/>
      <c r="T23" s="136"/>
      <c r="U23" s="137"/>
      <c r="V23" s="136"/>
      <c r="W23" s="137"/>
      <c r="X23" s="136"/>
      <c r="Y23" s="137"/>
      <c r="Z23" s="136"/>
    </row>
    <row r="24" spans="1:26" x14ac:dyDescent="0.25">
      <c r="A24" s="146" t="s">
        <v>204</v>
      </c>
      <c r="B24" s="136"/>
      <c r="C24" s="137">
        <v>2000</v>
      </c>
      <c r="D24" s="136">
        <v>2000</v>
      </c>
      <c r="E24" s="137">
        <v>2000</v>
      </c>
      <c r="F24" s="136">
        <v>2000</v>
      </c>
      <c r="G24" s="137">
        <v>2000</v>
      </c>
      <c r="H24" s="136"/>
      <c r="I24" s="137"/>
      <c r="J24" s="136"/>
      <c r="K24" s="137"/>
      <c r="L24" s="136"/>
      <c r="M24" s="137"/>
      <c r="N24" s="136"/>
      <c r="O24" s="137"/>
      <c r="P24" s="136"/>
      <c r="Q24" s="137"/>
      <c r="R24" s="136"/>
      <c r="S24" s="137"/>
      <c r="T24" s="136"/>
      <c r="U24" s="137"/>
      <c r="V24" s="136"/>
      <c r="W24" s="137"/>
      <c r="X24" s="136"/>
      <c r="Y24" s="137"/>
      <c r="Z24" s="136"/>
    </row>
    <row r="25" spans="1:26" x14ac:dyDescent="0.25">
      <c r="A25" s="146" t="s">
        <v>205</v>
      </c>
      <c r="B25" s="136"/>
      <c r="C25" s="137">
        <v>1125</v>
      </c>
      <c r="D25" s="136"/>
      <c r="E25" s="137"/>
      <c r="F25" s="136"/>
      <c r="G25" s="137"/>
      <c r="H25" s="136"/>
      <c r="I25" s="137"/>
      <c r="J25" s="136"/>
      <c r="K25" s="137"/>
      <c r="L25" s="136"/>
      <c r="M25" s="137"/>
      <c r="N25" s="136"/>
      <c r="O25" s="137"/>
      <c r="P25" s="136"/>
      <c r="Q25" s="137"/>
      <c r="R25" s="136"/>
      <c r="S25" s="137"/>
      <c r="T25" s="136"/>
      <c r="U25" s="137"/>
      <c r="V25" s="136"/>
      <c r="W25" s="137"/>
      <c r="X25" s="136"/>
      <c r="Y25" s="137"/>
      <c r="Z25" s="136"/>
    </row>
    <row r="26" spans="1:26" x14ac:dyDescent="0.25">
      <c r="A26" s="102" t="s">
        <v>210</v>
      </c>
      <c r="B26" s="136"/>
      <c r="C26" s="137">
        <v>50</v>
      </c>
      <c r="D26" s="136">
        <f>C26</f>
        <v>50</v>
      </c>
      <c r="E26" s="137">
        <f t="shared" ref="E26:Z26" si="3">D26</f>
        <v>50</v>
      </c>
      <c r="F26" s="136">
        <f t="shared" si="3"/>
        <v>50</v>
      </c>
      <c r="G26" s="137">
        <f t="shared" si="3"/>
        <v>50</v>
      </c>
      <c r="H26" s="136">
        <f t="shared" si="3"/>
        <v>50</v>
      </c>
      <c r="I26" s="137">
        <f t="shared" si="3"/>
        <v>50</v>
      </c>
      <c r="J26" s="136">
        <f t="shared" si="3"/>
        <v>50</v>
      </c>
      <c r="K26" s="137">
        <f t="shared" si="3"/>
        <v>50</v>
      </c>
      <c r="L26" s="136">
        <f t="shared" si="3"/>
        <v>50</v>
      </c>
      <c r="M26" s="137">
        <f t="shared" si="3"/>
        <v>50</v>
      </c>
      <c r="N26" s="136">
        <f t="shared" si="3"/>
        <v>50</v>
      </c>
      <c r="O26" s="137">
        <f t="shared" si="3"/>
        <v>50</v>
      </c>
      <c r="P26" s="136">
        <f t="shared" si="3"/>
        <v>50</v>
      </c>
      <c r="Q26" s="137">
        <f t="shared" si="3"/>
        <v>50</v>
      </c>
      <c r="R26" s="136">
        <f t="shared" si="3"/>
        <v>50</v>
      </c>
      <c r="S26" s="137">
        <f t="shared" si="3"/>
        <v>50</v>
      </c>
      <c r="T26" s="136">
        <f t="shared" si="3"/>
        <v>50</v>
      </c>
      <c r="U26" s="137">
        <f t="shared" si="3"/>
        <v>50</v>
      </c>
      <c r="V26" s="136">
        <f t="shared" si="3"/>
        <v>50</v>
      </c>
      <c r="W26" s="137">
        <f t="shared" si="3"/>
        <v>50</v>
      </c>
      <c r="X26" s="136">
        <f t="shared" si="3"/>
        <v>50</v>
      </c>
      <c r="Y26" s="137">
        <f t="shared" si="3"/>
        <v>50</v>
      </c>
      <c r="Z26" s="136">
        <f t="shared" si="3"/>
        <v>50</v>
      </c>
    </row>
    <row r="27" spans="1:26" x14ac:dyDescent="0.25">
      <c r="A27" s="209" t="s">
        <v>209</v>
      </c>
      <c r="B27" s="136"/>
      <c r="C27" s="137"/>
      <c r="D27" s="136"/>
      <c r="E27" s="137"/>
      <c r="F27" s="136"/>
      <c r="G27" s="137"/>
      <c r="H27" s="136">
        <v>63</v>
      </c>
      <c r="I27" s="137"/>
      <c r="J27" s="136"/>
      <c r="K27" s="137">
        <v>63</v>
      </c>
      <c r="L27" s="136"/>
      <c r="M27" s="137"/>
      <c r="N27" s="136"/>
      <c r="O27" s="137"/>
      <c r="P27" s="136">
        <v>63</v>
      </c>
      <c r="Q27" s="137"/>
      <c r="R27" s="136"/>
      <c r="S27" s="137">
        <v>63</v>
      </c>
      <c r="T27" s="136"/>
      <c r="U27" s="137"/>
      <c r="V27" s="136">
        <v>63</v>
      </c>
      <c r="W27" s="137"/>
      <c r="X27" s="136"/>
      <c r="Y27" s="137">
        <v>63</v>
      </c>
      <c r="Z27" s="136"/>
    </row>
    <row r="28" spans="1:26" x14ac:dyDescent="0.25">
      <c r="A28" s="102" t="s">
        <v>208</v>
      </c>
      <c r="B28" s="136"/>
      <c r="C28" s="137"/>
      <c r="D28" s="136"/>
      <c r="E28" s="137"/>
      <c r="F28" s="136"/>
      <c r="G28" s="137">
        <v>2000</v>
      </c>
      <c r="H28" s="136"/>
      <c r="I28" s="137"/>
      <c r="J28" s="136"/>
      <c r="K28" s="137"/>
      <c r="L28" s="136"/>
      <c r="M28" s="137"/>
      <c r="N28" s="136"/>
      <c r="O28" s="137"/>
      <c r="P28" s="136"/>
      <c r="Q28" s="137"/>
      <c r="R28" s="136"/>
      <c r="S28" s="137"/>
      <c r="T28" s="136"/>
      <c r="U28" s="137"/>
      <c r="V28" s="136"/>
      <c r="W28" s="137"/>
      <c r="X28" s="136"/>
      <c r="Y28" s="137"/>
      <c r="Z28" s="136"/>
    </row>
    <row r="29" spans="1:26" x14ac:dyDescent="0.25">
      <c r="A29" s="127" t="s">
        <v>231</v>
      </c>
      <c r="B29" s="136"/>
      <c r="C29" s="137"/>
      <c r="D29" s="136"/>
      <c r="E29" s="137"/>
      <c r="F29" s="136"/>
      <c r="G29" s="137"/>
      <c r="H29" s="136">
        <v>2840</v>
      </c>
      <c r="I29" s="137">
        <v>2840</v>
      </c>
      <c r="J29" s="136"/>
      <c r="K29" s="137">
        <v>1600</v>
      </c>
      <c r="L29" s="136">
        <v>1600</v>
      </c>
      <c r="M29" s="137">
        <v>1600</v>
      </c>
      <c r="N29" s="136"/>
      <c r="O29" s="137"/>
      <c r="P29" s="136">
        <v>2560</v>
      </c>
      <c r="Q29" s="137">
        <v>2560</v>
      </c>
      <c r="R29" s="136"/>
      <c r="S29" s="137">
        <v>2200</v>
      </c>
      <c r="T29" s="136">
        <v>2200</v>
      </c>
      <c r="U29" s="137"/>
      <c r="V29" s="136">
        <v>2000</v>
      </c>
      <c r="W29" s="137">
        <v>2000</v>
      </c>
      <c r="X29" s="136"/>
      <c r="Y29" s="137">
        <v>1600</v>
      </c>
      <c r="Z29" s="136">
        <v>1600</v>
      </c>
    </row>
    <row r="30" spans="1:26" x14ac:dyDescent="0.25">
      <c r="A30" s="127" t="s">
        <v>232</v>
      </c>
      <c r="B30" s="136"/>
      <c r="C30" s="137"/>
      <c r="D30" s="136"/>
      <c r="E30" s="137"/>
      <c r="F30" s="136"/>
      <c r="G30" s="137"/>
      <c r="H30" s="136"/>
      <c r="I30" s="137"/>
      <c r="J30" s="136"/>
      <c r="K30" s="137"/>
      <c r="L30" s="136"/>
      <c r="M30" s="137"/>
      <c r="N30" s="136"/>
      <c r="O30" s="137"/>
      <c r="P30" s="136"/>
      <c r="Q30" s="137"/>
      <c r="R30" s="136"/>
      <c r="S30" s="137"/>
      <c r="T30" s="136"/>
      <c r="U30" s="137"/>
      <c r="V30" s="136"/>
      <c r="W30" s="137"/>
      <c r="X30" s="136"/>
      <c r="Y30" s="137"/>
      <c r="Z30" s="136"/>
    </row>
    <row r="31" spans="1:26" x14ac:dyDescent="0.25">
      <c r="A31" s="208" t="s">
        <v>233</v>
      </c>
      <c r="B31" s="136"/>
      <c r="C31" s="137"/>
      <c r="D31" s="136"/>
      <c r="E31" s="137"/>
      <c r="F31" s="136"/>
      <c r="G31" s="137">
        <v>600</v>
      </c>
      <c r="H31" s="136"/>
      <c r="I31" s="137"/>
      <c r="J31" s="136"/>
      <c r="K31" s="137"/>
      <c r="L31" s="136"/>
      <c r="M31" s="137"/>
      <c r="N31" s="136"/>
      <c r="O31" s="137">
        <v>600</v>
      </c>
      <c r="P31" s="136"/>
      <c r="Q31" s="137"/>
      <c r="R31" s="136"/>
      <c r="S31" s="137"/>
      <c r="T31" s="136"/>
      <c r="U31" s="137"/>
      <c r="V31" s="136"/>
      <c r="W31" s="137"/>
      <c r="X31" s="136"/>
      <c r="Y31" s="137"/>
      <c r="Z31" s="136"/>
    </row>
    <row r="32" spans="1:26" x14ac:dyDescent="0.25">
      <c r="A32" s="208" t="s">
        <v>234</v>
      </c>
      <c r="B32" s="136"/>
      <c r="C32" s="137"/>
      <c r="D32" s="136"/>
      <c r="E32" s="137"/>
      <c r="F32" s="136"/>
      <c r="G32" s="137">
        <v>4200</v>
      </c>
      <c r="H32" s="136"/>
      <c r="I32" s="137"/>
      <c r="J32" s="136"/>
      <c r="K32" s="137"/>
      <c r="L32" s="136"/>
      <c r="M32" s="137"/>
      <c r="N32" s="136"/>
      <c r="O32" s="137">
        <v>4200</v>
      </c>
      <c r="P32" s="136"/>
      <c r="Q32" s="137"/>
      <c r="R32" s="136"/>
      <c r="S32" s="137"/>
      <c r="T32" s="136"/>
      <c r="U32" s="137"/>
      <c r="V32" s="136"/>
      <c r="W32" s="137"/>
      <c r="X32" s="136"/>
      <c r="Y32" s="137"/>
      <c r="Z32" s="136"/>
    </row>
    <row r="33" spans="1:26" x14ac:dyDescent="0.25">
      <c r="A33" s="208" t="s">
        <v>235</v>
      </c>
      <c r="B33" s="136"/>
      <c r="C33" s="137"/>
      <c r="D33" s="136"/>
      <c r="E33" s="137"/>
      <c r="F33" s="136"/>
      <c r="G33" s="137">
        <v>160</v>
      </c>
      <c r="H33" s="136"/>
      <c r="I33" s="137"/>
      <c r="J33" s="136"/>
      <c r="K33" s="137"/>
      <c r="L33" s="136"/>
      <c r="M33" s="137"/>
      <c r="N33" s="136"/>
      <c r="O33" s="137">
        <v>160</v>
      </c>
      <c r="P33" s="136"/>
      <c r="Q33" s="137"/>
      <c r="R33" s="136"/>
      <c r="S33" s="137"/>
      <c r="T33" s="136"/>
      <c r="U33" s="137"/>
      <c r="V33" s="136"/>
      <c r="W33" s="137"/>
      <c r="X33" s="136"/>
      <c r="Y33" s="137"/>
      <c r="Z33" s="136"/>
    </row>
    <row r="34" spans="1:26" ht="15.75" thickBot="1" x14ac:dyDescent="0.3">
      <c r="A34" s="135" t="s">
        <v>203</v>
      </c>
      <c r="B34" s="136"/>
      <c r="C34" s="137">
        <v>2150</v>
      </c>
      <c r="D34" s="136">
        <f>C34</f>
        <v>2150</v>
      </c>
      <c r="E34" s="137">
        <f t="shared" ref="E34:G34" si="4">D34</f>
        <v>2150</v>
      </c>
      <c r="F34" s="136">
        <f t="shared" si="4"/>
        <v>2150</v>
      </c>
      <c r="G34" s="137">
        <f t="shared" si="4"/>
        <v>2150</v>
      </c>
      <c r="H34" s="136">
        <f t="shared" ref="H34" si="5">G34</f>
        <v>2150</v>
      </c>
      <c r="I34" s="137">
        <f t="shared" ref="I34" si="6">H34</f>
        <v>2150</v>
      </c>
      <c r="J34" s="136">
        <f t="shared" ref="J34" si="7">I34</f>
        <v>2150</v>
      </c>
      <c r="K34" s="137">
        <f t="shared" ref="K34" si="8">J34</f>
        <v>2150</v>
      </c>
      <c r="L34" s="136">
        <f t="shared" ref="L34" si="9">K34</f>
        <v>2150</v>
      </c>
      <c r="M34" s="137">
        <f t="shared" ref="M34" si="10">L34</f>
        <v>2150</v>
      </c>
      <c r="N34" s="136">
        <f t="shared" ref="N34" si="11">M34</f>
        <v>2150</v>
      </c>
      <c r="O34" s="137">
        <f t="shared" ref="O34" si="12">N34</f>
        <v>2150</v>
      </c>
      <c r="P34" s="136">
        <f t="shared" ref="P34" si="13">O34</f>
        <v>2150</v>
      </c>
      <c r="Q34" s="137">
        <f t="shared" ref="Q34" si="14">P34</f>
        <v>2150</v>
      </c>
      <c r="R34" s="136">
        <f t="shared" ref="R34" si="15">Q34</f>
        <v>2150</v>
      </c>
      <c r="S34" s="137">
        <f t="shared" ref="S34" si="16">R34</f>
        <v>2150</v>
      </c>
      <c r="T34" s="136">
        <f t="shared" ref="T34" si="17">S34</f>
        <v>2150</v>
      </c>
      <c r="U34" s="137">
        <f t="shared" ref="U34" si="18">T34</f>
        <v>2150</v>
      </c>
      <c r="V34" s="136">
        <f t="shared" ref="V34" si="19">U34</f>
        <v>2150</v>
      </c>
      <c r="W34" s="137">
        <f t="shared" ref="W34" si="20">V34</f>
        <v>2150</v>
      </c>
      <c r="X34" s="136">
        <f t="shared" ref="X34" si="21">W34</f>
        <v>2150</v>
      </c>
      <c r="Y34" s="137">
        <f t="shared" ref="Y34" si="22">X34</f>
        <v>2150</v>
      </c>
      <c r="Z34" s="136">
        <f t="shared" ref="Z34" si="23">Y34</f>
        <v>2150</v>
      </c>
    </row>
    <row r="35" spans="1:26" ht="15.75" thickBot="1" x14ac:dyDescent="0.3">
      <c r="A35" s="131" t="s">
        <v>207</v>
      </c>
      <c r="B35" s="114"/>
      <c r="C35" s="159">
        <f>SUM(C16:C34)</f>
        <v>5325</v>
      </c>
      <c r="D35" s="202">
        <f t="shared" ref="D35:Z35" si="24">SUM(D16:D34)</f>
        <v>4200</v>
      </c>
      <c r="E35" s="159">
        <f t="shared" si="24"/>
        <v>4200</v>
      </c>
      <c r="F35" s="202">
        <f t="shared" si="24"/>
        <v>4200</v>
      </c>
      <c r="G35" s="159">
        <f t="shared" si="24"/>
        <v>11160</v>
      </c>
      <c r="H35" s="202">
        <f t="shared" si="24"/>
        <v>6415</v>
      </c>
      <c r="I35" s="159">
        <f t="shared" si="24"/>
        <v>5880</v>
      </c>
      <c r="J35" s="202">
        <f t="shared" si="24"/>
        <v>2200</v>
      </c>
      <c r="K35" s="159">
        <f t="shared" si="24"/>
        <v>5175</v>
      </c>
      <c r="L35" s="202">
        <f t="shared" si="24"/>
        <v>4640</v>
      </c>
      <c r="M35" s="159">
        <f t="shared" si="24"/>
        <v>4640</v>
      </c>
      <c r="N35" s="202">
        <f t="shared" si="24"/>
        <v>2200</v>
      </c>
      <c r="O35" s="159">
        <f t="shared" si="24"/>
        <v>7160</v>
      </c>
      <c r="P35" s="202">
        <f t="shared" si="24"/>
        <v>6135</v>
      </c>
      <c r="Q35" s="159">
        <f t="shared" si="24"/>
        <v>5600</v>
      </c>
      <c r="R35" s="202">
        <f t="shared" si="24"/>
        <v>2200</v>
      </c>
      <c r="S35" s="159">
        <f t="shared" si="24"/>
        <v>5775</v>
      </c>
      <c r="T35" s="202">
        <f t="shared" si="24"/>
        <v>5240</v>
      </c>
      <c r="U35" s="159">
        <f t="shared" si="24"/>
        <v>2200</v>
      </c>
      <c r="V35" s="202">
        <f t="shared" si="24"/>
        <v>5575</v>
      </c>
      <c r="W35" s="159">
        <f t="shared" si="24"/>
        <v>5040</v>
      </c>
      <c r="X35" s="202">
        <f t="shared" si="24"/>
        <v>2200</v>
      </c>
      <c r="Y35" s="159">
        <f t="shared" si="24"/>
        <v>5175</v>
      </c>
      <c r="Z35" s="202">
        <f t="shared" si="24"/>
        <v>4640</v>
      </c>
    </row>
    <row r="36" spans="1:26" ht="16.5" thickBot="1" x14ac:dyDescent="0.3">
      <c r="A36" s="217" t="s">
        <v>236</v>
      </c>
      <c r="B36" s="214"/>
      <c r="C36" s="214">
        <f>C15-C35</f>
        <v>-5325</v>
      </c>
      <c r="D36" s="214">
        <f t="shared" ref="D36:Z36" si="25">D15-D35</f>
        <v>-4200</v>
      </c>
      <c r="E36" s="214">
        <f t="shared" si="25"/>
        <v>-4200</v>
      </c>
      <c r="F36" s="214">
        <f t="shared" si="25"/>
        <v>-4200</v>
      </c>
      <c r="G36" s="214">
        <f t="shared" si="25"/>
        <v>18560</v>
      </c>
      <c r="H36" s="214">
        <f t="shared" si="25"/>
        <v>-166.11111111111131</v>
      </c>
      <c r="I36" s="214">
        <f t="shared" si="25"/>
        <v>368.88888888888869</v>
      </c>
      <c r="J36" s="214">
        <f t="shared" si="25"/>
        <v>4048.8888888888887</v>
      </c>
      <c r="K36" s="214">
        <f t="shared" si="25"/>
        <v>1073.8888888888887</v>
      </c>
      <c r="L36" s="214">
        <f t="shared" si="25"/>
        <v>1608.8888888888887</v>
      </c>
      <c r="M36" s="214">
        <f t="shared" si="25"/>
        <v>1608.8888888888887</v>
      </c>
      <c r="N36" s="214">
        <f t="shared" si="25"/>
        <v>4048.8888888888887</v>
      </c>
      <c r="O36" s="214">
        <f t="shared" si="25"/>
        <v>-911.11111111111131</v>
      </c>
      <c r="P36" s="214">
        <f t="shared" si="25"/>
        <v>113.88888888888869</v>
      </c>
      <c r="Q36" s="214">
        <f t="shared" si="25"/>
        <v>648.88888888888869</v>
      </c>
      <c r="R36" s="214">
        <f t="shared" si="25"/>
        <v>4048.8888888888887</v>
      </c>
      <c r="S36" s="214">
        <f t="shared" si="25"/>
        <v>473.88888888888869</v>
      </c>
      <c r="T36" s="214">
        <f t="shared" si="25"/>
        <v>1008.8888888888887</v>
      </c>
      <c r="U36" s="214">
        <f t="shared" si="25"/>
        <v>4048.8888888888887</v>
      </c>
      <c r="V36" s="214">
        <f t="shared" si="25"/>
        <v>673.88888888888869</v>
      </c>
      <c r="W36" s="214">
        <f t="shared" si="25"/>
        <v>1208.8888888888887</v>
      </c>
      <c r="X36" s="214">
        <f t="shared" si="25"/>
        <v>4048.8888888888887</v>
      </c>
      <c r="Y36" s="214">
        <f t="shared" si="25"/>
        <v>1073.8888888888887</v>
      </c>
      <c r="Z36" s="214">
        <f t="shared" si="25"/>
        <v>-4640</v>
      </c>
    </row>
    <row r="37" spans="1:26" ht="16.5" thickBot="1" x14ac:dyDescent="0.3">
      <c r="A37" s="216" t="s">
        <v>237</v>
      </c>
      <c r="B37" s="212"/>
      <c r="C37" s="213">
        <f>C36</f>
        <v>-5325</v>
      </c>
      <c r="D37" s="212">
        <f>C37+D36</f>
        <v>-9525</v>
      </c>
      <c r="E37" s="212">
        <f t="shared" ref="E37:Z37" si="26">D37+E36</f>
        <v>-13725</v>
      </c>
      <c r="F37" s="215">
        <f t="shared" si="26"/>
        <v>-17925</v>
      </c>
      <c r="G37" s="212">
        <f t="shared" si="26"/>
        <v>635</v>
      </c>
      <c r="H37" s="212">
        <f t="shared" si="26"/>
        <v>468.88888888888869</v>
      </c>
      <c r="I37" s="212">
        <f t="shared" si="26"/>
        <v>837.77777777777737</v>
      </c>
      <c r="J37" s="212">
        <f t="shared" si="26"/>
        <v>4886.6666666666661</v>
      </c>
      <c r="K37" s="212">
        <f t="shared" si="26"/>
        <v>5960.5555555555547</v>
      </c>
      <c r="L37" s="212">
        <f t="shared" si="26"/>
        <v>7569.4444444444434</v>
      </c>
      <c r="M37" s="212">
        <f t="shared" si="26"/>
        <v>9178.3333333333321</v>
      </c>
      <c r="N37" s="212">
        <f t="shared" si="26"/>
        <v>13227.222222222221</v>
      </c>
      <c r="O37" s="212">
        <f t="shared" si="26"/>
        <v>12316.111111111109</v>
      </c>
      <c r="P37" s="212">
        <f t="shared" si="26"/>
        <v>12429.999999999998</v>
      </c>
      <c r="Q37" s="212">
        <f t="shared" si="26"/>
        <v>13078.888888888887</v>
      </c>
      <c r="R37" s="212">
        <f t="shared" si="26"/>
        <v>17127.777777777774</v>
      </c>
      <c r="S37" s="212">
        <f t="shared" si="26"/>
        <v>17601.666666666664</v>
      </c>
      <c r="T37" s="212">
        <f t="shared" si="26"/>
        <v>18610.555555555555</v>
      </c>
      <c r="U37" s="212">
        <f t="shared" si="26"/>
        <v>22659.444444444445</v>
      </c>
      <c r="V37" s="212">
        <f t="shared" si="26"/>
        <v>23333.333333333336</v>
      </c>
      <c r="W37" s="212">
        <f t="shared" si="26"/>
        <v>24542.222222222226</v>
      </c>
      <c r="X37" s="212">
        <f t="shared" si="26"/>
        <v>28591.111111111117</v>
      </c>
      <c r="Y37" s="212">
        <f t="shared" si="26"/>
        <v>29665.000000000007</v>
      </c>
      <c r="Z37" s="212">
        <f t="shared" si="26"/>
        <v>25025.000000000007</v>
      </c>
    </row>
  </sheetData>
  <mergeCells count="8">
    <mergeCell ref="P10:Q10"/>
    <mergeCell ref="S10:T10"/>
    <mergeCell ref="A2:Z2"/>
    <mergeCell ref="A4:B4"/>
    <mergeCell ref="K10:M10"/>
    <mergeCell ref="H10:I10"/>
    <mergeCell ref="Y10:Z10"/>
    <mergeCell ref="V10:W1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G4" sqref="G3:G4"/>
    </sheetView>
  </sheetViews>
  <sheetFormatPr defaultColWidth="11.42578125" defaultRowHeight="15" x14ac:dyDescent="0.25"/>
  <cols>
    <col min="1" max="1" width="18.5703125" bestFit="1" customWidth="1"/>
    <col min="2" max="2" width="12.28515625" customWidth="1"/>
    <col min="3" max="3" width="7.42578125" customWidth="1"/>
    <col min="4" max="4" width="12.7109375" customWidth="1"/>
    <col min="5" max="5" width="15.140625" customWidth="1"/>
    <col min="6" max="6" width="12.42578125" customWidth="1"/>
  </cols>
  <sheetData>
    <row r="2" spans="1:7" ht="15.75" thickBot="1" x14ac:dyDescent="0.3"/>
    <row r="3" spans="1:7" ht="42.75" customHeight="1" thickBot="1" x14ac:dyDescent="0.3">
      <c r="A3" s="98" t="s">
        <v>211</v>
      </c>
      <c r="B3" s="98" t="s">
        <v>212</v>
      </c>
      <c r="C3" s="98" t="s">
        <v>213</v>
      </c>
      <c r="D3" s="98" t="s">
        <v>214</v>
      </c>
      <c r="E3" s="99" t="s">
        <v>215</v>
      </c>
    </row>
    <row r="4" spans="1:7" x14ac:dyDescent="0.25">
      <c r="A4" s="150" t="s">
        <v>216</v>
      </c>
      <c r="B4" s="149">
        <v>400</v>
      </c>
      <c r="C4" s="149">
        <v>10</v>
      </c>
      <c r="D4" s="149">
        <f>B4/C4</f>
        <v>40</v>
      </c>
      <c r="E4" s="83">
        <f>D4/12</f>
        <v>3.3333333333333335</v>
      </c>
    </row>
    <row r="5" spans="1:7" x14ac:dyDescent="0.25">
      <c r="A5" s="150" t="s">
        <v>217</v>
      </c>
      <c r="B5" s="149">
        <v>900</v>
      </c>
      <c r="C5" s="149">
        <v>3</v>
      </c>
      <c r="D5" s="149">
        <f t="shared" ref="D5:D8" si="0">B5/C5</f>
        <v>300</v>
      </c>
      <c r="E5" s="83">
        <f t="shared" ref="E5:E8" si="1">D5/12</f>
        <v>25</v>
      </c>
    </row>
    <row r="6" spans="1:7" x14ac:dyDescent="0.25">
      <c r="A6" s="150" t="s">
        <v>218</v>
      </c>
      <c r="B6" s="149">
        <v>260</v>
      </c>
      <c r="C6" s="149">
        <v>10</v>
      </c>
      <c r="D6" s="149">
        <f t="shared" si="0"/>
        <v>26</v>
      </c>
      <c r="E6" s="83">
        <f t="shared" si="1"/>
        <v>2.1666666666666665</v>
      </c>
    </row>
    <row r="7" spans="1:7" x14ac:dyDescent="0.25">
      <c r="A7" s="150" t="s">
        <v>219</v>
      </c>
      <c r="B7" s="149">
        <v>40</v>
      </c>
      <c r="C7" s="149">
        <v>3</v>
      </c>
      <c r="D7" s="149">
        <f t="shared" si="0"/>
        <v>13.333333333333334</v>
      </c>
      <c r="E7" s="83">
        <f t="shared" si="1"/>
        <v>1.1111111111111112</v>
      </c>
    </row>
    <row r="8" spans="1:7" ht="15.75" thickBot="1" x14ac:dyDescent="0.3">
      <c r="A8" s="151" t="s">
        <v>220</v>
      </c>
      <c r="B8" s="42">
        <v>1220</v>
      </c>
      <c r="C8" s="42">
        <v>3</v>
      </c>
      <c r="D8" s="42">
        <f t="shared" si="0"/>
        <v>406.66666666666669</v>
      </c>
      <c r="E8" s="84">
        <f t="shared" si="1"/>
        <v>33.888888888888893</v>
      </c>
    </row>
    <row r="11" spans="1:7" ht="15.75" thickBot="1" x14ac:dyDescent="0.3"/>
    <row r="12" spans="1:7" ht="30.75" thickBot="1" x14ac:dyDescent="0.3">
      <c r="A12" s="98" t="s">
        <v>211</v>
      </c>
      <c r="B12" s="98" t="s">
        <v>212</v>
      </c>
      <c r="C12" s="98" t="s">
        <v>213</v>
      </c>
      <c r="D12" s="98" t="s">
        <v>214</v>
      </c>
      <c r="E12" s="98" t="s">
        <v>258</v>
      </c>
      <c r="F12" s="98" t="s">
        <v>259</v>
      </c>
      <c r="G12" s="98" t="s">
        <v>260</v>
      </c>
    </row>
    <row r="13" spans="1:7" x14ac:dyDescent="0.25">
      <c r="A13" s="150" t="s">
        <v>216</v>
      </c>
      <c r="B13" s="149">
        <v>400</v>
      </c>
      <c r="C13" s="149">
        <v>10</v>
      </c>
      <c r="D13" s="149">
        <f>B13/C13</f>
        <v>40</v>
      </c>
      <c r="E13" s="245">
        <v>6</v>
      </c>
      <c r="F13" s="246">
        <f>D13*E13</f>
        <v>240</v>
      </c>
      <c r="G13" s="247">
        <f>B13-F13</f>
        <v>160</v>
      </c>
    </row>
    <row r="14" spans="1:7" x14ac:dyDescent="0.25">
      <c r="A14" s="150" t="s">
        <v>217</v>
      </c>
      <c r="B14" s="149">
        <v>900</v>
      </c>
      <c r="C14" s="149">
        <v>3</v>
      </c>
      <c r="D14" s="149">
        <f t="shared" ref="D14:D17" si="2">B14/C14</f>
        <v>300</v>
      </c>
      <c r="E14" s="149">
        <v>3</v>
      </c>
      <c r="F14" s="248">
        <f t="shared" ref="F14:F17" si="3">D14*E14</f>
        <v>900</v>
      </c>
      <c r="G14" s="249">
        <f t="shared" ref="G14:G17" si="4">B14-F14</f>
        <v>0</v>
      </c>
    </row>
    <row r="15" spans="1:7" x14ac:dyDescent="0.25">
      <c r="A15" s="150" t="s">
        <v>218</v>
      </c>
      <c r="B15" s="149">
        <v>260</v>
      </c>
      <c r="C15" s="149">
        <v>10</v>
      </c>
      <c r="D15" s="149">
        <f t="shared" si="2"/>
        <v>26</v>
      </c>
      <c r="E15" s="149">
        <v>6</v>
      </c>
      <c r="F15" s="248">
        <f t="shared" si="3"/>
        <v>156</v>
      </c>
      <c r="G15" s="249">
        <f t="shared" si="4"/>
        <v>104</v>
      </c>
    </row>
    <row r="16" spans="1:7" x14ac:dyDescent="0.25">
      <c r="A16" s="150" t="s">
        <v>219</v>
      </c>
      <c r="B16" s="149">
        <v>40</v>
      </c>
      <c r="C16" s="149">
        <v>3</v>
      </c>
      <c r="D16" s="149">
        <f t="shared" si="2"/>
        <v>13.333333333333334</v>
      </c>
      <c r="E16" s="149">
        <v>3</v>
      </c>
      <c r="F16" s="248">
        <f t="shared" si="3"/>
        <v>40</v>
      </c>
      <c r="G16" s="249">
        <f t="shared" si="4"/>
        <v>0</v>
      </c>
    </row>
    <row r="17" spans="1:7" ht="15.75" thickBot="1" x14ac:dyDescent="0.3">
      <c r="A17" s="151" t="s">
        <v>220</v>
      </c>
      <c r="B17" s="42">
        <v>1220</v>
      </c>
      <c r="C17" s="42">
        <v>3</v>
      </c>
      <c r="D17" s="42">
        <f t="shared" si="2"/>
        <v>406.66666666666669</v>
      </c>
      <c r="E17" s="42">
        <v>3</v>
      </c>
      <c r="F17" s="250">
        <f t="shared" si="3"/>
        <v>1220</v>
      </c>
      <c r="G17" s="251">
        <f t="shared" si="4"/>
        <v>0</v>
      </c>
    </row>
    <row r="18" spans="1:7" ht="15.75" thickBot="1" x14ac:dyDescent="0.3">
      <c r="F18" s="252" t="s">
        <v>261</v>
      </c>
      <c r="G18" s="232">
        <f>SUM(G13:G17)</f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workbookViewId="0">
      <selection activeCell="C17" sqref="C17:H17"/>
    </sheetView>
  </sheetViews>
  <sheetFormatPr defaultColWidth="11.42578125" defaultRowHeight="15" x14ac:dyDescent="0.25"/>
  <cols>
    <col min="1" max="1" width="33" bestFit="1" customWidth="1"/>
    <col min="2" max="2" width="12.7109375" bestFit="1" customWidth="1"/>
    <col min="3" max="3" width="12.28515625" bestFit="1" customWidth="1"/>
    <col min="4" max="4" width="12.140625" bestFit="1" customWidth="1"/>
    <col min="5" max="5" width="12.28515625" bestFit="1" customWidth="1"/>
    <col min="6" max="6" width="12.140625" bestFit="1" customWidth="1"/>
    <col min="7" max="7" width="12.28515625" bestFit="1" customWidth="1"/>
    <col min="8" max="8" width="12.140625" bestFit="1" customWidth="1"/>
  </cols>
  <sheetData>
    <row r="2" spans="1:8" ht="15.75" thickBot="1" x14ac:dyDescent="0.3"/>
    <row r="3" spans="1:8" ht="24" thickBot="1" x14ac:dyDescent="0.4">
      <c r="A3" s="218" t="s">
        <v>191</v>
      </c>
      <c r="B3" s="219"/>
      <c r="C3" s="106"/>
      <c r="D3" s="106"/>
      <c r="E3" s="106"/>
    </row>
    <row r="4" spans="1:8" ht="18.75" customHeight="1" x14ac:dyDescent="0.35">
      <c r="A4" s="222" t="s">
        <v>190</v>
      </c>
      <c r="B4" s="223">
        <v>3515</v>
      </c>
      <c r="C4" s="106"/>
      <c r="D4" s="106"/>
      <c r="E4" s="106"/>
    </row>
    <row r="5" spans="1:8" ht="18.75" customHeight="1" thickBot="1" x14ac:dyDescent="0.4">
      <c r="A5" s="108" t="s">
        <v>192</v>
      </c>
      <c r="B5" s="143">
        <v>0.2</v>
      </c>
      <c r="C5" s="106"/>
      <c r="D5" s="106"/>
      <c r="E5" s="106"/>
    </row>
    <row r="6" spans="1:8" ht="18.75" customHeight="1" thickBot="1" x14ac:dyDescent="0.4">
      <c r="A6" s="109" t="s">
        <v>193</v>
      </c>
      <c r="B6" s="101">
        <v>0.8</v>
      </c>
      <c r="C6" s="110" t="s">
        <v>230</v>
      </c>
      <c r="D6" s="111"/>
      <c r="E6" s="112"/>
    </row>
    <row r="7" spans="1:8" ht="18.75" customHeight="1" thickBot="1" x14ac:dyDescent="0.4">
      <c r="A7" s="220" t="s">
        <v>239</v>
      </c>
      <c r="B7" s="221">
        <v>0.12</v>
      </c>
      <c r="C7" s="155"/>
      <c r="D7" s="156"/>
      <c r="E7" s="156"/>
    </row>
    <row r="9" spans="1:8" ht="15.75" thickBot="1" x14ac:dyDescent="0.3"/>
    <row r="10" spans="1:8" ht="15.75" thickBot="1" x14ac:dyDescent="0.3">
      <c r="A10" s="235"/>
      <c r="B10" s="260">
        <v>0</v>
      </c>
      <c r="C10" s="261">
        <v>1</v>
      </c>
      <c r="D10" s="260">
        <v>2</v>
      </c>
      <c r="E10" s="261">
        <v>3</v>
      </c>
      <c r="F10" s="260">
        <v>4</v>
      </c>
      <c r="G10" s="261">
        <v>5</v>
      </c>
      <c r="H10" s="260">
        <v>6</v>
      </c>
    </row>
    <row r="11" spans="1:8" ht="15.75" thickBot="1" x14ac:dyDescent="0.3">
      <c r="A11" s="32" t="s">
        <v>187</v>
      </c>
      <c r="B11" s="78"/>
      <c r="C11" s="148">
        <v>40</v>
      </c>
      <c r="D11" s="78"/>
      <c r="E11" s="148">
        <v>40</v>
      </c>
      <c r="F11" s="78"/>
      <c r="G11" s="148">
        <v>35</v>
      </c>
      <c r="H11" s="78"/>
    </row>
    <row r="12" spans="1:8" x14ac:dyDescent="0.25">
      <c r="A12" s="153" t="s">
        <v>180</v>
      </c>
      <c r="B12" s="236"/>
      <c r="C12" s="262"/>
      <c r="D12" s="263"/>
      <c r="E12" s="262"/>
      <c r="F12" s="263"/>
      <c r="G12" s="262"/>
      <c r="H12" s="264"/>
    </row>
    <row r="13" spans="1:8" x14ac:dyDescent="0.25">
      <c r="A13" s="100" t="s">
        <v>188</v>
      </c>
      <c r="B13" s="237"/>
      <c r="C13" s="265">
        <f>C11*40</f>
        <v>1600</v>
      </c>
      <c r="D13" s="266">
        <f t="shared" ref="D13:H13" si="0">D11*40</f>
        <v>0</v>
      </c>
      <c r="E13" s="265">
        <f t="shared" si="0"/>
        <v>1600</v>
      </c>
      <c r="F13" s="266">
        <f t="shared" si="0"/>
        <v>0</v>
      </c>
      <c r="G13" s="265">
        <f t="shared" si="0"/>
        <v>1400</v>
      </c>
      <c r="H13" s="266">
        <f t="shared" si="0"/>
        <v>0</v>
      </c>
    </row>
    <row r="14" spans="1:8" x14ac:dyDescent="0.25">
      <c r="A14" s="224" t="s">
        <v>190</v>
      </c>
      <c r="B14" s="237"/>
      <c r="C14" s="267"/>
      <c r="D14" s="266"/>
      <c r="E14" s="267"/>
      <c r="F14" s="266"/>
      <c r="G14" s="267"/>
      <c r="H14" s="266"/>
    </row>
    <row r="15" spans="1:8" x14ac:dyDescent="0.25">
      <c r="A15" s="225" t="s">
        <v>240</v>
      </c>
      <c r="B15" s="237"/>
      <c r="C15" s="268">
        <f>$B$4*$B$5*C11</f>
        <v>28120</v>
      </c>
      <c r="D15" s="269">
        <f t="shared" ref="D15:H15" si="1">$B$4*$B$5*D11</f>
        <v>0</v>
      </c>
      <c r="E15" s="268">
        <f t="shared" si="1"/>
        <v>28120</v>
      </c>
      <c r="F15" s="269">
        <f t="shared" si="1"/>
        <v>0</v>
      </c>
      <c r="G15" s="268">
        <f t="shared" si="1"/>
        <v>24605</v>
      </c>
      <c r="H15" s="269">
        <f t="shared" si="1"/>
        <v>0</v>
      </c>
    </row>
    <row r="16" spans="1:8" ht="15.75" thickBot="1" x14ac:dyDescent="0.3">
      <c r="A16" s="257" t="s">
        <v>241</v>
      </c>
      <c r="B16" s="239"/>
      <c r="C16" s="270">
        <f>(((B4*B6)/18)*7)*C11</f>
        <v>43742.222222222226</v>
      </c>
      <c r="D16" s="271">
        <f>(((B4*B6)/18)*11)*C11</f>
        <v>68737.777777777781</v>
      </c>
      <c r="E16" s="270">
        <v>43742.222222222226</v>
      </c>
      <c r="F16" s="271">
        <v>68737.777777777781</v>
      </c>
      <c r="G16" s="270">
        <f>(((B4*B6)/18)*7)*G11</f>
        <v>38274.444444444445</v>
      </c>
      <c r="H16" s="271">
        <f>(((B4*B6)/18)*11)*G11</f>
        <v>60145.555555555562</v>
      </c>
    </row>
    <row r="17" spans="1:8" ht="15.75" thickBot="1" x14ac:dyDescent="0.3">
      <c r="A17" s="154" t="s">
        <v>195</v>
      </c>
      <c r="B17" s="259">
        <v>0</v>
      </c>
      <c r="C17" s="272">
        <v>73462.222222222219</v>
      </c>
      <c r="D17" s="273">
        <v>68737.777777777781</v>
      </c>
      <c r="E17" s="272">
        <v>73462.222222222219</v>
      </c>
      <c r="F17" s="273">
        <v>68737.777777777781</v>
      </c>
      <c r="G17" s="272">
        <v>64279.444444444445</v>
      </c>
      <c r="H17" s="273">
        <v>60145.555555555562</v>
      </c>
    </row>
    <row r="18" spans="1:8" x14ac:dyDescent="0.25">
      <c r="A18" s="258" t="s">
        <v>194</v>
      </c>
      <c r="B18" s="236"/>
      <c r="C18" s="274"/>
      <c r="D18" s="263"/>
      <c r="E18" s="274"/>
      <c r="F18" s="263"/>
      <c r="G18" s="274"/>
      <c r="H18" s="263"/>
    </row>
    <row r="19" spans="1:8" x14ac:dyDescent="0.25">
      <c r="A19" s="224" t="s">
        <v>196</v>
      </c>
      <c r="B19" s="237"/>
      <c r="C19" s="265">
        <v>4200</v>
      </c>
      <c r="D19" s="275">
        <v>6720</v>
      </c>
      <c r="E19" s="265">
        <v>4200</v>
      </c>
      <c r="F19" s="275">
        <v>6720</v>
      </c>
      <c r="G19" s="265">
        <v>3675</v>
      </c>
      <c r="H19" s="275">
        <v>5880</v>
      </c>
    </row>
    <row r="20" spans="1:8" x14ac:dyDescent="0.25">
      <c r="A20" s="224" t="s">
        <v>197</v>
      </c>
      <c r="B20" s="237"/>
      <c r="C20" s="276">
        <v>400</v>
      </c>
      <c r="D20" s="277">
        <v>800</v>
      </c>
      <c r="E20" s="276">
        <v>400</v>
      </c>
      <c r="F20" s="277">
        <v>800</v>
      </c>
      <c r="G20" s="276">
        <v>350</v>
      </c>
      <c r="H20" s="277">
        <v>700</v>
      </c>
    </row>
    <row r="21" spans="1:8" x14ac:dyDescent="0.25">
      <c r="A21" s="224" t="s">
        <v>198</v>
      </c>
      <c r="B21" s="237"/>
      <c r="C21" s="276">
        <v>40</v>
      </c>
      <c r="D21" s="277">
        <v>80</v>
      </c>
      <c r="E21" s="276">
        <v>40</v>
      </c>
      <c r="F21" s="277">
        <v>80</v>
      </c>
      <c r="G21" s="276">
        <v>35</v>
      </c>
      <c r="H21" s="277">
        <v>70</v>
      </c>
    </row>
    <row r="22" spans="1:8" x14ac:dyDescent="0.25">
      <c r="A22" s="224" t="s">
        <v>199</v>
      </c>
      <c r="B22" s="237"/>
      <c r="C22" s="276">
        <v>144</v>
      </c>
      <c r="D22" s="277">
        <v>288</v>
      </c>
      <c r="E22" s="276">
        <v>144</v>
      </c>
      <c r="F22" s="277">
        <v>288</v>
      </c>
      <c r="G22" s="276">
        <v>126</v>
      </c>
      <c r="H22" s="277">
        <v>252</v>
      </c>
    </row>
    <row r="23" spans="1:8" x14ac:dyDescent="0.25">
      <c r="A23" s="224" t="s">
        <v>200</v>
      </c>
      <c r="B23" s="237"/>
      <c r="C23" s="276">
        <v>160</v>
      </c>
      <c r="D23" s="277">
        <v>320</v>
      </c>
      <c r="E23" s="276">
        <v>160</v>
      </c>
      <c r="F23" s="277">
        <v>320</v>
      </c>
      <c r="G23" s="276">
        <v>140</v>
      </c>
      <c r="H23" s="277">
        <v>280</v>
      </c>
    </row>
    <row r="24" spans="1:8" x14ac:dyDescent="0.25">
      <c r="A24" s="224" t="s">
        <v>206</v>
      </c>
      <c r="B24" s="237"/>
      <c r="C24" s="276">
        <v>200</v>
      </c>
      <c r="D24" s="277">
        <v>400</v>
      </c>
      <c r="E24" s="276">
        <v>200</v>
      </c>
      <c r="F24" s="277">
        <v>400</v>
      </c>
      <c r="G24" s="276">
        <v>200</v>
      </c>
      <c r="H24" s="277">
        <v>400</v>
      </c>
    </row>
    <row r="25" spans="1:8" x14ac:dyDescent="0.25">
      <c r="A25" s="224" t="s">
        <v>201</v>
      </c>
      <c r="B25" s="237"/>
      <c r="C25" s="267"/>
      <c r="D25" s="266"/>
      <c r="E25" s="267"/>
      <c r="F25" s="266"/>
      <c r="G25" s="267"/>
      <c r="H25" s="266"/>
    </row>
    <row r="26" spans="1:8" x14ac:dyDescent="0.25">
      <c r="A26" s="224" t="s">
        <v>204</v>
      </c>
      <c r="B26" s="237"/>
      <c r="C26" s="265">
        <v>10000</v>
      </c>
      <c r="D26" s="275"/>
      <c r="E26" s="265">
        <v>10000</v>
      </c>
      <c r="F26" s="275"/>
      <c r="G26" s="265">
        <v>10000</v>
      </c>
      <c r="H26" s="275"/>
    </row>
    <row r="27" spans="1:8" x14ac:dyDescent="0.25">
      <c r="A27" s="224" t="s">
        <v>205</v>
      </c>
      <c r="B27" s="237"/>
      <c r="C27" s="265">
        <v>1125</v>
      </c>
      <c r="D27" s="275"/>
      <c r="E27" s="265">
        <v>1125</v>
      </c>
      <c r="F27" s="275"/>
      <c r="G27" s="265">
        <v>1125</v>
      </c>
      <c r="H27" s="275"/>
    </row>
    <row r="28" spans="1:8" x14ac:dyDescent="0.25">
      <c r="A28" s="224" t="s">
        <v>210</v>
      </c>
      <c r="B28" s="237"/>
      <c r="C28" s="265">
        <v>600</v>
      </c>
      <c r="D28" s="275">
        <v>600</v>
      </c>
      <c r="E28" s="265">
        <v>600</v>
      </c>
      <c r="F28" s="275">
        <v>600</v>
      </c>
      <c r="G28" s="265">
        <v>600</v>
      </c>
      <c r="H28" s="275">
        <v>600</v>
      </c>
    </row>
    <row r="29" spans="1:8" x14ac:dyDescent="0.25">
      <c r="A29" s="224" t="s">
        <v>209</v>
      </c>
      <c r="B29" s="237"/>
      <c r="C29" s="265">
        <v>126</v>
      </c>
      <c r="D29" s="275">
        <v>252</v>
      </c>
      <c r="E29" s="265">
        <v>126</v>
      </c>
      <c r="F29" s="275">
        <v>252</v>
      </c>
      <c r="G29" s="265">
        <v>126</v>
      </c>
      <c r="H29" s="275">
        <v>252</v>
      </c>
    </row>
    <row r="30" spans="1:8" x14ac:dyDescent="0.25">
      <c r="A30" s="224" t="s">
        <v>208</v>
      </c>
      <c r="B30" s="237"/>
      <c r="C30" s="265">
        <v>2000</v>
      </c>
      <c r="D30" s="275"/>
      <c r="E30" s="265">
        <v>2000</v>
      </c>
      <c r="F30" s="275"/>
      <c r="G30" s="265">
        <v>2000</v>
      </c>
      <c r="H30" s="275"/>
    </row>
    <row r="31" spans="1:8" x14ac:dyDescent="0.25">
      <c r="A31" s="224" t="s">
        <v>202</v>
      </c>
      <c r="B31" s="237"/>
      <c r="C31" s="276">
        <v>10480</v>
      </c>
      <c r="D31" s="277">
        <v>16720</v>
      </c>
      <c r="E31" s="276">
        <v>10480</v>
      </c>
      <c r="F31" s="277">
        <v>16720</v>
      </c>
      <c r="G31" s="276">
        <v>10480</v>
      </c>
      <c r="H31" s="277">
        <v>16720</v>
      </c>
    </row>
    <row r="32" spans="1:8" x14ac:dyDescent="0.25">
      <c r="A32" s="226" t="s">
        <v>242</v>
      </c>
      <c r="B32" s="238"/>
      <c r="C32" s="278"/>
      <c r="D32" s="279"/>
      <c r="E32" s="278"/>
      <c r="F32" s="279"/>
      <c r="G32" s="278"/>
      <c r="H32" s="279"/>
    </row>
    <row r="33" spans="1:8" x14ac:dyDescent="0.25">
      <c r="A33" s="227" t="s">
        <v>243</v>
      </c>
      <c r="B33" s="238"/>
      <c r="C33" s="276">
        <v>600</v>
      </c>
      <c r="D33" s="277">
        <v>600</v>
      </c>
      <c r="E33" s="276">
        <v>600</v>
      </c>
      <c r="F33" s="277">
        <v>600</v>
      </c>
      <c r="G33" s="276">
        <v>600</v>
      </c>
      <c r="H33" s="277">
        <v>600</v>
      </c>
    </row>
    <row r="34" spans="1:8" x14ac:dyDescent="0.25">
      <c r="A34" s="227" t="s">
        <v>244</v>
      </c>
      <c r="B34" s="238"/>
      <c r="C34" s="276">
        <v>4200</v>
      </c>
      <c r="D34" s="277">
        <v>4200</v>
      </c>
      <c r="E34" s="276">
        <v>4200</v>
      </c>
      <c r="F34" s="277">
        <v>4200</v>
      </c>
      <c r="G34" s="276">
        <v>4200</v>
      </c>
      <c r="H34" s="277">
        <v>4200</v>
      </c>
    </row>
    <row r="35" spans="1:8" x14ac:dyDescent="0.25">
      <c r="A35" s="227" t="s">
        <v>245</v>
      </c>
      <c r="B35" s="238"/>
      <c r="C35" s="276">
        <v>160</v>
      </c>
      <c r="D35" s="277">
        <v>160</v>
      </c>
      <c r="E35" s="276">
        <v>160</v>
      </c>
      <c r="F35" s="277">
        <v>160</v>
      </c>
      <c r="G35" s="276">
        <v>160</v>
      </c>
      <c r="H35" s="277">
        <v>160</v>
      </c>
    </row>
    <row r="36" spans="1:8" ht="15.75" thickBot="1" x14ac:dyDescent="0.3">
      <c r="A36" s="230" t="s">
        <v>203</v>
      </c>
      <c r="B36" s="239"/>
      <c r="C36" s="280">
        <v>25800</v>
      </c>
      <c r="D36" s="281">
        <v>25800</v>
      </c>
      <c r="E36" s="280">
        <v>25800</v>
      </c>
      <c r="F36" s="281">
        <v>25800</v>
      </c>
      <c r="G36" s="280">
        <v>25800</v>
      </c>
      <c r="H36" s="281">
        <v>25800</v>
      </c>
    </row>
    <row r="37" spans="1:8" ht="15.75" thickBot="1" x14ac:dyDescent="0.3">
      <c r="A37" s="154" t="s">
        <v>207</v>
      </c>
      <c r="B37" s="52"/>
      <c r="C37" s="272">
        <v>60235</v>
      </c>
      <c r="D37" s="273">
        <v>56940</v>
      </c>
      <c r="E37" s="272">
        <v>60235</v>
      </c>
      <c r="F37" s="273">
        <v>56940</v>
      </c>
      <c r="G37" s="272">
        <v>59617</v>
      </c>
      <c r="H37" s="273">
        <v>55914</v>
      </c>
    </row>
    <row r="38" spans="1:8" ht="15.75" thickBot="1" x14ac:dyDescent="0.3">
      <c r="A38" s="233" t="s">
        <v>221</v>
      </c>
      <c r="B38" s="52"/>
      <c r="C38" s="282">
        <f>C17-C37</f>
        <v>13227.222222222219</v>
      </c>
      <c r="D38" s="283">
        <f t="shared" ref="D38:H38" si="2">D17-D37</f>
        <v>11797.777777777781</v>
      </c>
      <c r="E38" s="282">
        <f t="shared" si="2"/>
        <v>13227.222222222219</v>
      </c>
      <c r="F38" s="283">
        <f t="shared" si="2"/>
        <v>11797.777777777781</v>
      </c>
      <c r="G38" s="282">
        <f t="shared" si="2"/>
        <v>4662.4444444444453</v>
      </c>
      <c r="H38" s="283">
        <f t="shared" si="2"/>
        <v>4231.555555555562</v>
      </c>
    </row>
    <row r="39" spans="1:8" x14ac:dyDescent="0.25">
      <c r="A39" s="231" t="s">
        <v>246</v>
      </c>
      <c r="B39" s="241">
        <v>-400</v>
      </c>
      <c r="C39" s="274"/>
      <c r="D39" s="263"/>
      <c r="E39" s="274"/>
      <c r="F39" s="263"/>
      <c r="G39" s="274"/>
      <c r="H39" s="263"/>
    </row>
    <row r="40" spans="1:8" x14ac:dyDescent="0.25">
      <c r="A40" s="228" t="s">
        <v>247</v>
      </c>
      <c r="B40" s="242">
        <v>-900</v>
      </c>
      <c r="C40" s="267"/>
      <c r="D40" s="266"/>
      <c r="E40" s="284">
        <v>-900</v>
      </c>
      <c r="F40" s="266"/>
      <c r="G40" s="267"/>
      <c r="H40" s="266"/>
    </row>
    <row r="41" spans="1:8" x14ac:dyDescent="0.25">
      <c r="A41" s="228" t="s">
        <v>248</v>
      </c>
      <c r="B41" s="242">
        <v>-260</v>
      </c>
      <c r="C41" s="267"/>
      <c r="D41" s="266"/>
      <c r="E41" s="267"/>
      <c r="F41" s="266"/>
      <c r="G41" s="267"/>
      <c r="H41" s="266"/>
    </row>
    <row r="42" spans="1:8" x14ac:dyDescent="0.25">
      <c r="A42" s="228" t="s">
        <v>249</v>
      </c>
      <c r="B42" s="242">
        <v>-40</v>
      </c>
      <c r="C42" s="267"/>
      <c r="D42" s="266"/>
      <c r="E42" s="284">
        <v>-40</v>
      </c>
      <c r="F42" s="266"/>
      <c r="G42" s="267"/>
      <c r="H42" s="266"/>
    </row>
    <row r="43" spans="1:8" x14ac:dyDescent="0.25">
      <c r="A43" s="228" t="s">
        <v>250</v>
      </c>
      <c r="B43" s="242">
        <v>-1220</v>
      </c>
      <c r="C43" s="267"/>
      <c r="D43" s="266"/>
      <c r="E43" s="284">
        <v>-1220</v>
      </c>
      <c r="F43" s="266"/>
      <c r="G43" s="267"/>
      <c r="H43" s="266"/>
    </row>
    <row r="44" spans="1:8" x14ac:dyDescent="0.25">
      <c r="A44" s="228" t="s">
        <v>251</v>
      </c>
      <c r="B44" s="243"/>
      <c r="C44" s="267"/>
      <c r="D44" s="266"/>
      <c r="E44" s="267"/>
      <c r="F44" s="266"/>
      <c r="G44" s="267"/>
      <c r="H44" s="285">
        <v>160</v>
      </c>
    </row>
    <row r="45" spans="1:8" x14ac:dyDescent="0.25">
      <c r="A45" s="228" t="s">
        <v>252</v>
      </c>
      <c r="B45" s="243"/>
      <c r="C45" s="267"/>
      <c r="D45" s="266"/>
      <c r="E45" s="267"/>
      <c r="F45" s="266"/>
      <c r="G45" s="267"/>
      <c r="H45" s="266"/>
    </row>
    <row r="46" spans="1:8" x14ac:dyDescent="0.25">
      <c r="A46" s="228" t="s">
        <v>253</v>
      </c>
      <c r="B46" s="243"/>
      <c r="C46" s="267"/>
      <c r="D46" s="266"/>
      <c r="E46" s="267"/>
      <c r="F46" s="266"/>
      <c r="G46" s="267"/>
      <c r="H46" s="285">
        <v>104</v>
      </c>
    </row>
    <row r="47" spans="1:8" x14ac:dyDescent="0.25">
      <c r="A47" s="228" t="s">
        <v>254</v>
      </c>
      <c r="B47" s="243"/>
      <c r="C47" s="267"/>
      <c r="D47" s="266"/>
      <c r="E47" s="267"/>
      <c r="F47" s="266"/>
      <c r="G47" s="267"/>
      <c r="H47" s="266"/>
    </row>
    <row r="48" spans="1:8" x14ac:dyDescent="0.25">
      <c r="A48" s="228" t="s">
        <v>255</v>
      </c>
      <c r="B48" s="243"/>
      <c r="C48" s="267"/>
      <c r="D48" s="266"/>
      <c r="E48" s="267"/>
      <c r="F48" s="266"/>
      <c r="G48" s="267"/>
      <c r="H48" s="266"/>
    </row>
    <row r="49" spans="1:8" ht="15.75" thickBot="1" x14ac:dyDescent="0.3">
      <c r="A49" s="229" t="s">
        <v>256</v>
      </c>
      <c r="B49" s="244">
        <v>-17925</v>
      </c>
      <c r="C49" s="286"/>
      <c r="D49" s="287"/>
      <c r="E49" s="286"/>
      <c r="F49" s="287"/>
      <c r="G49" s="286"/>
      <c r="H49" s="288">
        <v>17925</v>
      </c>
    </row>
    <row r="50" spans="1:8" ht="15.75" thickBot="1" x14ac:dyDescent="0.3">
      <c r="A50" s="234" t="s">
        <v>257</v>
      </c>
      <c r="B50" s="240">
        <f>SUM(B37:B49)</f>
        <v>-20745</v>
      </c>
      <c r="C50" s="273">
        <f>SUM(C38:C49)</f>
        <v>13227.222222222219</v>
      </c>
      <c r="D50" s="273">
        <f t="shared" ref="D50:H50" si="3">SUM(D38:D49)</f>
        <v>11797.777777777781</v>
      </c>
      <c r="E50" s="273">
        <f t="shared" si="3"/>
        <v>11067.222222222219</v>
      </c>
      <c r="F50" s="273">
        <f t="shared" si="3"/>
        <v>11797.777777777781</v>
      </c>
      <c r="G50" s="289">
        <f t="shared" si="3"/>
        <v>4662.4444444444453</v>
      </c>
      <c r="H50" s="273">
        <f t="shared" si="3"/>
        <v>22420.555555555562</v>
      </c>
    </row>
    <row r="51" spans="1:8" ht="15.75" thickBot="1" x14ac:dyDescent="0.3"/>
    <row r="52" spans="1:8" ht="15.75" thickBot="1" x14ac:dyDescent="0.3">
      <c r="A52" s="253" t="s">
        <v>222</v>
      </c>
      <c r="B52" s="254">
        <f>NPV(12%,C50:H50)+B50</f>
        <v>29849.814682745025</v>
      </c>
    </row>
    <row r="53" spans="1:8" ht="15.75" thickBot="1" x14ac:dyDescent="0.3">
      <c r="A53" s="255" t="s">
        <v>223</v>
      </c>
      <c r="B53" s="256">
        <f>IRR(B50:H50)</f>
        <v>0.54526611594429797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28" workbookViewId="0">
      <selection activeCell="E13" sqref="E13"/>
    </sheetView>
  </sheetViews>
  <sheetFormatPr defaultColWidth="9.140625" defaultRowHeight="15" x14ac:dyDescent="0.25"/>
  <cols>
    <col min="1" max="1" width="40" customWidth="1"/>
    <col min="2" max="2" width="10.5703125" customWidth="1"/>
    <col min="3" max="3" width="13.42578125" customWidth="1"/>
    <col min="4" max="4" width="13" customWidth="1"/>
    <col min="5" max="5" width="14.42578125" customWidth="1"/>
  </cols>
  <sheetData>
    <row r="1" spans="1:5" ht="41.25" customHeight="1" x14ac:dyDescent="0.25">
      <c r="A1" s="349" t="s">
        <v>14</v>
      </c>
      <c r="B1" s="350"/>
      <c r="C1" s="350"/>
      <c r="D1" s="351"/>
      <c r="E1" s="170"/>
    </row>
    <row r="2" spans="1:5" ht="19.5" customHeight="1" x14ac:dyDescent="0.25">
      <c r="A2" s="174" t="s">
        <v>2</v>
      </c>
      <c r="B2" s="164" t="s">
        <v>224</v>
      </c>
      <c r="C2" s="164" t="s">
        <v>142</v>
      </c>
      <c r="D2" s="164" t="s">
        <v>143</v>
      </c>
      <c r="E2" s="171"/>
    </row>
    <row r="3" spans="1:5" x14ac:dyDescent="0.25">
      <c r="A3" s="169" t="s">
        <v>225</v>
      </c>
      <c r="B3" s="165">
        <v>1</v>
      </c>
      <c r="C3" s="166">
        <v>29</v>
      </c>
      <c r="D3" s="172">
        <f>C3/62</f>
        <v>0.46774193548387094</v>
      </c>
      <c r="E3" s="175"/>
    </row>
    <row r="4" spans="1:5" x14ac:dyDescent="0.25">
      <c r="A4" s="169" t="s">
        <v>5</v>
      </c>
      <c r="B4" s="167">
        <v>2</v>
      </c>
      <c r="C4" s="168">
        <v>33</v>
      </c>
      <c r="D4" s="173">
        <f t="shared" ref="D4" si="0">C4/62</f>
        <v>0.532258064516129</v>
      </c>
      <c r="E4" s="176"/>
    </row>
    <row r="5" spans="1:5" x14ac:dyDescent="0.25">
      <c r="A5" s="353" t="s">
        <v>144</v>
      </c>
      <c r="B5" s="353"/>
      <c r="C5" s="162">
        <f>SUM(C3:C4)</f>
        <v>62</v>
      </c>
      <c r="D5" s="163">
        <f>SUM(D3:D4)</f>
        <v>1</v>
      </c>
      <c r="E5" s="177"/>
    </row>
    <row r="8" spans="1:5" ht="30.75" customHeight="1" x14ac:dyDescent="0.25">
      <c r="A8" s="352" t="s">
        <v>19</v>
      </c>
      <c r="B8" s="352"/>
      <c r="C8" s="352"/>
      <c r="D8" s="352"/>
    </row>
    <row r="9" spans="1:5" ht="31.5" x14ac:dyDescent="0.25">
      <c r="A9" s="178" t="s">
        <v>2</v>
      </c>
      <c r="B9" s="179" t="s">
        <v>224</v>
      </c>
      <c r="C9" s="178" t="s">
        <v>142</v>
      </c>
      <c r="D9" s="179" t="s">
        <v>143</v>
      </c>
    </row>
    <row r="10" spans="1:5" ht="28.5" customHeight="1" x14ac:dyDescent="0.25">
      <c r="A10" s="189" t="s">
        <v>20</v>
      </c>
      <c r="B10" s="158">
        <v>1</v>
      </c>
      <c r="C10" s="180">
        <v>1</v>
      </c>
      <c r="D10" s="183">
        <f>C10/17</f>
        <v>5.8823529411764705E-2</v>
      </c>
    </row>
    <row r="11" spans="1:5" ht="28.5" customHeight="1" x14ac:dyDescent="0.25">
      <c r="A11" s="189" t="s">
        <v>21</v>
      </c>
      <c r="B11" s="158">
        <v>2</v>
      </c>
      <c r="C11" s="180">
        <v>7</v>
      </c>
      <c r="D11" s="183">
        <f t="shared" ref="D11:D14" si="1">C11/17</f>
        <v>0.41176470588235292</v>
      </c>
    </row>
    <row r="12" spans="1:5" ht="28.5" customHeight="1" x14ac:dyDescent="0.25">
      <c r="A12" s="189" t="s">
        <v>22</v>
      </c>
      <c r="B12" s="158">
        <v>3</v>
      </c>
      <c r="C12" s="180">
        <v>1</v>
      </c>
      <c r="D12" s="183">
        <f t="shared" si="1"/>
        <v>5.8823529411764705E-2</v>
      </c>
    </row>
    <row r="13" spans="1:5" ht="28.5" customHeight="1" x14ac:dyDescent="0.25">
      <c r="A13" s="189" t="s">
        <v>23</v>
      </c>
      <c r="B13" s="158">
        <v>4</v>
      </c>
      <c r="C13" s="180">
        <v>7</v>
      </c>
      <c r="D13" s="183">
        <f t="shared" si="1"/>
        <v>0.41176470588235292</v>
      </c>
    </row>
    <row r="14" spans="1:5" ht="28.5" customHeight="1" x14ac:dyDescent="0.25">
      <c r="A14" s="189" t="s">
        <v>24</v>
      </c>
      <c r="B14" s="158">
        <v>5</v>
      </c>
      <c r="C14" s="180">
        <v>1</v>
      </c>
      <c r="D14" s="183">
        <f t="shared" si="1"/>
        <v>5.8823529411764705E-2</v>
      </c>
    </row>
    <row r="15" spans="1:5" ht="15.75" x14ac:dyDescent="0.25">
      <c r="A15" s="352" t="s">
        <v>144</v>
      </c>
      <c r="B15" s="352"/>
      <c r="C15" s="182">
        <f>SUM(C10:C14)</f>
        <v>17</v>
      </c>
      <c r="D15" s="184">
        <f>SUM(D10:D14)</f>
        <v>1</v>
      </c>
    </row>
    <row r="18" spans="1:4" ht="38.25" customHeight="1" x14ac:dyDescent="0.25">
      <c r="A18" s="352" t="s">
        <v>226</v>
      </c>
      <c r="B18" s="352"/>
      <c r="C18" s="352"/>
      <c r="D18" s="352"/>
    </row>
    <row r="19" spans="1:4" ht="26.25" customHeight="1" x14ac:dyDescent="0.25">
      <c r="A19" s="178" t="s">
        <v>2</v>
      </c>
      <c r="B19" s="179" t="s">
        <v>224</v>
      </c>
      <c r="C19" s="178" t="s">
        <v>142</v>
      </c>
      <c r="D19" s="179" t="s">
        <v>143</v>
      </c>
    </row>
    <row r="20" spans="1:4" x14ac:dyDescent="0.25">
      <c r="A20" s="1" t="s">
        <v>27</v>
      </c>
      <c r="B20" s="181">
        <v>1</v>
      </c>
      <c r="C20" s="181">
        <v>17</v>
      </c>
      <c r="D20" s="188">
        <f>C20/72</f>
        <v>0.2361111111111111</v>
      </c>
    </row>
    <row r="21" spans="1:4" x14ac:dyDescent="0.25">
      <c r="A21" s="1" t="s">
        <v>28</v>
      </c>
      <c r="B21" s="181">
        <v>2</v>
      </c>
      <c r="C21" s="181">
        <v>15</v>
      </c>
      <c r="D21" s="188">
        <f t="shared" ref="D21:D24" si="2">C21/72</f>
        <v>0.20833333333333334</v>
      </c>
    </row>
    <row r="22" spans="1:4" x14ac:dyDescent="0.25">
      <c r="A22" s="1" t="s">
        <v>29</v>
      </c>
      <c r="B22" s="181">
        <v>3</v>
      </c>
      <c r="C22" s="181">
        <v>9</v>
      </c>
      <c r="D22" s="188">
        <f t="shared" si="2"/>
        <v>0.125</v>
      </c>
    </row>
    <row r="23" spans="1:4" x14ac:dyDescent="0.25">
      <c r="A23" s="1" t="s">
        <v>30</v>
      </c>
      <c r="B23" s="181">
        <v>4</v>
      </c>
      <c r="C23" s="185">
        <v>7</v>
      </c>
      <c r="D23" s="188">
        <f t="shared" si="2"/>
        <v>9.7222222222222224E-2</v>
      </c>
    </row>
    <row r="24" spans="1:4" x14ac:dyDescent="0.25">
      <c r="A24" s="1" t="s">
        <v>31</v>
      </c>
      <c r="B24" s="181">
        <v>5</v>
      </c>
      <c r="C24" s="185">
        <v>24</v>
      </c>
      <c r="D24" s="188">
        <f t="shared" si="2"/>
        <v>0.33333333333333331</v>
      </c>
    </row>
    <row r="25" spans="1:4" ht="15.75" x14ac:dyDescent="0.25">
      <c r="A25" s="352" t="s">
        <v>144</v>
      </c>
      <c r="B25" s="352"/>
      <c r="C25" s="186">
        <f>SUM(C20:C24)</f>
        <v>72</v>
      </c>
      <c r="D25" s="187">
        <f>SUM(D20:D24)</f>
        <v>1</v>
      </c>
    </row>
    <row r="29" spans="1:4" ht="35.25" customHeight="1" x14ac:dyDescent="0.25">
      <c r="A29" s="354" t="s">
        <v>62</v>
      </c>
      <c r="B29" s="354"/>
      <c r="C29" s="354"/>
      <c r="D29" s="354"/>
    </row>
    <row r="30" spans="1:4" x14ac:dyDescent="0.25">
      <c r="A30" s="174" t="s">
        <v>2</v>
      </c>
      <c r="B30" s="164" t="s">
        <v>224</v>
      </c>
      <c r="C30" s="164" t="s">
        <v>142</v>
      </c>
      <c r="D30" s="164" t="s">
        <v>143</v>
      </c>
    </row>
    <row r="31" spans="1:4" x14ac:dyDescent="0.25">
      <c r="A31" s="169" t="s">
        <v>225</v>
      </c>
      <c r="B31" s="168">
        <v>1</v>
      </c>
      <c r="C31" s="168">
        <v>29</v>
      </c>
      <c r="D31" s="173">
        <f>C31/45</f>
        <v>0.64444444444444449</v>
      </c>
    </row>
    <row r="32" spans="1:4" x14ac:dyDescent="0.25">
      <c r="A32" s="169" t="s">
        <v>5</v>
      </c>
      <c r="B32" s="168">
        <v>2</v>
      </c>
      <c r="C32" s="168">
        <v>16</v>
      </c>
      <c r="D32" s="173">
        <f>C32/45</f>
        <v>0.35555555555555557</v>
      </c>
    </row>
    <row r="33" spans="1:5" x14ac:dyDescent="0.25">
      <c r="A33" s="353" t="s">
        <v>144</v>
      </c>
      <c r="B33" s="353"/>
      <c r="C33" s="162">
        <f>SUM(C31:C32)</f>
        <v>45</v>
      </c>
      <c r="D33" s="163">
        <f>SUM(D31:D32)</f>
        <v>1</v>
      </c>
    </row>
    <row r="36" spans="1:5" ht="24" customHeight="1" x14ac:dyDescent="0.25">
      <c r="A36" s="355" t="s">
        <v>227</v>
      </c>
      <c r="B36" s="355"/>
      <c r="C36" s="194"/>
      <c r="D36" s="194"/>
    </row>
    <row r="37" spans="1:5" ht="18" customHeight="1" x14ac:dyDescent="0.25">
      <c r="A37" s="174" t="s">
        <v>2</v>
      </c>
      <c r="B37" s="174" t="s">
        <v>142</v>
      </c>
      <c r="D37" s="191"/>
      <c r="E37" s="192"/>
    </row>
    <row r="38" spans="1:5" x14ac:dyDescent="0.25">
      <c r="A38" s="190" t="s">
        <v>71</v>
      </c>
      <c r="B38" s="180">
        <v>20</v>
      </c>
      <c r="D38" s="193"/>
      <c r="E38" s="192"/>
    </row>
    <row r="39" spans="1:5" x14ac:dyDescent="0.25">
      <c r="A39" s="190" t="s">
        <v>76</v>
      </c>
      <c r="B39" s="180">
        <v>26</v>
      </c>
      <c r="D39" s="193"/>
      <c r="E39" s="192"/>
    </row>
    <row r="40" spans="1:5" x14ac:dyDescent="0.25">
      <c r="A40" s="190" t="s">
        <v>78</v>
      </c>
      <c r="B40" s="180">
        <v>21</v>
      </c>
      <c r="D40" s="193"/>
      <c r="E40" s="192"/>
    </row>
    <row r="41" spans="1:5" x14ac:dyDescent="0.25">
      <c r="A41" s="190" t="s">
        <v>83</v>
      </c>
      <c r="B41" s="180">
        <v>23</v>
      </c>
      <c r="D41" s="193"/>
      <c r="E41" s="192"/>
    </row>
    <row r="42" spans="1:5" x14ac:dyDescent="0.25">
      <c r="A42" s="190" t="s">
        <v>84</v>
      </c>
      <c r="B42" s="180">
        <v>25</v>
      </c>
      <c r="D42" s="193"/>
      <c r="E42" s="192"/>
    </row>
    <row r="43" spans="1:5" x14ac:dyDescent="0.25">
      <c r="A43" s="190" t="s">
        <v>93</v>
      </c>
      <c r="B43" s="180">
        <v>25</v>
      </c>
      <c r="D43" s="193"/>
      <c r="E43" s="192"/>
    </row>
    <row r="44" spans="1:5" x14ac:dyDescent="0.25">
      <c r="A44" s="190" t="s">
        <v>94</v>
      </c>
      <c r="B44" s="180">
        <v>22</v>
      </c>
      <c r="D44" s="193"/>
      <c r="E44" s="192"/>
    </row>
    <row r="45" spans="1:5" x14ac:dyDescent="0.25">
      <c r="A45" s="190" t="s">
        <v>95</v>
      </c>
      <c r="B45" s="180">
        <v>25</v>
      </c>
      <c r="D45" s="193"/>
      <c r="E45" s="192"/>
    </row>
    <row r="46" spans="1:5" x14ac:dyDescent="0.25">
      <c r="A46" s="190" t="s">
        <v>96</v>
      </c>
      <c r="B46" s="180">
        <v>29</v>
      </c>
      <c r="D46" s="193"/>
      <c r="E46" s="192"/>
    </row>
    <row r="47" spans="1:5" x14ac:dyDescent="0.25">
      <c r="A47" s="190" t="s">
        <v>97</v>
      </c>
      <c r="B47" s="180">
        <v>24</v>
      </c>
      <c r="D47" s="193"/>
      <c r="E47" s="192"/>
    </row>
    <row r="48" spans="1:5" x14ac:dyDescent="0.25">
      <c r="D48" s="192"/>
      <c r="E48" s="192"/>
    </row>
    <row r="49" spans="1:5" x14ac:dyDescent="0.25">
      <c r="D49" s="192"/>
      <c r="E49" s="192"/>
    </row>
    <row r="52" spans="1:5" ht="33" customHeight="1" x14ac:dyDescent="0.25">
      <c r="A52" s="354" t="s">
        <v>106</v>
      </c>
      <c r="B52" s="354"/>
      <c r="C52" s="354"/>
      <c r="D52" s="354"/>
    </row>
    <row r="53" spans="1:5" x14ac:dyDescent="0.25">
      <c r="A53" s="174" t="s">
        <v>2</v>
      </c>
      <c r="B53" s="164" t="s">
        <v>224</v>
      </c>
      <c r="C53" s="164" t="s">
        <v>142</v>
      </c>
      <c r="D53" s="164" t="s">
        <v>143</v>
      </c>
    </row>
    <row r="54" spans="1:5" x14ac:dyDescent="0.25">
      <c r="A54" s="2" t="s">
        <v>107</v>
      </c>
      <c r="B54" s="168">
        <v>1</v>
      </c>
      <c r="C54" s="168">
        <v>5</v>
      </c>
      <c r="D54" s="173">
        <f>C54/41</f>
        <v>0.12195121951219512</v>
      </c>
    </row>
    <row r="55" spans="1:5" x14ac:dyDescent="0.25">
      <c r="A55" s="2" t="s">
        <v>108</v>
      </c>
      <c r="B55" s="168">
        <v>2</v>
      </c>
      <c r="C55" s="168">
        <v>29</v>
      </c>
      <c r="D55" s="173">
        <f t="shared" ref="D55:D56" si="3">C55/41</f>
        <v>0.70731707317073167</v>
      </c>
    </row>
    <row r="56" spans="1:5" x14ac:dyDescent="0.25">
      <c r="A56" s="2" t="s">
        <v>109</v>
      </c>
      <c r="B56" s="168">
        <v>3</v>
      </c>
      <c r="C56" s="168">
        <v>7</v>
      </c>
      <c r="D56" s="173">
        <f t="shared" si="3"/>
        <v>0.17073170731707318</v>
      </c>
    </row>
    <row r="57" spans="1:5" x14ac:dyDescent="0.25">
      <c r="A57" s="353" t="s">
        <v>144</v>
      </c>
      <c r="B57" s="353"/>
      <c r="C57" s="162">
        <f>SUM(C54:C56)</f>
        <v>41</v>
      </c>
      <c r="D57" s="163">
        <f>SUM(D54:D56)</f>
        <v>1</v>
      </c>
    </row>
    <row r="61" spans="1:5" ht="29.25" customHeight="1" x14ac:dyDescent="0.25">
      <c r="A61" s="354" t="s">
        <v>110</v>
      </c>
      <c r="B61" s="354"/>
      <c r="C61" s="354"/>
      <c r="D61" s="354"/>
    </row>
    <row r="62" spans="1:5" x14ac:dyDescent="0.25">
      <c r="A62" s="174" t="s">
        <v>2</v>
      </c>
      <c r="B62" s="164" t="s">
        <v>224</v>
      </c>
      <c r="C62" s="164" t="s">
        <v>142</v>
      </c>
      <c r="D62" s="164" t="s">
        <v>143</v>
      </c>
    </row>
    <row r="63" spans="1:5" x14ac:dyDescent="0.25">
      <c r="A63" s="2" t="s">
        <v>111</v>
      </c>
      <c r="B63" s="168">
        <v>1</v>
      </c>
      <c r="C63" s="168">
        <v>7</v>
      </c>
      <c r="D63" s="173">
        <f>C63/41</f>
        <v>0.17073170731707318</v>
      </c>
    </row>
    <row r="64" spans="1:5" x14ac:dyDescent="0.25">
      <c r="A64" s="2" t="s">
        <v>112</v>
      </c>
      <c r="B64" s="168">
        <v>2</v>
      </c>
      <c r="C64" s="168">
        <v>8</v>
      </c>
      <c r="D64" s="173">
        <f t="shared" ref="D64:D65" si="4">C64/41</f>
        <v>0.1951219512195122</v>
      </c>
    </row>
    <row r="65" spans="1:4" x14ac:dyDescent="0.25">
      <c r="A65" s="2" t="s">
        <v>113</v>
      </c>
      <c r="B65" s="168">
        <v>3</v>
      </c>
      <c r="C65" s="168">
        <v>26</v>
      </c>
      <c r="D65" s="173">
        <f t="shared" si="4"/>
        <v>0.63414634146341464</v>
      </c>
    </row>
    <row r="66" spans="1:4" x14ac:dyDescent="0.25">
      <c r="A66" s="353" t="s">
        <v>144</v>
      </c>
      <c r="B66" s="353"/>
      <c r="C66" s="162">
        <f>SUM(C63:C65)</f>
        <v>41</v>
      </c>
      <c r="D66" s="163">
        <f>SUM(D63:D65)</f>
        <v>1</v>
      </c>
    </row>
  </sheetData>
  <mergeCells count="13">
    <mergeCell ref="A57:B57"/>
    <mergeCell ref="A61:D61"/>
    <mergeCell ref="A66:B66"/>
    <mergeCell ref="A29:D29"/>
    <mergeCell ref="A33:B33"/>
    <mergeCell ref="A36:B36"/>
    <mergeCell ref="A52:D52"/>
    <mergeCell ref="A1:D1"/>
    <mergeCell ref="A8:D8"/>
    <mergeCell ref="A15:B15"/>
    <mergeCell ref="A18:D18"/>
    <mergeCell ref="A25:B25"/>
    <mergeCell ref="A5:B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H25" sqref="H25"/>
    </sheetView>
  </sheetViews>
  <sheetFormatPr defaultColWidth="11.42578125" defaultRowHeight="15" x14ac:dyDescent="0.25"/>
  <cols>
    <col min="10" max="10" width="14.7109375" customWidth="1"/>
  </cols>
  <sheetData>
    <row r="1" spans="1:10" x14ac:dyDescent="0.25">
      <c r="B1" s="357" t="s">
        <v>180</v>
      </c>
      <c r="C1" s="357"/>
      <c r="D1" s="357"/>
      <c r="E1" s="357"/>
      <c r="F1" s="357"/>
      <c r="G1" s="357"/>
    </row>
    <row r="2" spans="1:10" x14ac:dyDescent="0.25">
      <c r="A2" s="292">
        <v>-0.3</v>
      </c>
      <c r="B2">
        <f>B5*0.7</f>
        <v>51423.555555555547</v>
      </c>
      <c r="C2">
        <f t="shared" ref="C2:G2" si="0">C5*0.7</f>
        <v>48116.444444444445</v>
      </c>
      <c r="D2">
        <f t="shared" si="0"/>
        <v>51423.555555555547</v>
      </c>
      <c r="E2">
        <f t="shared" si="0"/>
        <v>48116.444444444445</v>
      </c>
      <c r="F2">
        <f t="shared" si="0"/>
        <v>44995.611111111109</v>
      </c>
      <c r="G2">
        <f t="shared" si="0"/>
        <v>42101.888888888891</v>
      </c>
    </row>
    <row r="3" spans="1:10" x14ac:dyDescent="0.25">
      <c r="A3" s="292">
        <v>-0.2</v>
      </c>
      <c r="B3">
        <f>B5*0.8</f>
        <v>58769.777777777781</v>
      </c>
      <c r="C3">
        <f t="shared" ref="C3:G3" si="1">C5*0.8</f>
        <v>54990.222222222226</v>
      </c>
      <c r="D3">
        <f t="shared" si="1"/>
        <v>58769.777777777781</v>
      </c>
      <c r="E3">
        <f t="shared" si="1"/>
        <v>54990.222222222226</v>
      </c>
      <c r="F3">
        <f t="shared" si="1"/>
        <v>51423.555555555562</v>
      </c>
      <c r="G3">
        <f t="shared" si="1"/>
        <v>48116.444444444453</v>
      </c>
      <c r="I3" s="162" t="s">
        <v>194</v>
      </c>
      <c r="J3" s="162" t="s">
        <v>222</v>
      </c>
    </row>
    <row r="4" spans="1:10" x14ac:dyDescent="0.25">
      <c r="A4" s="292">
        <v>-0.1</v>
      </c>
      <c r="B4">
        <f>B5*0.9</f>
        <v>66116</v>
      </c>
      <c r="C4">
        <f t="shared" ref="C4:G4" si="2">C5*0.9</f>
        <v>61864.000000000007</v>
      </c>
      <c r="D4">
        <f t="shared" si="2"/>
        <v>66116</v>
      </c>
      <c r="E4">
        <f t="shared" si="2"/>
        <v>61864.000000000007</v>
      </c>
      <c r="F4">
        <f t="shared" si="2"/>
        <v>57851.5</v>
      </c>
      <c r="G4">
        <f t="shared" si="2"/>
        <v>54131.000000000007</v>
      </c>
      <c r="I4" s="292">
        <v>-0.3</v>
      </c>
      <c r="J4" s="293">
        <v>101966.81809256044</v>
      </c>
    </row>
    <row r="5" spans="1:10" x14ac:dyDescent="0.25">
      <c r="A5" s="294">
        <v>0</v>
      </c>
      <c r="B5" s="290">
        <v>73462.222222222219</v>
      </c>
      <c r="C5" s="290">
        <v>68737.777777777781</v>
      </c>
      <c r="D5" s="290">
        <v>73462.222222222219</v>
      </c>
      <c r="E5" s="290">
        <v>68737.777777777781</v>
      </c>
      <c r="F5" s="290">
        <v>64279.444444444445</v>
      </c>
      <c r="G5" s="290">
        <v>60145.555555555562</v>
      </c>
      <c r="I5" s="292">
        <v>-0.2</v>
      </c>
      <c r="J5" s="293">
        <v>77927.816955955292</v>
      </c>
    </row>
    <row r="6" spans="1:10" x14ac:dyDescent="0.25">
      <c r="A6" s="292">
        <v>0.1</v>
      </c>
      <c r="B6">
        <f>B5*1.1</f>
        <v>80808.444444444453</v>
      </c>
      <c r="C6">
        <f t="shared" ref="C6:G6" si="3">C5*1.1</f>
        <v>75611.555555555562</v>
      </c>
      <c r="D6">
        <f t="shared" si="3"/>
        <v>80808.444444444453</v>
      </c>
      <c r="E6">
        <f t="shared" si="3"/>
        <v>75611.555555555562</v>
      </c>
      <c r="F6">
        <f t="shared" si="3"/>
        <v>70707.388888888891</v>
      </c>
      <c r="G6">
        <f t="shared" si="3"/>
        <v>66160.111111111124</v>
      </c>
      <c r="I6" s="292">
        <v>-0.1</v>
      </c>
      <c r="J6" s="293">
        <v>53888.815819350159</v>
      </c>
    </row>
    <row r="7" spans="1:10" x14ac:dyDescent="0.25">
      <c r="A7" s="292">
        <v>0.2</v>
      </c>
      <c r="B7">
        <f>B5*1.2</f>
        <v>88154.666666666657</v>
      </c>
      <c r="C7">
        <f t="shared" ref="C7:G7" si="4">C5*1.2</f>
        <v>82485.333333333328</v>
      </c>
      <c r="D7">
        <f t="shared" si="4"/>
        <v>88154.666666666657</v>
      </c>
      <c r="E7">
        <f t="shared" si="4"/>
        <v>82485.333333333328</v>
      </c>
      <c r="F7">
        <f t="shared" si="4"/>
        <v>77135.333333333328</v>
      </c>
      <c r="G7">
        <f t="shared" si="4"/>
        <v>72174.666666666672</v>
      </c>
      <c r="I7" s="294">
        <v>0</v>
      </c>
      <c r="J7" s="293">
        <v>29849.814682745025</v>
      </c>
    </row>
    <row r="8" spans="1:10" x14ac:dyDescent="0.25">
      <c r="A8" s="292">
        <v>0.3</v>
      </c>
      <c r="B8">
        <f>B5*1.3</f>
        <v>95500.888888888891</v>
      </c>
      <c r="C8">
        <f t="shared" ref="C8:G8" si="5">C5*1.3</f>
        <v>89359.111111111124</v>
      </c>
      <c r="D8">
        <f t="shared" si="5"/>
        <v>95500.888888888891</v>
      </c>
      <c r="E8">
        <f t="shared" si="5"/>
        <v>89359.111111111124</v>
      </c>
      <c r="F8">
        <f t="shared" si="5"/>
        <v>83563.277777777781</v>
      </c>
      <c r="G8">
        <f t="shared" si="5"/>
        <v>78189.222222222234</v>
      </c>
      <c r="I8" s="292">
        <v>0.1</v>
      </c>
      <c r="J8" s="293">
        <v>5810.8135461398633</v>
      </c>
    </row>
    <row r="9" spans="1:10" x14ac:dyDescent="0.25">
      <c r="I9" s="292">
        <v>0.2</v>
      </c>
      <c r="J9" s="293">
        <v>-18228.187590465259</v>
      </c>
    </row>
    <row r="10" spans="1:10" x14ac:dyDescent="0.25">
      <c r="I10" s="292">
        <v>0.3</v>
      </c>
      <c r="J10" s="293">
        <v>-42267.188727070403</v>
      </c>
    </row>
    <row r="11" spans="1:10" x14ac:dyDescent="0.25">
      <c r="B11" s="356" t="s">
        <v>194</v>
      </c>
      <c r="C11" s="356"/>
      <c r="D11" s="356"/>
      <c r="E11" s="356"/>
      <c r="F11" s="356"/>
      <c r="G11" s="356"/>
    </row>
    <row r="12" spans="1:10" x14ac:dyDescent="0.25">
      <c r="A12" s="292">
        <v>-0.3</v>
      </c>
      <c r="B12">
        <f>B15*0.7</f>
        <v>42164.5</v>
      </c>
      <c r="C12">
        <f t="shared" ref="C12:G12" si="6">C15*0.7</f>
        <v>39858</v>
      </c>
      <c r="D12">
        <f t="shared" si="6"/>
        <v>42164.5</v>
      </c>
      <c r="E12">
        <f t="shared" si="6"/>
        <v>39858</v>
      </c>
      <c r="F12">
        <f t="shared" si="6"/>
        <v>41731.899999999994</v>
      </c>
      <c r="G12">
        <f t="shared" si="6"/>
        <v>39139.799999999996</v>
      </c>
    </row>
    <row r="13" spans="1:10" x14ac:dyDescent="0.25">
      <c r="A13" s="292">
        <v>-0.2</v>
      </c>
      <c r="B13">
        <f>B15*0.8</f>
        <v>48188</v>
      </c>
      <c r="C13">
        <f t="shared" ref="C13:G13" si="7">C15*0.8</f>
        <v>45552</v>
      </c>
      <c r="D13">
        <f t="shared" si="7"/>
        <v>48188</v>
      </c>
      <c r="E13">
        <f t="shared" si="7"/>
        <v>45552</v>
      </c>
      <c r="F13">
        <f t="shared" si="7"/>
        <v>47693.600000000006</v>
      </c>
      <c r="G13">
        <f t="shared" si="7"/>
        <v>44731.200000000004</v>
      </c>
    </row>
    <row r="14" spans="1:10" x14ac:dyDescent="0.25">
      <c r="A14" s="292">
        <v>-0.1</v>
      </c>
      <c r="B14">
        <f>B15*0.9</f>
        <v>54211.5</v>
      </c>
      <c r="C14">
        <f t="shared" ref="C14:G14" si="8">C15*0.9</f>
        <v>51246</v>
      </c>
      <c r="D14">
        <f t="shared" si="8"/>
        <v>54211.5</v>
      </c>
      <c r="E14">
        <f t="shared" si="8"/>
        <v>51246</v>
      </c>
      <c r="F14">
        <f t="shared" si="8"/>
        <v>53655.3</v>
      </c>
      <c r="G14">
        <f t="shared" si="8"/>
        <v>50322.6</v>
      </c>
    </row>
    <row r="15" spans="1:10" x14ac:dyDescent="0.25">
      <c r="A15" s="294">
        <v>0</v>
      </c>
      <c r="B15" s="290">
        <v>60235</v>
      </c>
      <c r="C15" s="290">
        <v>56940</v>
      </c>
      <c r="D15" s="290">
        <v>60235</v>
      </c>
      <c r="E15" s="290">
        <v>56940</v>
      </c>
      <c r="F15" s="290">
        <v>59617</v>
      </c>
      <c r="G15" s="290">
        <v>55914</v>
      </c>
    </row>
    <row r="16" spans="1:10" x14ac:dyDescent="0.25">
      <c r="A16" s="292">
        <v>0.1</v>
      </c>
      <c r="B16">
        <f>B15*1.1</f>
        <v>66258.5</v>
      </c>
      <c r="C16">
        <f t="shared" ref="C16:G16" si="9">C15*1.1</f>
        <v>62634.000000000007</v>
      </c>
      <c r="D16">
        <f t="shared" si="9"/>
        <v>66258.5</v>
      </c>
      <c r="E16">
        <f t="shared" si="9"/>
        <v>62634.000000000007</v>
      </c>
      <c r="F16">
        <f t="shared" si="9"/>
        <v>65578.700000000012</v>
      </c>
      <c r="G16">
        <f t="shared" si="9"/>
        <v>61505.4</v>
      </c>
    </row>
    <row r="17" spans="1:10" x14ac:dyDescent="0.25">
      <c r="A17" s="292">
        <v>0.2</v>
      </c>
      <c r="B17">
        <f>B15*1.2</f>
        <v>72282</v>
      </c>
      <c r="C17">
        <f t="shared" ref="C17:G17" si="10">C15*1.2</f>
        <v>68328</v>
      </c>
      <c r="D17">
        <f t="shared" si="10"/>
        <v>72282</v>
      </c>
      <c r="E17">
        <f t="shared" si="10"/>
        <v>68328</v>
      </c>
      <c r="F17">
        <f t="shared" si="10"/>
        <v>71540.399999999994</v>
      </c>
      <c r="G17">
        <f t="shared" si="10"/>
        <v>67096.800000000003</v>
      </c>
    </row>
    <row r="18" spans="1:10" x14ac:dyDescent="0.25">
      <c r="A18" s="292">
        <v>0.3</v>
      </c>
      <c r="B18">
        <f>B15*1.3</f>
        <v>78305.5</v>
      </c>
      <c r="C18">
        <f t="shared" ref="C18:G18" si="11">C15*1.3</f>
        <v>74022</v>
      </c>
      <c r="D18">
        <f t="shared" si="11"/>
        <v>78305.5</v>
      </c>
      <c r="E18">
        <f t="shared" si="11"/>
        <v>74022</v>
      </c>
      <c r="F18">
        <f t="shared" si="11"/>
        <v>77502.100000000006</v>
      </c>
      <c r="G18">
        <f t="shared" si="11"/>
        <v>72688.2</v>
      </c>
    </row>
    <row r="31" spans="1:10" x14ac:dyDescent="0.25">
      <c r="I31" s="295" t="s">
        <v>180</v>
      </c>
      <c r="J31" s="295" t="s">
        <v>262</v>
      </c>
    </row>
    <row r="32" spans="1:10" x14ac:dyDescent="0.25">
      <c r="I32" s="292">
        <v>-0.3</v>
      </c>
      <c r="J32" s="296">
        <v>-55142.332693548728</v>
      </c>
    </row>
    <row r="33" spans="9:10" x14ac:dyDescent="0.25">
      <c r="I33" s="292">
        <v>-0.2</v>
      </c>
      <c r="J33" s="296">
        <v>-26811.616901450787</v>
      </c>
    </row>
    <row r="34" spans="9:10" x14ac:dyDescent="0.25">
      <c r="I34" s="292">
        <v>-0.1</v>
      </c>
      <c r="J34" s="291">
        <v>1519.0988906471212</v>
      </c>
    </row>
    <row r="35" spans="9:10" x14ac:dyDescent="0.25">
      <c r="I35" s="294">
        <v>0</v>
      </c>
      <c r="J35" s="294">
        <v>29849.814682745025</v>
      </c>
    </row>
    <row r="36" spans="9:10" x14ac:dyDescent="0.25">
      <c r="I36" s="292">
        <v>0.1</v>
      </c>
      <c r="J36" s="291">
        <v>58180.530474842948</v>
      </c>
    </row>
    <row r="37" spans="9:10" x14ac:dyDescent="0.25">
      <c r="I37" s="292">
        <v>0.2</v>
      </c>
      <c r="J37" s="291">
        <v>86511.246266940827</v>
      </c>
    </row>
    <row r="38" spans="9:10" x14ac:dyDescent="0.25">
      <c r="I38" s="292">
        <v>0.3</v>
      </c>
      <c r="J38" s="291">
        <v>114841.96205903878</v>
      </c>
    </row>
  </sheetData>
  <mergeCells count="2">
    <mergeCell ref="B11:G11"/>
    <mergeCell ref="B1:G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Preguntas</vt:lpstr>
      <vt:lpstr>Base de Datos</vt:lpstr>
      <vt:lpstr>Estimacion de la demanda</vt:lpstr>
      <vt:lpstr>Capital de Trabaj</vt:lpstr>
      <vt:lpstr>Depreciacion</vt:lpstr>
      <vt:lpstr>Flujo de Caja Anual</vt:lpstr>
      <vt:lpstr>Analisis de la encuesta</vt:lpstr>
      <vt:lpstr>Conclusiones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2012-04-21T21:01:47Z</dcterms:created>
  <dcterms:modified xsi:type="dcterms:W3CDTF">2012-04-25T21:31:54Z</dcterms:modified>
</cp:coreProperties>
</file>