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5135" windowHeight="8130" activeTab="2"/>
  </bookViews>
  <sheets>
    <sheet name="Precio" sheetId="1" r:id="rId1"/>
    <sheet name="Resumen de Gastos" sheetId="2" r:id="rId2"/>
    <sheet name="Punto de Equilibrio" sheetId="3" r:id="rId3"/>
  </sheets>
  <calcPr calcId="145621"/>
</workbook>
</file>

<file path=xl/calcChain.xml><?xml version="1.0" encoding="utf-8"?>
<calcChain xmlns="http://schemas.openxmlformats.org/spreadsheetml/2006/main">
  <c r="F6" i="1" l="1"/>
  <c r="F7" i="1" s="1"/>
  <c r="F13" i="1" s="1"/>
  <c r="C25" i="3"/>
  <c r="C8" i="3"/>
  <c r="F15" i="2"/>
  <c r="C56" i="2"/>
  <c r="D55" i="2"/>
  <c r="D54" i="2"/>
  <c r="D53" i="2"/>
  <c r="D52" i="2"/>
  <c r="D56" i="2" s="1"/>
  <c r="C51" i="2"/>
  <c r="D50" i="2"/>
  <c r="D49" i="2"/>
  <c r="D48" i="2"/>
  <c r="D47" i="2"/>
  <c r="C46" i="2"/>
  <c r="D45" i="2"/>
  <c r="D44" i="2"/>
  <c r="D43" i="2"/>
  <c r="D42" i="2"/>
  <c r="D41" i="2"/>
  <c r="C40" i="2"/>
  <c r="D39" i="2"/>
  <c r="D38" i="2"/>
  <c r="D37" i="2"/>
  <c r="D36" i="2"/>
  <c r="D40" i="2" s="1"/>
  <c r="D35" i="2"/>
  <c r="C35" i="2"/>
  <c r="C30" i="2"/>
  <c r="D29" i="2"/>
  <c r="D28" i="2"/>
  <c r="D27" i="2"/>
  <c r="F27" i="2" s="1"/>
  <c r="G26" i="2"/>
  <c r="F26" i="2"/>
  <c r="D26" i="2"/>
  <c r="F3" i="3" l="1"/>
  <c r="G8" i="3" s="1"/>
  <c r="D46" i="2"/>
  <c r="D51" i="2"/>
  <c r="D30" i="2"/>
  <c r="G28" i="2"/>
  <c r="E30" i="2"/>
  <c r="F28" i="2"/>
  <c r="G27" i="2"/>
  <c r="G29" i="2" l="1"/>
  <c r="G30" i="2" s="1"/>
  <c r="F29" i="2"/>
  <c r="F30" i="2" s="1"/>
  <c r="O27" i="2"/>
  <c r="O28" i="2"/>
  <c r="O29" i="2"/>
  <c r="O30" i="2"/>
  <c r="O31" i="2"/>
  <c r="O26" i="2"/>
  <c r="J38" i="2"/>
  <c r="L31" i="2"/>
  <c r="P31" i="2" s="1"/>
  <c r="L30" i="2"/>
  <c r="P30" i="2" s="1"/>
  <c r="L29" i="2"/>
  <c r="P29" i="2" s="1"/>
  <c r="L28" i="2"/>
  <c r="P28" i="2" s="1"/>
  <c r="L27" i="2"/>
  <c r="P27" i="2" s="1"/>
  <c r="L26" i="2"/>
  <c r="P26" i="2" s="1"/>
  <c r="E4" i="2"/>
  <c r="F4" i="2" s="1"/>
  <c r="E5" i="2"/>
  <c r="F5" i="2" s="1"/>
  <c r="E6" i="2"/>
  <c r="F6" i="2" s="1"/>
  <c r="E7" i="2"/>
  <c r="F7" i="2" s="1"/>
  <c r="F21" i="2" l="1"/>
  <c r="G31" i="2"/>
  <c r="F31" i="2"/>
  <c r="P32" i="2"/>
  <c r="G32" i="2" l="1"/>
  <c r="F32" i="2"/>
  <c r="E35" i="2" l="1"/>
  <c r="G33" i="2"/>
  <c r="F33" i="2"/>
  <c r="G34" i="2" l="1"/>
  <c r="F34" i="2"/>
  <c r="F35" i="2" s="1"/>
  <c r="G35" i="2" s="1"/>
  <c r="G36" i="2" l="1"/>
  <c r="F36" i="2"/>
  <c r="G37" i="2" l="1"/>
  <c r="F37" i="2"/>
  <c r="G38" i="2" l="1"/>
  <c r="F38" i="2"/>
  <c r="G39" i="2" l="1"/>
  <c r="G40" i="2" s="1"/>
  <c r="F39" i="2"/>
  <c r="F40" i="2" s="1"/>
  <c r="E40" i="2"/>
  <c r="G41" i="2" l="1"/>
  <c r="F41" i="2"/>
  <c r="G42" i="2" l="1"/>
  <c r="F42" i="2"/>
  <c r="G43" i="2" l="1"/>
  <c r="F43" i="2"/>
  <c r="G44" i="2" l="1"/>
  <c r="F44" i="2"/>
  <c r="G45" i="2" l="1"/>
  <c r="G46" i="2" s="1"/>
  <c r="F45" i="2"/>
  <c r="F46" i="2" s="1"/>
  <c r="E46" i="2"/>
  <c r="G47" i="2" l="1"/>
  <c r="F47" i="2"/>
  <c r="G48" i="2" l="1"/>
  <c r="F48" i="2"/>
  <c r="E51" i="2" l="1"/>
  <c r="G49" i="2"/>
  <c r="F49" i="2"/>
  <c r="G50" i="2" l="1"/>
  <c r="G51" i="2" s="1"/>
  <c r="F50" i="2"/>
  <c r="F51" i="2" s="1"/>
  <c r="G52" i="2" l="1"/>
  <c r="F52" i="2"/>
  <c r="G53" i="2" l="1"/>
  <c r="F53" i="2"/>
  <c r="E56" i="2" l="1"/>
  <c r="G54" i="2"/>
  <c r="F54" i="2"/>
  <c r="G55" i="2" l="1"/>
  <c r="F55" i="2"/>
  <c r="F56" i="2" s="1"/>
  <c r="G56" i="2"/>
  <c r="G57" i="2" s="1"/>
</calcChain>
</file>

<file path=xl/sharedStrings.xml><?xml version="1.0" encoding="utf-8"?>
<sst xmlns="http://schemas.openxmlformats.org/spreadsheetml/2006/main" count="145" uniqueCount="82">
  <si>
    <t>Rubro</t>
  </si>
  <si>
    <t>Total</t>
  </si>
  <si>
    <t>Adecuacion Inicial del Aula</t>
  </si>
  <si>
    <t>Por Modulo</t>
  </si>
  <si>
    <t>Marketing y Publicidad</t>
  </si>
  <si>
    <t>Periodico</t>
  </si>
  <si>
    <t>Triptico</t>
  </si>
  <si>
    <t>Materia</t>
  </si>
  <si>
    <t>Modulo</t>
  </si>
  <si>
    <t>Honorario/ hora</t>
  </si>
  <si>
    <t>Marco Institucional y Jurídico</t>
  </si>
  <si>
    <t>Derecho Ambiental</t>
  </si>
  <si>
    <t>Plan Nacional para el Buen Vivir</t>
  </si>
  <si>
    <t>Economía de los Recursos Naturales</t>
  </si>
  <si>
    <t>Sostenibilidad</t>
  </si>
  <si>
    <t>Derecho Ambiental II</t>
  </si>
  <si>
    <t>Contaminación</t>
  </si>
  <si>
    <t>Impacto Ambiental</t>
  </si>
  <si>
    <t>Ingenieria Ambiental</t>
  </si>
  <si>
    <t>Residuos Solidos</t>
  </si>
  <si>
    <t>Contaminacion Atmosferica</t>
  </si>
  <si>
    <t>Tratamiento de Aguas Residuales</t>
  </si>
  <si>
    <t>Introduccion a las Auditorias Ambientales</t>
  </si>
  <si>
    <t>Gestion Integral del Riesgo</t>
  </si>
  <si>
    <t xml:space="preserve">Gestion de la Calidad </t>
  </si>
  <si>
    <t>Modelos de Calidad y Mejora de Procesos</t>
  </si>
  <si>
    <t>Gestión Ambiental</t>
  </si>
  <si>
    <t>Sistema de Gestión de Salud y Seguridad Ocupacional</t>
  </si>
  <si>
    <t>Auditorias de los Sistemas de Gestión de Calidad</t>
  </si>
  <si>
    <t>Procesos de Validación</t>
  </si>
  <si>
    <t>Herramientas Estadísticas y Metrología</t>
  </si>
  <si>
    <t>Gestión de la Documentación</t>
  </si>
  <si>
    <t>Administración y Marketing de Negocios Verdes</t>
  </si>
  <si>
    <t>Coffee Break</t>
  </si>
  <si>
    <t>Copias</t>
  </si>
  <si>
    <t>Diplomas</t>
  </si>
  <si>
    <t>Boligrafos FEN</t>
  </si>
  <si>
    <t>Carpetas FEN</t>
  </si>
  <si>
    <t>Precio / unidad</t>
  </si>
  <si>
    <t>Estudiantes</t>
  </si>
  <si>
    <t>Precio</t>
  </si>
  <si>
    <t>Cofee Brake</t>
  </si>
  <si>
    <t>Coordinador</t>
  </si>
  <si>
    <t>Asistente</t>
  </si>
  <si>
    <t>Personal</t>
  </si>
  <si>
    <t>Sueldo Mensual</t>
  </si>
  <si>
    <t>Personal Administrativo</t>
  </si>
  <si>
    <t>Asistente de limpieza</t>
  </si>
  <si>
    <t>Mantenimiento de las instalaciones</t>
  </si>
  <si>
    <t>Mestria</t>
  </si>
  <si>
    <t>Resumen de Gastos</t>
  </si>
  <si>
    <t>Meses</t>
  </si>
  <si>
    <t>Clases / mes</t>
  </si>
  <si>
    <t>Mensual</t>
  </si>
  <si>
    <t>Total / Modulo</t>
  </si>
  <si>
    <t>Cantidad / Modulo</t>
  </si>
  <si>
    <t>No. Estudiantes</t>
  </si>
  <si>
    <t>Numero de horas/ modulo</t>
  </si>
  <si>
    <t>Economía Ambiental</t>
  </si>
  <si>
    <t>Sistemas de Gestión de la Calidad de Laboratorios ISO 17025</t>
  </si>
  <si>
    <t>Numero de horas / mes</t>
  </si>
  <si>
    <t>Total Mes</t>
  </si>
  <si>
    <t>Total Modulo</t>
  </si>
  <si>
    <t>Materiales didacticos</t>
  </si>
  <si>
    <t>Materiales y Papeleria de Oficina</t>
  </si>
  <si>
    <t>Sueldos y Salarios Administrativos</t>
  </si>
  <si>
    <t>Honorarios Profesores</t>
  </si>
  <si>
    <t xml:space="preserve">Honorarios Profesores </t>
  </si>
  <si>
    <t>Gastos de profesor Extranjero</t>
  </si>
  <si>
    <t>Boletos</t>
  </si>
  <si>
    <t>Estadía</t>
  </si>
  <si>
    <t>Movilización</t>
  </si>
  <si>
    <t>Costos Variables</t>
  </si>
  <si>
    <t xml:space="preserve">Por modulo </t>
  </si>
  <si>
    <t>Por Maestría</t>
  </si>
  <si>
    <t>Costos Fijos</t>
  </si>
  <si>
    <t>Punto de Equilibrio</t>
  </si>
  <si>
    <t>Q</t>
  </si>
  <si>
    <t>Costos Medios</t>
  </si>
  <si>
    <t>CV</t>
  </si>
  <si>
    <t>CF/Q</t>
  </si>
  <si>
    <t>Precio= Costos Medios + 20% Margen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</si>
</sst>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4">
    <xf numFmtId="0" fontId="0" fillId="0" borderId="0" xfId="0"/>
    <xf numFmtId="0" fontId="0" fillId="0" borderId="1" xfId="0" applyBorder="1"/>
    <xf numFmtId="44" fontId="0" fillId="0" borderId="1" xfId="1" applyFont="1" applyBorder="1" applyAlignment="1">
      <alignment horizontal="center"/>
    </xf>
    <xf numFmtId="44" fontId="0" fillId="0" borderId="1" xfId="1" applyFont="1" applyBorder="1"/>
    <xf numFmtId="0" fontId="0" fillId="0" borderId="0" xfId="0" applyBorder="1"/>
    <xf numFmtId="44" fontId="0" fillId="0" borderId="0" xfId="1" applyFont="1" applyBorder="1"/>
    <xf numFmtId="0" fontId="0" fillId="0" borderId="0" xfId="0" applyBorder="1" applyAlignment="1">
      <alignment horizontal="right"/>
    </xf>
    <xf numFmtId="0" fontId="0" fillId="0" borderId="1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4" fontId="0" fillId="0" borderId="9" xfId="1" applyFont="1" applyBorder="1"/>
    <xf numFmtId="0" fontId="2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44" fontId="0" fillId="0" borderId="12" xfId="1" applyFont="1" applyBorder="1" applyAlignment="1">
      <alignment horizontal="center"/>
    </xf>
    <xf numFmtId="44" fontId="0" fillId="0" borderId="13" xfId="1" applyFont="1" applyBorder="1"/>
    <xf numFmtId="0" fontId="0" fillId="0" borderId="0" xfId="0" applyFont="1"/>
    <xf numFmtId="44" fontId="0" fillId="0" borderId="12" xfId="1" applyFont="1" applyBorder="1"/>
    <xf numFmtId="44" fontId="0" fillId="0" borderId="26" xfId="1" applyFont="1" applyBorder="1"/>
    <xf numFmtId="44" fontId="0" fillId="0" borderId="27" xfId="1" applyFont="1" applyBorder="1"/>
    <xf numFmtId="44" fontId="0" fillId="0" borderId="17" xfId="1" applyFont="1" applyBorder="1"/>
    <xf numFmtId="44" fontId="0" fillId="0" borderId="3" xfId="1" applyFont="1" applyBorder="1"/>
    <xf numFmtId="44" fontId="0" fillId="0" borderId="7" xfId="1" applyFont="1" applyBorder="1"/>
    <xf numFmtId="44" fontId="0" fillId="0" borderId="10" xfId="1" applyFont="1" applyBorder="1"/>
    <xf numFmtId="0" fontId="2" fillId="2" borderId="14" xfId="0" applyFont="1" applyFill="1" applyBorder="1"/>
    <xf numFmtId="0" fontId="2" fillId="0" borderId="32" xfId="0" applyFont="1" applyBorder="1"/>
    <xf numFmtId="0" fontId="0" fillId="0" borderId="12" xfId="0" applyBorder="1"/>
    <xf numFmtId="0" fontId="0" fillId="0" borderId="20" xfId="0" applyBorder="1"/>
    <xf numFmtId="0" fontId="0" fillId="0" borderId="7" xfId="0" applyFont="1" applyBorder="1"/>
    <xf numFmtId="0" fontId="0" fillId="0" borderId="7" xfId="0" applyBorder="1"/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right"/>
    </xf>
    <xf numFmtId="0" fontId="0" fillId="0" borderId="10" xfId="0" applyBorder="1" applyAlignment="1">
      <alignment horizontal="right"/>
    </xf>
    <xf numFmtId="44" fontId="0" fillId="0" borderId="2" xfId="0" applyNumberFormat="1" applyFont="1" applyBorder="1"/>
    <xf numFmtId="44" fontId="1" fillId="0" borderId="21" xfId="1" applyFont="1" applyBorder="1"/>
    <xf numFmtId="44" fontId="0" fillId="0" borderId="1" xfId="0" applyNumberFormat="1" applyFont="1" applyBorder="1"/>
    <xf numFmtId="44" fontId="0" fillId="0" borderId="9" xfId="0" applyNumberFormat="1" applyFont="1" applyBorder="1"/>
    <xf numFmtId="0" fontId="0" fillId="0" borderId="2" xfId="0" applyBorder="1" applyAlignment="1">
      <alignment horizontal="center"/>
    </xf>
    <xf numFmtId="0" fontId="2" fillId="0" borderId="3" xfId="0" applyFont="1" applyBorder="1"/>
    <xf numFmtId="44" fontId="0" fillId="0" borderId="33" xfId="1" applyFont="1" applyBorder="1"/>
    <xf numFmtId="0" fontId="2" fillId="0" borderId="29" xfId="0" applyFont="1" applyBorder="1"/>
    <xf numFmtId="44" fontId="0" fillId="0" borderId="14" xfId="1" applyFont="1" applyBorder="1"/>
    <xf numFmtId="0" fontId="2" fillId="2" borderId="34" xfId="0" applyFont="1" applyFill="1" applyBorder="1"/>
    <xf numFmtId="0" fontId="2" fillId="2" borderId="35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Border="1"/>
    <xf numFmtId="44" fontId="0" fillId="0" borderId="0" xfId="1" applyFont="1" applyFill="1" applyBorder="1"/>
    <xf numFmtId="0" fontId="2" fillId="2" borderId="31" xfId="0" applyFont="1" applyFill="1" applyBorder="1"/>
    <xf numFmtId="44" fontId="0" fillId="0" borderId="0" xfId="0" applyNumberFormat="1"/>
    <xf numFmtId="44" fontId="2" fillId="0" borderId="14" xfId="0" applyNumberFormat="1" applyFont="1" applyBorder="1"/>
    <xf numFmtId="44" fontId="0" fillId="0" borderId="39" xfId="1" applyFont="1" applyBorder="1" applyAlignment="1">
      <alignment horizontal="center"/>
    </xf>
    <xf numFmtId="44" fontId="0" fillId="0" borderId="40" xfId="1" applyFont="1" applyBorder="1" applyAlignment="1">
      <alignment horizontal="center"/>
    </xf>
    <xf numFmtId="44" fontId="2" fillId="0" borderId="32" xfId="1" applyFont="1" applyFill="1" applyBorder="1"/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38" xfId="0" applyFont="1" applyFill="1" applyBorder="1" applyAlignment="1">
      <alignment horizontal="center" wrapText="1"/>
    </xf>
    <xf numFmtId="0" fontId="3" fillId="0" borderId="22" xfId="1" applyNumberFormat="1" applyFont="1" applyBorder="1" applyAlignment="1">
      <alignment horizontal="center"/>
    </xf>
    <xf numFmtId="0" fontId="3" fillId="0" borderId="23" xfId="1" applyNumberFormat="1" applyFont="1" applyBorder="1" applyAlignment="1">
      <alignment horizontal="center"/>
    </xf>
    <xf numFmtId="0" fontId="3" fillId="0" borderId="24" xfId="1" applyNumberFormat="1" applyFont="1" applyBorder="1" applyAlignment="1">
      <alignment horizontal="center"/>
    </xf>
    <xf numFmtId="0" fontId="3" fillId="0" borderId="25" xfId="1" applyNumberFormat="1" applyFont="1" applyBorder="1" applyAlignment="1">
      <alignment horizontal="center"/>
    </xf>
    <xf numFmtId="44" fontId="1" fillId="0" borderId="0" xfId="1" applyFont="1" applyBorder="1"/>
    <xf numFmtId="44" fontId="0" fillId="0" borderId="0" xfId="0" applyNumberFormat="1" applyFont="1" applyBorder="1"/>
    <xf numFmtId="44" fontId="2" fillId="0" borderId="0" xfId="1" applyFont="1" applyBorder="1"/>
    <xf numFmtId="0" fontId="3" fillId="0" borderId="3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4" fontId="3" fillId="0" borderId="22" xfId="1" applyFont="1" applyBorder="1" applyAlignment="1">
      <alignment horizontal="center" vertical="center" wrapText="1"/>
    </xf>
    <xf numFmtId="44" fontId="3" fillId="0" borderId="3" xfId="1" applyFont="1" applyBorder="1" applyAlignment="1">
      <alignment horizontal="center" vertical="center" wrapText="1"/>
    </xf>
    <xf numFmtId="44" fontId="3" fillId="0" borderId="2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44" fontId="3" fillId="0" borderId="7" xfId="1" applyFont="1" applyBorder="1" applyAlignment="1">
      <alignment horizontal="center" vertical="center" wrapText="1"/>
    </xf>
    <xf numFmtId="44" fontId="3" fillId="0" borderId="27" xfId="0" applyNumberFormat="1" applyFont="1" applyBorder="1" applyAlignment="1">
      <alignment horizontal="center" vertical="center" wrapText="1"/>
    </xf>
    <xf numFmtId="0" fontId="3" fillId="0" borderId="44" xfId="0" applyFont="1" applyBorder="1" applyAlignment="1">
      <alignment wrapText="1"/>
    </xf>
    <xf numFmtId="0" fontId="3" fillId="0" borderId="45" xfId="1" applyNumberFormat="1" applyFont="1" applyBorder="1" applyAlignment="1">
      <alignment horizontal="center"/>
    </xf>
    <xf numFmtId="0" fontId="3" fillId="0" borderId="44" xfId="0" applyFont="1" applyBorder="1" applyAlignment="1">
      <alignment horizontal="center" vertical="center" wrapText="1"/>
    </xf>
    <xf numFmtId="44" fontId="3" fillId="0" borderId="44" xfId="1" applyFont="1" applyBorder="1" applyAlignment="1">
      <alignment horizontal="center" vertical="center" wrapText="1"/>
    </xf>
    <xf numFmtId="44" fontId="3" fillId="0" borderId="46" xfId="0" applyNumberFormat="1" applyFont="1" applyBorder="1" applyAlignment="1">
      <alignment horizontal="center" vertical="center" wrapText="1"/>
    </xf>
    <xf numFmtId="44" fontId="3" fillId="0" borderId="22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4" fontId="3" fillId="0" borderId="24" xfId="0" applyNumberFormat="1" applyFont="1" applyBorder="1" applyAlignment="1">
      <alignment horizontal="center" vertical="center" wrapText="1"/>
    </xf>
    <xf numFmtId="44" fontId="3" fillId="0" borderId="10" xfId="1" applyFont="1" applyBorder="1" applyAlignment="1">
      <alignment horizontal="center" vertical="center" wrapText="1"/>
    </xf>
    <xf numFmtId="44" fontId="3" fillId="0" borderId="17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wrapText="1"/>
    </xf>
    <xf numFmtId="0" fontId="3" fillId="0" borderId="20" xfId="0" applyFont="1" applyBorder="1" applyAlignment="1">
      <alignment horizontal="center" vertical="center" wrapText="1"/>
    </xf>
    <xf numFmtId="44" fontId="3" fillId="0" borderId="25" xfId="0" applyNumberFormat="1" applyFont="1" applyBorder="1" applyAlignment="1">
      <alignment horizontal="center" vertical="center" wrapText="1"/>
    </xf>
    <xf numFmtId="44" fontId="3" fillId="0" borderId="20" xfId="1" applyFont="1" applyBorder="1" applyAlignment="1">
      <alignment horizontal="center" vertical="center" wrapText="1"/>
    </xf>
    <xf numFmtId="44" fontId="3" fillId="0" borderId="28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44" fontId="2" fillId="2" borderId="37" xfId="1" applyFont="1" applyFill="1" applyBorder="1" applyAlignment="1">
      <alignment horizontal="center" vertical="center" wrapText="1"/>
    </xf>
    <xf numFmtId="44" fontId="2" fillId="2" borderId="42" xfId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wrapText="1"/>
    </xf>
    <xf numFmtId="0" fontId="4" fillId="2" borderId="14" xfId="1" applyNumberFormat="1" applyFont="1" applyFill="1" applyBorder="1" applyAlignment="1">
      <alignment horizontal="center"/>
    </xf>
    <xf numFmtId="0" fontId="4" fillId="2" borderId="30" xfId="1" applyNumberFormat="1" applyFont="1" applyFill="1" applyBorder="1" applyAlignment="1">
      <alignment horizontal="center"/>
    </xf>
    <xf numFmtId="44" fontId="4" fillId="2" borderId="14" xfId="1" applyFont="1" applyFill="1" applyBorder="1" applyAlignment="1">
      <alignment horizontal="center"/>
    </xf>
    <xf numFmtId="44" fontId="4" fillId="2" borderId="30" xfId="1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 vertical="center"/>
    </xf>
    <xf numFmtId="44" fontId="4" fillId="2" borderId="31" xfId="1" applyFont="1" applyFill="1" applyBorder="1" applyAlignment="1">
      <alignment horizontal="center"/>
    </xf>
    <xf numFmtId="0" fontId="2" fillId="2" borderId="14" xfId="0" applyFont="1" applyFill="1" applyBorder="1" applyAlignment="1">
      <alignment vertical="center"/>
    </xf>
    <xf numFmtId="0" fontId="2" fillId="2" borderId="30" xfId="0" applyFont="1" applyFill="1" applyBorder="1" applyAlignment="1">
      <alignment horizontal="center" vertical="center"/>
    </xf>
    <xf numFmtId="44" fontId="2" fillId="2" borderId="30" xfId="1" applyFont="1" applyFill="1" applyBorder="1" applyAlignment="1">
      <alignment horizontal="center" vertical="center"/>
    </xf>
    <xf numFmtId="44" fontId="2" fillId="2" borderId="14" xfId="1" applyFont="1" applyFill="1" applyBorder="1" applyAlignment="1">
      <alignment horizontal="center" vertical="center"/>
    </xf>
    <xf numFmtId="44" fontId="2" fillId="0" borderId="32" xfId="0" applyNumberFormat="1" applyFont="1" applyBorder="1"/>
    <xf numFmtId="0" fontId="2" fillId="0" borderId="0" xfId="0" applyFont="1" applyFill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2" fillId="2" borderId="47" xfId="0" applyFont="1" applyFill="1" applyBorder="1"/>
    <xf numFmtId="44" fontId="0" fillId="0" borderId="48" xfId="1" applyFont="1" applyBorder="1"/>
    <xf numFmtId="44" fontId="0" fillId="0" borderId="8" xfId="1" applyFont="1" applyBorder="1"/>
    <xf numFmtId="0" fontId="0" fillId="0" borderId="8" xfId="0" applyBorder="1"/>
    <xf numFmtId="0" fontId="0" fillId="0" borderId="11" xfId="0" applyBorder="1"/>
    <xf numFmtId="0" fontId="2" fillId="0" borderId="0" xfId="0" applyFont="1" applyBorder="1" applyAlignment="1">
      <alignment horizontal="center"/>
    </xf>
    <xf numFmtId="44" fontId="2" fillId="2" borderId="32" xfId="1" applyFont="1" applyFill="1" applyBorder="1"/>
    <xf numFmtId="0" fontId="0" fillId="0" borderId="50" xfId="0" applyBorder="1"/>
    <xf numFmtId="0" fontId="0" fillId="0" borderId="10" xfId="0" applyBorder="1"/>
    <xf numFmtId="0" fontId="8" fillId="0" borderId="42" xfId="0" applyFont="1" applyBorder="1"/>
    <xf numFmtId="0" fontId="2" fillId="0" borderId="36" xfId="0" applyFont="1" applyBorder="1"/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4" xfId="0" applyFont="1" applyBorder="1"/>
    <xf numFmtId="0" fontId="0" fillId="0" borderId="50" xfId="0" applyBorder="1" applyAlignment="1">
      <alignment horizontal="left"/>
    </xf>
    <xf numFmtId="0" fontId="0" fillId="0" borderId="50" xfId="0" applyBorder="1" applyAlignment="1">
      <alignment horizontal="right"/>
    </xf>
    <xf numFmtId="0" fontId="0" fillId="0" borderId="52" xfId="0" applyBorder="1" applyAlignment="1">
      <alignment horizontal="right"/>
    </xf>
    <xf numFmtId="0" fontId="8" fillId="0" borderId="14" xfId="0" applyFont="1" applyBorder="1"/>
    <xf numFmtId="0" fontId="2" fillId="0" borderId="31" xfId="0" applyFont="1" applyBorder="1"/>
    <xf numFmtId="0" fontId="0" fillId="0" borderId="54" xfId="0" applyBorder="1" applyAlignment="1">
      <alignment horizontal="left"/>
    </xf>
    <xf numFmtId="44" fontId="0" fillId="0" borderId="5" xfId="1" applyFont="1" applyBorder="1"/>
    <xf numFmtId="44" fontId="0" fillId="0" borderId="6" xfId="1" applyFont="1" applyBorder="1"/>
    <xf numFmtId="44" fontId="7" fillId="0" borderId="7" xfId="1" applyFont="1" applyBorder="1"/>
    <xf numFmtId="44" fontId="7" fillId="0" borderId="10" xfId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 applyFill="1" applyBorder="1"/>
    <xf numFmtId="0" fontId="0" fillId="0" borderId="8" xfId="0" applyFill="1" applyBorder="1"/>
    <xf numFmtId="0" fontId="0" fillId="0" borderId="48" xfId="0" applyFill="1" applyBorder="1"/>
    <xf numFmtId="44" fontId="6" fillId="0" borderId="2" xfId="1" applyFont="1" applyFill="1" applyBorder="1" applyAlignment="1">
      <alignment horizontal="center"/>
    </xf>
    <xf numFmtId="44" fontId="6" fillId="0" borderId="1" xfId="1" applyFont="1" applyFill="1" applyBorder="1" applyAlignment="1">
      <alignment horizontal="center"/>
    </xf>
    <xf numFmtId="44" fontId="6" fillId="0" borderId="21" xfId="1" applyFont="1" applyFill="1" applyBorder="1" applyAlignment="1">
      <alignment horizontal="center"/>
    </xf>
    <xf numFmtId="44" fontId="6" fillId="0" borderId="9" xfId="1" applyFont="1" applyFill="1" applyBorder="1" applyAlignment="1">
      <alignment horizontal="center"/>
    </xf>
    <xf numFmtId="44" fontId="6" fillId="0" borderId="12" xfId="1" applyFont="1" applyBorder="1" applyAlignment="1">
      <alignment horizontal="center"/>
    </xf>
    <xf numFmtId="44" fontId="6" fillId="0" borderId="13" xfId="1" applyFont="1" applyBorder="1" applyAlignment="1">
      <alignment horizontal="center"/>
    </xf>
    <xf numFmtId="44" fontId="2" fillId="0" borderId="14" xfId="1" applyFont="1" applyBorder="1"/>
    <xf numFmtId="0" fontId="2" fillId="0" borderId="47" xfId="0" applyFont="1" applyFill="1" applyBorder="1"/>
    <xf numFmtId="44" fontId="2" fillId="0" borderId="34" xfId="1" applyFont="1" applyFill="1" applyBorder="1" applyAlignment="1">
      <alignment horizontal="center"/>
    </xf>
    <xf numFmtId="0" fontId="2" fillId="0" borderId="35" xfId="0" applyFont="1" applyFill="1" applyBorder="1"/>
    <xf numFmtId="0" fontId="0" fillId="0" borderId="3" xfId="0" applyFont="1" applyBorder="1"/>
    <xf numFmtId="0" fontId="0" fillId="0" borderId="10" xfId="0" applyFont="1" applyBorder="1"/>
    <xf numFmtId="0" fontId="2" fillId="0" borderId="30" xfId="0" applyFont="1" applyBorder="1"/>
    <xf numFmtId="44" fontId="0" fillId="0" borderId="23" xfId="1" applyFont="1" applyBorder="1"/>
    <xf numFmtId="44" fontId="0" fillId="0" borderId="24" xfId="1" applyFont="1" applyBorder="1"/>
    <xf numFmtId="44" fontId="2" fillId="0" borderId="32" xfId="1" applyFont="1" applyBorder="1"/>
    <xf numFmtId="44" fontId="0" fillId="0" borderId="22" xfId="1" applyFont="1" applyBorder="1"/>
    <xf numFmtId="44" fontId="0" fillId="0" borderId="1" xfId="0" applyNumberFormat="1" applyBorder="1"/>
    <xf numFmtId="0" fontId="0" fillId="0" borderId="0" xfId="0" applyFill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44" fontId="1" fillId="0" borderId="31" xfId="1" applyFont="1" applyBorder="1" applyAlignment="1">
      <alignment horizontal="center"/>
    </xf>
    <xf numFmtId="0" fontId="2" fillId="0" borderId="33" xfId="0" applyFont="1" applyBorder="1"/>
    <xf numFmtId="0" fontId="2" fillId="0" borderId="39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37" xfId="0" applyFont="1" applyFill="1" applyBorder="1" applyAlignment="1">
      <alignment horizontal="center"/>
    </xf>
    <xf numFmtId="0" fontId="2" fillId="0" borderId="51" xfId="0" applyFont="1" applyFill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4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2" fillId="0" borderId="42" xfId="0" applyFont="1" applyBorder="1" applyAlignment="1">
      <alignment horizontal="center" vertical="center"/>
    </xf>
    <xf numFmtId="0" fontId="2" fillId="2" borderId="29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H9" sqref="H9"/>
    </sheetView>
  </sheetViews>
  <sheetFormatPr defaultColWidth="11.42578125" defaultRowHeight="15" x14ac:dyDescent="0.25"/>
  <cols>
    <col min="1" max="1" width="30.5703125" bestFit="1" customWidth="1"/>
    <col min="2" max="2" width="11.5703125" bestFit="1" customWidth="1"/>
    <col min="3" max="3" width="13" bestFit="1" customWidth="1"/>
  </cols>
  <sheetData>
    <row r="1" spans="1:7" ht="15.75" thickBot="1" x14ac:dyDescent="0.3">
      <c r="A1" s="170"/>
      <c r="B1" s="170"/>
      <c r="C1" s="142"/>
    </row>
    <row r="2" spans="1:7" ht="15.75" thickBot="1" x14ac:dyDescent="0.3">
      <c r="A2" s="171" t="s">
        <v>72</v>
      </c>
      <c r="B2" s="172"/>
      <c r="C2" s="173"/>
      <c r="E2" s="141" t="s">
        <v>77</v>
      </c>
      <c r="F2" s="141">
        <v>40</v>
      </c>
    </row>
    <row r="3" spans="1:7" ht="15.75" thickBot="1" x14ac:dyDescent="0.3">
      <c r="A3" s="152" t="s">
        <v>0</v>
      </c>
      <c r="B3" s="153" t="s">
        <v>73</v>
      </c>
      <c r="C3" s="154" t="s">
        <v>74</v>
      </c>
    </row>
    <row r="4" spans="1:7" x14ac:dyDescent="0.25">
      <c r="A4" s="144" t="s">
        <v>33</v>
      </c>
      <c r="B4" s="145"/>
      <c r="C4" s="147">
        <v>273</v>
      </c>
      <c r="E4" s="168" t="s">
        <v>78</v>
      </c>
      <c r="F4" s="169"/>
    </row>
    <row r="5" spans="1:7" x14ac:dyDescent="0.25">
      <c r="A5" s="143" t="s">
        <v>34</v>
      </c>
      <c r="B5" s="146">
        <v>5</v>
      </c>
      <c r="C5" s="148">
        <v>30</v>
      </c>
      <c r="E5" s="1" t="s">
        <v>79</v>
      </c>
      <c r="F5" s="1">
        <v>328</v>
      </c>
    </row>
    <row r="6" spans="1:7" x14ac:dyDescent="0.25">
      <c r="A6" s="143" t="s">
        <v>35</v>
      </c>
      <c r="B6" s="146">
        <v>0.5</v>
      </c>
      <c r="C6" s="148">
        <v>3</v>
      </c>
      <c r="E6" s="1" t="s">
        <v>80</v>
      </c>
      <c r="F6" s="162">
        <f>C26/F2</f>
        <v>2600.5749999999998</v>
      </c>
    </row>
    <row r="7" spans="1:7" x14ac:dyDescent="0.25">
      <c r="A7" s="143" t="s">
        <v>36</v>
      </c>
      <c r="B7" s="146">
        <v>1.8</v>
      </c>
      <c r="C7" s="148">
        <v>10.8</v>
      </c>
      <c r="E7" s="163" t="s">
        <v>1</v>
      </c>
      <c r="F7" s="140">
        <f>SUM(F5:F6)</f>
        <v>2928.5749999999998</v>
      </c>
    </row>
    <row r="8" spans="1:7" ht="15.75" thickBot="1" x14ac:dyDescent="0.3">
      <c r="A8" s="118" t="s">
        <v>37</v>
      </c>
      <c r="B8" s="149">
        <v>2</v>
      </c>
      <c r="C8" s="150">
        <v>12</v>
      </c>
    </row>
    <row r="9" spans="1:7" ht="15.75" thickBot="1" x14ac:dyDescent="0.3">
      <c r="B9" s="128" t="s">
        <v>1</v>
      </c>
      <c r="C9" s="151">
        <v>328.8</v>
      </c>
    </row>
    <row r="10" spans="1:7" ht="15.75" thickBot="1" x14ac:dyDescent="0.3"/>
    <row r="11" spans="1:7" ht="15.75" thickBot="1" x14ac:dyDescent="0.3">
      <c r="A11" s="174" t="s">
        <v>75</v>
      </c>
      <c r="B11" s="175"/>
      <c r="C11" s="176"/>
      <c r="E11" s="127" t="s">
        <v>81</v>
      </c>
      <c r="F11" s="127"/>
      <c r="G11" s="127"/>
    </row>
    <row r="12" spans="1:7" ht="15.75" thickBot="1" x14ac:dyDescent="0.3">
      <c r="A12" s="129" t="s">
        <v>0</v>
      </c>
      <c r="B12" s="157" t="s">
        <v>73</v>
      </c>
      <c r="C12" s="129" t="s">
        <v>74</v>
      </c>
    </row>
    <row r="13" spans="1:7" x14ac:dyDescent="0.25">
      <c r="A13" s="155" t="s">
        <v>66</v>
      </c>
      <c r="B13" s="161"/>
      <c r="C13" s="23">
        <v>27200</v>
      </c>
      <c r="E13" s="141" t="s">
        <v>40</v>
      </c>
      <c r="F13" s="141">
        <f>F7*1.2</f>
        <v>3514.2899999999995</v>
      </c>
    </row>
    <row r="14" spans="1:7" x14ac:dyDescent="0.25">
      <c r="A14" s="30" t="s">
        <v>65</v>
      </c>
      <c r="B14" s="158"/>
      <c r="C14" s="24">
        <v>51600</v>
      </c>
      <c r="D14" s="4"/>
    </row>
    <row r="15" spans="1:7" x14ac:dyDescent="0.25">
      <c r="A15" s="30" t="s">
        <v>68</v>
      </c>
      <c r="B15" s="158"/>
      <c r="C15" s="24"/>
    </row>
    <row r="16" spans="1:7" x14ac:dyDescent="0.25">
      <c r="A16" s="30" t="s">
        <v>69</v>
      </c>
      <c r="B16" s="158"/>
      <c r="C16" s="24">
        <v>1200</v>
      </c>
    </row>
    <row r="17" spans="1:3" x14ac:dyDescent="0.25">
      <c r="A17" s="30" t="s">
        <v>70</v>
      </c>
      <c r="B17" s="158"/>
      <c r="C17" s="24">
        <v>8400</v>
      </c>
    </row>
    <row r="18" spans="1:3" x14ac:dyDescent="0.25">
      <c r="A18" s="30" t="s">
        <v>71</v>
      </c>
      <c r="B18" s="158"/>
      <c r="C18" s="24">
        <v>320</v>
      </c>
    </row>
    <row r="19" spans="1:3" x14ac:dyDescent="0.25">
      <c r="A19" s="30" t="s">
        <v>48</v>
      </c>
      <c r="B19" s="158">
        <v>100</v>
      </c>
      <c r="C19" s="24">
        <v>600</v>
      </c>
    </row>
    <row r="20" spans="1:3" x14ac:dyDescent="0.25">
      <c r="A20" s="30" t="s">
        <v>63</v>
      </c>
      <c r="B20" s="158">
        <v>63</v>
      </c>
      <c r="C20" s="24">
        <v>378</v>
      </c>
    </row>
    <row r="21" spans="1:3" x14ac:dyDescent="0.25">
      <c r="A21" s="30" t="s">
        <v>2</v>
      </c>
      <c r="B21" s="158"/>
      <c r="C21" s="24">
        <v>2000</v>
      </c>
    </row>
    <row r="22" spans="1:3" x14ac:dyDescent="0.25">
      <c r="A22" s="30" t="s">
        <v>64</v>
      </c>
      <c r="B22" s="158"/>
      <c r="C22" s="24">
        <v>1200</v>
      </c>
    </row>
    <row r="23" spans="1:3" x14ac:dyDescent="0.25">
      <c r="A23" s="30" t="s">
        <v>4</v>
      </c>
      <c r="B23" s="158"/>
      <c r="C23" s="24"/>
    </row>
    <row r="24" spans="1:3" x14ac:dyDescent="0.25">
      <c r="A24" s="30" t="s">
        <v>5</v>
      </c>
      <c r="B24" s="158"/>
      <c r="C24" s="24">
        <v>10000</v>
      </c>
    </row>
    <row r="25" spans="1:3" ht="15.75" thickBot="1" x14ac:dyDescent="0.3">
      <c r="A25" s="156" t="s">
        <v>6</v>
      </c>
      <c r="B25" s="159"/>
      <c r="C25" s="25">
        <v>1125</v>
      </c>
    </row>
    <row r="26" spans="1:3" ht="15.75" thickBot="1" x14ac:dyDescent="0.3">
      <c r="B26" s="128" t="s">
        <v>1</v>
      </c>
      <c r="C26" s="151">
        <v>104023</v>
      </c>
    </row>
  </sheetData>
  <mergeCells count="4">
    <mergeCell ref="E4:F4"/>
    <mergeCell ref="A1:B1"/>
    <mergeCell ref="A2:C2"/>
    <mergeCell ref="A11:C1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topLeftCell="A23" workbookViewId="0">
      <selection activeCell="J40" sqref="J40"/>
    </sheetView>
  </sheetViews>
  <sheetFormatPr defaultColWidth="11.42578125" defaultRowHeight="15" x14ac:dyDescent="0.25"/>
  <cols>
    <col min="2" max="2" width="33" bestFit="1" customWidth="1"/>
    <col min="3" max="3" width="10.140625" customWidth="1"/>
    <col min="4" max="4" width="8.85546875" customWidth="1"/>
    <col min="5" max="5" width="11.28515625" customWidth="1"/>
    <col min="6" max="6" width="13.7109375" customWidth="1"/>
    <col min="7" max="8" width="11.7109375" customWidth="1"/>
    <col min="9" max="9" width="20.28515625" bestFit="1" customWidth="1"/>
    <col min="10" max="10" width="15.28515625" bestFit="1" customWidth="1"/>
    <col min="11" max="11" width="9.7109375" customWidth="1"/>
    <col min="12" max="12" width="12" customWidth="1"/>
    <col min="13" max="13" width="11.28515625" bestFit="1" customWidth="1"/>
    <col min="14" max="14" width="9" customWidth="1"/>
    <col min="15" max="15" width="11.42578125" customWidth="1"/>
    <col min="16" max="16" width="12.85546875" customWidth="1"/>
  </cols>
  <sheetData>
    <row r="1" spans="2:8" ht="15.75" thickBot="1" x14ac:dyDescent="0.3">
      <c r="B1" s="184" t="s">
        <v>50</v>
      </c>
      <c r="C1" s="185"/>
      <c r="D1" s="185"/>
      <c r="E1" s="185"/>
      <c r="F1" s="186"/>
      <c r="G1" s="70"/>
      <c r="H1" s="70"/>
    </row>
    <row r="2" spans="2:8" ht="15.75" thickBot="1" x14ac:dyDescent="0.3">
      <c r="B2" s="26" t="s">
        <v>0</v>
      </c>
      <c r="C2" s="114" t="s">
        <v>38</v>
      </c>
      <c r="D2" s="44" t="s">
        <v>39</v>
      </c>
      <c r="E2" s="44" t="s">
        <v>3</v>
      </c>
      <c r="F2" s="45" t="s">
        <v>49</v>
      </c>
      <c r="G2" s="70"/>
      <c r="H2" s="112"/>
    </row>
    <row r="3" spans="2:8" x14ac:dyDescent="0.25">
      <c r="B3" s="29" t="s">
        <v>33</v>
      </c>
      <c r="C3" s="115">
        <v>1.75</v>
      </c>
      <c r="D3" s="39">
        <v>40</v>
      </c>
      <c r="E3" s="35"/>
      <c r="F3" s="36">
        <v>10920</v>
      </c>
      <c r="G3" s="64"/>
      <c r="H3" s="64"/>
    </row>
    <row r="4" spans="2:8" x14ac:dyDescent="0.25">
      <c r="B4" s="31" t="s">
        <v>34</v>
      </c>
      <c r="C4" s="116">
        <v>5</v>
      </c>
      <c r="D4" s="7">
        <v>40</v>
      </c>
      <c r="E4" s="37">
        <f t="shared" ref="E4:E7" si="0">C4*D4</f>
        <v>200</v>
      </c>
      <c r="F4" s="38">
        <f>E4*6</f>
        <v>1200</v>
      </c>
      <c r="G4" s="65"/>
      <c r="H4" s="65"/>
    </row>
    <row r="5" spans="2:8" x14ac:dyDescent="0.25">
      <c r="B5" s="30" t="s">
        <v>35</v>
      </c>
      <c r="C5" s="116">
        <v>0.5</v>
      </c>
      <c r="D5" s="7">
        <v>40</v>
      </c>
      <c r="E5" s="37">
        <f t="shared" si="0"/>
        <v>20</v>
      </c>
      <c r="F5" s="38">
        <f t="shared" ref="F5:F7" si="1">E5*6</f>
        <v>120</v>
      </c>
      <c r="G5" s="65"/>
      <c r="H5" s="65"/>
    </row>
    <row r="6" spans="2:8" x14ac:dyDescent="0.25">
      <c r="B6" s="31" t="s">
        <v>36</v>
      </c>
      <c r="C6" s="116">
        <v>1.8</v>
      </c>
      <c r="D6" s="7">
        <v>40</v>
      </c>
      <c r="E6" s="37">
        <f t="shared" si="0"/>
        <v>72</v>
      </c>
      <c r="F6" s="38">
        <f t="shared" si="1"/>
        <v>432</v>
      </c>
      <c r="G6" s="65"/>
      <c r="H6" s="65"/>
    </row>
    <row r="7" spans="2:8" x14ac:dyDescent="0.25">
      <c r="B7" s="31" t="s">
        <v>37</v>
      </c>
      <c r="C7" s="116">
        <v>2</v>
      </c>
      <c r="D7" s="7">
        <v>40</v>
      </c>
      <c r="E7" s="37">
        <f t="shared" si="0"/>
        <v>80</v>
      </c>
      <c r="F7" s="38">
        <f t="shared" si="1"/>
        <v>480</v>
      </c>
      <c r="G7" s="65"/>
      <c r="H7" s="65"/>
    </row>
    <row r="8" spans="2:8" x14ac:dyDescent="0.25">
      <c r="B8" s="32" t="s">
        <v>66</v>
      </c>
      <c r="C8" s="117"/>
      <c r="D8" s="1"/>
      <c r="E8" s="3"/>
      <c r="F8" s="12">
        <v>27200</v>
      </c>
      <c r="G8" s="5"/>
      <c r="H8" s="5"/>
    </row>
    <row r="9" spans="2:8" x14ac:dyDescent="0.25">
      <c r="B9" s="32" t="s">
        <v>65</v>
      </c>
      <c r="C9" s="117"/>
      <c r="D9" s="1"/>
      <c r="E9" s="3"/>
      <c r="F9" s="12">
        <v>51600</v>
      </c>
      <c r="G9" s="5"/>
      <c r="H9" s="5"/>
    </row>
    <row r="10" spans="2:8" x14ac:dyDescent="0.25">
      <c r="B10" s="32" t="s">
        <v>68</v>
      </c>
      <c r="C10" s="117"/>
      <c r="D10" s="1"/>
      <c r="E10" s="3"/>
      <c r="F10" s="12"/>
      <c r="G10" s="5"/>
      <c r="H10" s="5"/>
    </row>
    <row r="11" spans="2:8" x14ac:dyDescent="0.25">
      <c r="B11" s="33" t="s">
        <v>69</v>
      </c>
      <c r="C11" s="117"/>
      <c r="D11" s="1"/>
      <c r="E11" s="4"/>
      <c r="F11" s="12">
        <v>1200</v>
      </c>
      <c r="G11" s="5"/>
      <c r="H11" s="5"/>
    </row>
    <row r="12" spans="2:8" x14ac:dyDescent="0.25">
      <c r="B12" s="33" t="s">
        <v>70</v>
      </c>
      <c r="C12" s="117"/>
      <c r="D12" s="1"/>
      <c r="E12" s="3"/>
      <c r="F12" s="12">
        <v>8400</v>
      </c>
      <c r="G12" s="5"/>
      <c r="H12" s="5"/>
    </row>
    <row r="13" spans="2:8" x14ac:dyDescent="0.25">
      <c r="B13" s="33" t="s">
        <v>71</v>
      </c>
      <c r="C13" s="117"/>
      <c r="D13" s="1"/>
      <c r="E13" s="3"/>
      <c r="F13" s="12">
        <v>320</v>
      </c>
      <c r="G13" s="5"/>
      <c r="H13" s="5"/>
    </row>
    <row r="14" spans="2:8" x14ac:dyDescent="0.25">
      <c r="B14" s="31" t="s">
        <v>48</v>
      </c>
      <c r="C14" s="117"/>
      <c r="D14" s="1"/>
      <c r="E14" s="3">
        <v>100</v>
      </c>
      <c r="F14" s="12">
        <v>600</v>
      </c>
      <c r="G14" s="5"/>
      <c r="H14" s="5"/>
    </row>
    <row r="15" spans="2:8" x14ac:dyDescent="0.25">
      <c r="B15" s="31" t="s">
        <v>63</v>
      </c>
      <c r="C15" s="117"/>
      <c r="D15" s="1"/>
      <c r="E15" s="3">
        <v>63</v>
      </c>
      <c r="F15" s="12">
        <f>E15*6</f>
        <v>378</v>
      </c>
      <c r="G15" s="5"/>
      <c r="H15" s="5"/>
    </row>
    <row r="16" spans="2:8" x14ac:dyDescent="0.25">
      <c r="B16" s="31" t="s">
        <v>2</v>
      </c>
      <c r="C16" s="117"/>
      <c r="D16" s="1"/>
      <c r="E16" s="3"/>
      <c r="F16" s="12">
        <v>2000</v>
      </c>
      <c r="G16" s="5"/>
      <c r="H16" s="5"/>
    </row>
    <row r="17" spans="1:16" x14ac:dyDescent="0.25">
      <c r="B17" s="31" t="s">
        <v>64</v>
      </c>
      <c r="C17" s="117"/>
      <c r="D17" s="1"/>
      <c r="E17" s="3"/>
      <c r="F17" s="12">
        <v>1200</v>
      </c>
      <c r="G17" s="5"/>
      <c r="H17" s="5"/>
    </row>
    <row r="18" spans="1:16" x14ac:dyDescent="0.25">
      <c r="B18" s="31" t="s">
        <v>4</v>
      </c>
      <c r="C18" s="117"/>
      <c r="D18" s="1"/>
      <c r="E18" s="3"/>
      <c r="F18" s="12"/>
      <c r="G18" s="5"/>
      <c r="H18" s="5"/>
    </row>
    <row r="19" spans="1:16" x14ac:dyDescent="0.25">
      <c r="B19" s="33" t="s">
        <v>5</v>
      </c>
      <c r="C19" s="117"/>
      <c r="D19" s="1"/>
      <c r="E19" s="3"/>
      <c r="F19" s="12">
        <v>10000</v>
      </c>
      <c r="G19" s="5"/>
      <c r="H19" s="5"/>
    </row>
    <row r="20" spans="1:16" ht="15.75" thickBot="1" x14ac:dyDescent="0.3">
      <c r="B20" s="34" t="s">
        <v>6</v>
      </c>
      <c r="C20" s="118"/>
      <c r="D20" s="28"/>
      <c r="E20" s="19"/>
      <c r="F20" s="17">
        <v>1125</v>
      </c>
      <c r="G20" s="5"/>
      <c r="H20" s="5"/>
    </row>
    <row r="21" spans="1:16" ht="15.75" thickBot="1" x14ac:dyDescent="0.3">
      <c r="B21" s="6"/>
      <c r="C21" s="4"/>
      <c r="D21" s="4"/>
      <c r="E21" s="5"/>
      <c r="F21" s="120">
        <f>SUM(F3:F20)</f>
        <v>117175</v>
      </c>
      <c r="G21" s="66"/>
      <c r="H21" s="66"/>
    </row>
    <row r="22" spans="1:16" x14ac:dyDescent="0.25">
      <c r="B22" s="6"/>
      <c r="E22" s="5"/>
      <c r="F22" s="5"/>
      <c r="G22" s="5"/>
      <c r="H22" s="5"/>
    </row>
    <row r="23" spans="1:16" ht="15.75" thickBot="1" x14ac:dyDescent="0.3">
      <c r="A23" s="170"/>
      <c r="B23" s="170"/>
      <c r="C23" s="170"/>
      <c r="D23" s="170"/>
      <c r="E23" s="170"/>
      <c r="F23" s="170"/>
      <c r="G23" s="70"/>
    </row>
    <row r="24" spans="1:16" ht="16.5" thickBot="1" x14ac:dyDescent="0.3">
      <c r="A24" s="179" t="s">
        <v>67</v>
      </c>
      <c r="B24" s="180"/>
      <c r="C24" s="180"/>
      <c r="D24" s="180"/>
      <c r="E24" s="180"/>
      <c r="F24" s="181"/>
      <c r="G24" s="182"/>
      <c r="I24" s="184" t="s">
        <v>41</v>
      </c>
      <c r="J24" s="185"/>
      <c r="K24" s="185"/>
      <c r="L24" s="185"/>
      <c r="M24" s="185"/>
      <c r="N24" s="185"/>
      <c r="O24" s="185"/>
      <c r="P24" s="186"/>
    </row>
    <row r="25" spans="1:16" ht="45" customHeight="1" thickBot="1" x14ac:dyDescent="0.3">
      <c r="A25" s="71" t="s">
        <v>8</v>
      </c>
      <c r="B25" s="72" t="s">
        <v>7</v>
      </c>
      <c r="C25" s="97" t="s">
        <v>57</v>
      </c>
      <c r="D25" s="98" t="s">
        <v>60</v>
      </c>
      <c r="E25" s="71" t="s">
        <v>9</v>
      </c>
      <c r="F25" s="72" t="s">
        <v>61</v>
      </c>
      <c r="G25" s="72" t="s">
        <v>62</v>
      </c>
      <c r="I25" s="55" t="s">
        <v>8</v>
      </c>
      <c r="J25" s="56" t="s">
        <v>51</v>
      </c>
      <c r="K25" s="57" t="s">
        <v>52</v>
      </c>
      <c r="L25" s="58" t="s">
        <v>55</v>
      </c>
      <c r="M25" s="56" t="s">
        <v>56</v>
      </c>
      <c r="N25" s="57" t="s">
        <v>40</v>
      </c>
      <c r="O25" s="59" t="s">
        <v>53</v>
      </c>
      <c r="P25" s="58" t="s">
        <v>54</v>
      </c>
    </row>
    <row r="26" spans="1:16" ht="15.75" thickBot="1" x14ac:dyDescent="0.3">
      <c r="A26" s="183">
        <v>1</v>
      </c>
      <c r="B26" s="67" t="s">
        <v>10</v>
      </c>
      <c r="C26" s="60">
        <v>16</v>
      </c>
      <c r="D26" s="73">
        <f>C26/2</f>
        <v>8</v>
      </c>
      <c r="E26" s="74">
        <v>50</v>
      </c>
      <c r="F26" s="75">
        <f>D26*E26</f>
        <v>400</v>
      </c>
      <c r="G26" s="76">
        <f>C26*E26</f>
        <v>800</v>
      </c>
      <c r="I26" s="8">
        <v>1</v>
      </c>
      <c r="J26" s="9">
        <v>2</v>
      </c>
      <c r="K26" s="10">
        <v>12</v>
      </c>
      <c r="L26" s="11">
        <f>J26*K26</f>
        <v>24</v>
      </c>
      <c r="M26" s="9">
        <v>35</v>
      </c>
      <c r="N26" s="2">
        <v>1.75</v>
      </c>
      <c r="O26" s="52">
        <f>K26*M26*N26</f>
        <v>735</v>
      </c>
      <c r="P26" s="12">
        <f>M26*L26*N26</f>
        <v>1470</v>
      </c>
    </row>
    <row r="27" spans="1:16" ht="15.75" thickBot="1" x14ac:dyDescent="0.3">
      <c r="A27" s="177"/>
      <c r="B27" s="68" t="s">
        <v>11</v>
      </c>
      <c r="C27" s="61">
        <v>32</v>
      </c>
      <c r="D27" s="77">
        <f t="shared" ref="D27:D55" si="2">C27/2</f>
        <v>16</v>
      </c>
      <c r="E27" s="74">
        <v>50</v>
      </c>
      <c r="F27" s="79">
        <f t="shared" ref="F27:F55" si="3">D27*E27</f>
        <v>800</v>
      </c>
      <c r="G27" s="80">
        <f t="shared" ref="G27:G55" si="4">C27*E27</f>
        <v>1600</v>
      </c>
      <c r="I27" s="8">
        <v>2</v>
      </c>
      <c r="J27" s="9">
        <v>3</v>
      </c>
      <c r="K27" s="10">
        <v>12</v>
      </c>
      <c r="L27" s="11">
        <f t="shared" ref="L27:L31" si="5">J27*K27</f>
        <v>36</v>
      </c>
      <c r="M27" s="9">
        <v>35</v>
      </c>
      <c r="N27" s="2">
        <v>1.75</v>
      </c>
      <c r="O27" s="52">
        <f t="shared" ref="O27:O31" si="6">K27*M27*N27</f>
        <v>735</v>
      </c>
      <c r="P27" s="12">
        <f t="shared" ref="P27:P31" si="7">M27*L27*N27</f>
        <v>2205</v>
      </c>
    </row>
    <row r="28" spans="1:16" ht="15.75" thickBot="1" x14ac:dyDescent="0.3">
      <c r="A28" s="177"/>
      <c r="B28" s="68" t="s">
        <v>12</v>
      </c>
      <c r="C28" s="61">
        <v>8</v>
      </c>
      <c r="D28" s="77">
        <f t="shared" si="2"/>
        <v>4</v>
      </c>
      <c r="E28" s="74">
        <v>50</v>
      </c>
      <c r="F28" s="79">
        <f t="shared" si="3"/>
        <v>200</v>
      </c>
      <c r="G28" s="80">
        <f t="shared" si="4"/>
        <v>400</v>
      </c>
      <c r="I28" s="8">
        <v>3</v>
      </c>
      <c r="J28" s="9">
        <v>2</v>
      </c>
      <c r="K28" s="10">
        <v>12</v>
      </c>
      <c r="L28" s="11">
        <f t="shared" si="5"/>
        <v>24</v>
      </c>
      <c r="M28" s="9">
        <v>35</v>
      </c>
      <c r="N28" s="2">
        <v>1.75</v>
      </c>
      <c r="O28" s="52">
        <f t="shared" si="6"/>
        <v>735</v>
      </c>
      <c r="P28" s="12">
        <f t="shared" si="7"/>
        <v>1470</v>
      </c>
    </row>
    <row r="29" spans="1:16" ht="15.75" thickBot="1" x14ac:dyDescent="0.3">
      <c r="A29" s="177"/>
      <c r="B29" s="81" t="s">
        <v>13</v>
      </c>
      <c r="C29" s="82">
        <v>24</v>
      </c>
      <c r="D29" s="83">
        <f t="shared" si="2"/>
        <v>12</v>
      </c>
      <c r="E29" s="74">
        <v>120</v>
      </c>
      <c r="F29" s="84">
        <f t="shared" si="3"/>
        <v>1440</v>
      </c>
      <c r="G29" s="85">
        <f t="shared" si="4"/>
        <v>2880</v>
      </c>
      <c r="I29" s="8">
        <v>4</v>
      </c>
      <c r="J29" s="9">
        <v>2</v>
      </c>
      <c r="K29" s="10">
        <v>12</v>
      </c>
      <c r="L29" s="11">
        <f t="shared" si="5"/>
        <v>24</v>
      </c>
      <c r="M29" s="9">
        <v>35</v>
      </c>
      <c r="N29" s="2">
        <v>1.75</v>
      </c>
      <c r="O29" s="52">
        <f t="shared" si="6"/>
        <v>735</v>
      </c>
      <c r="P29" s="12">
        <f t="shared" si="7"/>
        <v>1470</v>
      </c>
    </row>
    <row r="30" spans="1:16" ht="15.75" thickBot="1" x14ac:dyDescent="0.3">
      <c r="A30" s="99"/>
      <c r="B30" s="100" t="s">
        <v>1</v>
      </c>
      <c r="C30" s="101">
        <f>SUM(C26:C29)</f>
        <v>80</v>
      </c>
      <c r="D30" s="102">
        <f t="shared" ref="D30:G30" si="8">SUM(D26:D29)</f>
        <v>40</v>
      </c>
      <c r="E30" s="103">
        <f t="shared" si="8"/>
        <v>270</v>
      </c>
      <c r="F30" s="104">
        <f t="shared" si="8"/>
        <v>2840</v>
      </c>
      <c r="G30" s="103">
        <f t="shared" si="8"/>
        <v>5680</v>
      </c>
      <c r="I30" s="8">
        <v>5</v>
      </c>
      <c r="J30" s="9">
        <v>2</v>
      </c>
      <c r="K30" s="10">
        <v>12</v>
      </c>
      <c r="L30" s="11">
        <f t="shared" si="5"/>
        <v>24</v>
      </c>
      <c r="M30" s="9">
        <v>35</v>
      </c>
      <c r="N30" s="2">
        <v>1.75</v>
      </c>
      <c r="O30" s="52">
        <f t="shared" si="6"/>
        <v>735</v>
      </c>
      <c r="P30" s="12">
        <f t="shared" si="7"/>
        <v>1470</v>
      </c>
    </row>
    <row r="31" spans="1:16" ht="15.75" thickBot="1" x14ac:dyDescent="0.3">
      <c r="A31" s="183">
        <v>2</v>
      </c>
      <c r="B31" s="67" t="s">
        <v>14</v>
      </c>
      <c r="C31" s="60">
        <v>24</v>
      </c>
      <c r="D31" s="73">
        <v>8</v>
      </c>
      <c r="E31" s="86">
        <v>50</v>
      </c>
      <c r="F31" s="75">
        <f t="shared" si="3"/>
        <v>400</v>
      </c>
      <c r="G31" s="76">
        <f t="shared" si="4"/>
        <v>1200</v>
      </c>
      <c r="I31" s="13">
        <v>6</v>
      </c>
      <c r="J31" s="14">
        <v>2</v>
      </c>
      <c r="K31" s="113">
        <v>12</v>
      </c>
      <c r="L31" s="15">
        <f t="shared" si="5"/>
        <v>24</v>
      </c>
      <c r="M31" s="14">
        <v>35</v>
      </c>
      <c r="N31" s="16">
        <v>1.75</v>
      </c>
      <c r="O31" s="53">
        <f t="shared" si="6"/>
        <v>735</v>
      </c>
      <c r="P31" s="17">
        <f t="shared" si="7"/>
        <v>1470</v>
      </c>
    </row>
    <row r="32" spans="1:16" ht="15.75" thickBot="1" x14ac:dyDescent="0.3">
      <c r="A32" s="177"/>
      <c r="B32" s="68" t="s">
        <v>15</v>
      </c>
      <c r="C32" s="61">
        <v>24</v>
      </c>
      <c r="D32" s="77">
        <v>8</v>
      </c>
      <c r="E32" s="78">
        <v>50</v>
      </c>
      <c r="F32" s="79">
        <f t="shared" si="3"/>
        <v>400</v>
      </c>
      <c r="G32" s="80">
        <f t="shared" si="4"/>
        <v>1200</v>
      </c>
      <c r="I32" s="18"/>
      <c r="J32" s="18"/>
      <c r="K32" s="18"/>
      <c r="L32" s="18"/>
      <c r="M32" s="18"/>
      <c r="N32" s="187" t="s">
        <v>1</v>
      </c>
      <c r="O32" s="188"/>
      <c r="P32" s="54">
        <f>SUM(P26:P31)</f>
        <v>9555</v>
      </c>
    </row>
    <row r="33" spans="1:15" ht="15.75" thickBot="1" x14ac:dyDescent="0.3">
      <c r="A33" s="177"/>
      <c r="B33" s="68" t="s">
        <v>16</v>
      </c>
      <c r="C33" s="61">
        <v>24</v>
      </c>
      <c r="D33" s="77">
        <v>8</v>
      </c>
      <c r="E33" s="78">
        <v>50</v>
      </c>
      <c r="F33" s="79">
        <f t="shared" si="3"/>
        <v>400</v>
      </c>
      <c r="G33" s="80">
        <f t="shared" si="4"/>
        <v>1200</v>
      </c>
      <c r="I33" s="184" t="s">
        <v>46</v>
      </c>
      <c r="J33" s="186"/>
      <c r="K33" s="46"/>
      <c r="L33" s="46"/>
    </row>
    <row r="34" spans="1:15" ht="15.75" thickBot="1" x14ac:dyDescent="0.3">
      <c r="A34" s="178"/>
      <c r="B34" s="69" t="s">
        <v>17</v>
      </c>
      <c r="C34" s="62">
        <v>24</v>
      </c>
      <c r="D34" s="87">
        <v>8</v>
      </c>
      <c r="E34" s="88">
        <v>50</v>
      </c>
      <c r="F34" s="89">
        <f t="shared" si="3"/>
        <v>400</v>
      </c>
      <c r="G34" s="90">
        <f t="shared" si="4"/>
        <v>1200</v>
      </c>
      <c r="I34" s="26" t="s">
        <v>44</v>
      </c>
      <c r="J34" s="49" t="s">
        <v>45</v>
      </c>
      <c r="K34" s="47"/>
      <c r="L34" s="47"/>
    </row>
    <row r="35" spans="1:15" ht="15.75" thickBot="1" x14ac:dyDescent="0.3">
      <c r="A35" s="99"/>
      <c r="B35" s="100" t="s">
        <v>1</v>
      </c>
      <c r="C35" s="102">
        <f>SUM(C31:C34)</f>
        <v>96</v>
      </c>
      <c r="D35" s="101">
        <f t="shared" ref="D35:F35" si="9">SUM(D31:D34)</f>
        <v>32</v>
      </c>
      <c r="E35" s="104">
        <f t="shared" si="9"/>
        <v>200</v>
      </c>
      <c r="F35" s="103">
        <f t="shared" si="9"/>
        <v>1600</v>
      </c>
      <c r="G35" s="103">
        <f>F35*3</f>
        <v>4800</v>
      </c>
      <c r="I35" s="40" t="s">
        <v>42</v>
      </c>
      <c r="J35" s="20">
        <v>1200</v>
      </c>
      <c r="K35" s="48"/>
      <c r="L35" s="48"/>
      <c r="N35" s="50"/>
      <c r="O35" s="50"/>
    </row>
    <row r="36" spans="1:15" ht="15.75" thickBot="1" x14ac:dyDescent="0.3">
      <c r="A36" s="177">
        <v>3</v>
      </c>
      <c r="B36" s="91" t="s">
        <v>18</v>
      </c>
      <c r="C36" s="63">
        <v>32</v>
      </c>
      <c r="D36" s="92">
        <f t="shared" si="2"/>
        <v>16</v>
      </c>
      <c r="E36" s="93">
        <v>50</v>
      </c>
      <c r="F36" s="94">
        <f t="shared" si="3"/>
        <v>800</v>
      </c>
      <c r="G36" s="95">
        <f t="shared" si="4"/>
        <v>1600</v>
      </c>
      <c r="I36" s="27" t="s">
        <v>43</v>
      </c>
      <c r="J36" s="41">
        <v>600</v>
      </c>
      <c r="K36" s="5"/>
      <c r="L36" s="5"/>
    </row>
    <row r="37" spans="1:15" ht="15.75" thickBot="1" x14ac:dyDescent="0.3">
      <c r="A37" s="177"/>
      <c r="B37" s="68" t="s">
        <v>19</v>
      </c>
      <c r="C37" s="61">
        <v>16</v>
      </c>
      <c r="D37" s="77">
        <f t="shared" si="2"/>
        <v>8</v>
      </c>
      <c r="E37" s="93">
        <v>50</v>
      </c>
      <c r="F37" s="79">
        <f t="shared" si="3"/>
        <v>400</v>
      </c>
      <c r="G37" s="80">
        <f t="shared" si="4"/>
        <v>800</v>
      </c>
      <c r="I37" s="42" t="s">
        <v>47</v>
      </c>
      <c r="J37" s="43">
        <v>350</v>
      </c>
      <c r="K37" s="5"/>
      <c r="L37" s="5"/>
    </row>
    <row r="38" spans="1:15" ht="15.75" thickBot="1" x14ac:dyDescent="0.3">
      <c r="A38" s="177"/>
      <c r="B38" s="68" t="s">
        <v>20</v>
      </c>
      <c r="C38" s="61">
        <v>16</v>
      </c>
      <c r="D38" s="77">
        <f t="shared" si="2"/>
        <v>8</v>
      </c>
      <c r="E38" s="93">
        <v>50</v>
      </c>
      <c r="F38" s="79">
        <f t="shared" si="3"/>
        <v>400</v>
      </c>
      <c r="G38" s="80">
        <f t="shared" si="4"/>
        <v>800</v>
      </c>
      <c r="J38" s="51">
        <f>SUM(J35:J37)</f>
        <v>2150</v>
      </c>
    </row>
    <row r="39" spans="1:15" ht="15.75" thickBot="1" x14ac:dyDescent="0.3">
      <c r="A39" s="177"/>
      <c r="B39" s="81" t="s">
        <v>21</v>
      </c>
      <c r="C39" s="82">
        <v>16</v>
      </c>
      <c r="D39" s="83">
        <f t="shared" si="2"/>
        <v>8</v>
      </c>
      <c r="E39" s="93">
        <v>120</v>
      </c>
      <c r="F39" s="84">
        <f t="shared" si="3"/>
        <v>960</v>
      </c>
      <c r="G39" s="85">
        <f t="shared" si="4"/>
        <v>1920</v>
      </c>
    </row>
    <row r="40" spans="1:15" ht="15.75" thickBot="1" x14ac:dyDescent="0.3">
      <c r="A40" s="99"/>
      <c r="B40" s="100" t="s">
        <v>1</v>
      </c>
      <c r="C40" s="102">
        <f>SUM(C36:C39)</f>
        <v>80</v>
      </c>
      <c r="D40" s="101">
        <f t="shared" ref="D40:G40" si="10">SUM(D36:D39)</f>
        <v>40</v>
      </c>
      <c r="E40" s="103">
        <f t="shared" si="10"/>
        <v>270</v>
      </c>
      <c r="F40" s="104">
        <f t="shared" si="10"/>
        <v>2560</v>
      </c>
      <c r="G40" s="103">
        <f t="shared" si="10"/>
        <v>5120</v>
      </c>
    </row>
    <row r="41" spans="1:15" ht="15.75" thickBot="1" x14ac:dyDescent="0.3">
      <c r="A41" s="183">
        <v>4</v>
      </c>
      <c r="B41" s="67" t="s">
        <v>58</v>
      </c>
      <c r="C41" s="60">
        <v>24</v>
      </c>
      <c r="D41" s="73">
        <f t="shared" si="2"/>
        <v>12</v>
      </c>
      <c r="E41" s="86">
        <v>50</v>
      </c>
      <c r="F41" s="75">
        <f t="shared" si="3"/>
        <v>600</v>
      </c>
      <c r="G41" s="76">
        <f t="shared" si="4"/>
        <v>1200</v>
      </c>
    </row>
    <row r="42" spans="1:15" ht="15.75" thickBot="1" x14ac:dyDescent="0.3">
      <c r="A42" s="177"/>
      <c r="B42" s="68" t="s">
        <v>29</v>
      </c>
      <c r="C42" s="61">
        <v>16</v>
      </c>
      <c r="D42" s="77">
        <f t="shared" si="2"/>
        <v>8</v>
      </c>
      <c r="E42" s="86">
        <v>50</v>
      </c>
      <c r="F42" s="79">
        <f t="shared" si="3"/>
        <v>400</v>
      </c>
      <c r="G42" s="80">
        <f t="shared" si="4"/>
        <v>800</v>
      </c>
    </row>
    <row r="43" spans="1:15" ht="27" thickBot="1" x14ac:dyDescent="0.3">
      <c r="A43" s="177"/>
      <c r="B43" s="68" t="s">
        <v>30</v>
      </c>
      <c r="C43" s="61">
        <v>16</v>
      </c>
      <c r="D43" s="77">
        <f t="shared" si="2"/>
        <v>8</v>
      </c>
      <c r="E43" s="86">
        <v>50</v>
      </c>
      <c r="F43" s="79">
        <f t="shared" si="3"/>
        <v>400</v>
      </c>
      <c r="G43" s="80">
        <f t="shared" si="4"/>
        <v>800</v>
      </c>
    </row>
    <row r="44" spans="1:15" ht="15.75" thickBot="1" x14ac:dyDescent="0.3">
      <c r="A44" s="177"/>
      <c r="B44" s="68" t="s">
        <v>31</v>
      </c>
      <c r="C44" s="61">
        <v>16</v>
      </c>
      <c r="D44" s="77">
        <f t="shared" si="2"/>
        <v>8</v>
      </c>
      <c r="E44" s="86">
        <v>50</v>
      </c>
      <c r="F44" s="79">
        <f t="shared" si="3"/>
        <v>400</v>
      </c>
      <c r="G44" s="80">
        <f t="shared" si="4"/>
        <v>800</v>
      </c>
    </row>
    <row r="45" spans="1:15" ht="27" thickBot="1" x14ac:dyDescent="0.3">
      <c r="A45" s="178"/>
      <c r="B45" s="69" t="s">
        <v>32</v>
      </c>
      <c r="C45" s="62">
        <v>16</v>
      </c>
      <c r="D45" s="87">
        <f t="shared" si="2"/>
        <v>8</v>
      </c>
      <c r="E45" s="86">
        <v>50</v>
      </c>
      <c r="F45" s="89">
        <f t="shared" si="3"/>
        <v>400</v>
      </c>
      <c r="G45" s="90">
        <f t="shared" si="4"/>
        <v>800</v>
      </c>
    </row>
    <row r="46" spans="1:15" ht="15.75" thickBot="1" x14ac:dyDescent="0.3">
      <c r="A46" s="105"/>
      <c r="B46" s="100" t="s">
        <v>1</v>
      </c>
      <c r="C46" s="102">
        <f>SUM(C41:C45)</f>
        <v>88</v>
      </c>
      <c r="D46" s="101">
        <f t="shared" ref="D46:G46" si="11">SUM(D41:D45)</f>
        <v>44</v>
      </c>
      <c r="E46" s="104">
        <f t="shared" si="11"/>
        <v>250</v>
      </c>
      <c r="F46" s="103">
        <f t="shared" si="11"/>
        <v>2200</v>
      </c>
      <c r="G46" s="106">
        <f t="shared" si="11"/>
        <v>4400</v>
      </c>
    </row>
    <row r="47" spans="1:15" ht="27" thickBot="1" x14ac:dyDescent="0.3">
      <c r="A47" s="183">
        <v>5</v>
      </c>
      <c r="B47" s="67" t="s">
        <v>22</v>
      </c>
      <c r="C47" s="60">
        <v>24</v>
      </c>
      <c r="D47" s="73">
        <f t="shared" si="2"/>
        <v>12</v>
      </c>
      <c r="E47" s="86">
        <v>50</v>
      </c>
      <c r="F47" s="75">
        <f t="shared" si="3"/>
        <v>600</v>
      </c>
      <c r="G47" s="76">
        <f t="shared" si="4"/>
        <v>1200</v>
      </c>
    </row>
    <row r="48" spans="1:15" ht="26.25" thickBot="1" x14ac:dyDescent="0.3">
      <c r="A48" s="177"/>
      <c r="B48" s="96" t="s">
        <v>59</v>
      </c>
      <c r="C48" s="61">
        <v>24</v>
      </c>
      <c r="D48" s="77">
        <f t="shared" si="2"/>
        <v>12</v>
      </c>
      <c r="E48" s="86">
        <v>50</v>
      </c>
      <c r="F48" s="79">
        <f t="shared" si="3"/>
        <v>600</v>
      </c>
      <c r="G48" s="80">
        <f t="shared" si="4"/>
        <v>1200</v>
      </c>
    </row>
    <row r="49" spans="1:7" ht="15.75" thickBot="1" x14ac:dyDescent="0.3">
      <c r="A49" s="177"/>
      <c r="B49" s="68" t="s">
        <v>23</v>
      </c>
      <c r="C49" s="61">
        <v>8</v>
      </c>
      <c r="D49" s="77">
        <f t="shared" si="2"/>
        <v>4</v>
      </c>
      <c r="E49" s="86">
        <v>50</v>
      </c>
      <c r="F49" s="79">
        <f t="shared" si="3"/>
        <v>200</v>
      </c>
      <c r="G49" s="80">
        <f t="shared" si="4"/>
        <v>400</v>
      </c>
    </row>
    <row r="50" spans="1:7" ht="15.75" thickBot="1" x14ac:dyDescent="0.3">
      <c r="A50" s="178"/>
      <c r="B50" s="69" t="s">
        <v>24</v>
      </c>
      <c r="C50" s="62">
        <v>24</v>
      </c>
      <c r="D50" s="87">
        <f t="shared" si="2"/>
        <v>12</v>
      </c>
      <c r="E50" s="86">
        <v>50</v>
      </c>
      <c r="F50" s="89">
        <f t="shared" si="3"/>
        <v>600</v>
      </c>
      <c r="G50" s="90">
        <f t="shared" si="4"/>
        <v>1200</v>
      </c>
    </row>
    <row r="51" spans="1:7" ht="15.75" thickBot="1" x14ac:dyDescent="0.3">
      <c r="A51" s="107"/>
      <c r="B51" s="108" t="s">
        <v>1</v>
      </c>
      <c r="C51" s="99">
        <f>SUM(C47:C50)</f>
        <v>80</v>
      </c>
      <c r="D51" s="99">
        <f t="shared" ref="D51:G51" si="12">SUM(D47:D50)</f>
        <v>40</v>
      </c>
      <c r="E51" s="109">
        <f t="shared" si="12"/>
        <v>200</v>
      </c>
      <c r="F51" s="110">
        <f t="shared" si="12"/>
        <v>2000</v>
      </c>
      <c r="G51" s="110">
        <f t="shared" si="12"/>
        <v>4000</v>
      </c>
    </row>
    <row r="52" spans="1:7" ht="26.25" x14ac:dyDescent="0.25">
      <c r="A52" s="177">
        <v>6</v>
      </c>
      <c r="B52" s="91" t="s">
        <v>25</v>
      </c>
      <c r="C52" s="63">
        <v>16</v>
      </c>
      <c r="D52" s="92">
        <f t="shared" si="2"/>
        <v>8</v>
      </c>
      <c r="E52" s="93">
        <v>50</v>
      </c>
      <c r="F52" s="94">
        <f t="shared" si="3"/>
        <v>400</v>
      </c>
      <c r="G52" s="95">
        <f t="shared" si="4"/>
        <v>800</v>
      </c>
    </row>
    <row r="53" spans="1:7" x14ac:dyDescent="0.25">
      <c r="A53" s="177"/>
      <c r="B53" s="68" t="s">
        <v>26</v>
      </c>
      <c r="C53" s="61">
        <v>16</v>
      </c>
      <c r="D53" s="77">
        <f t="shared" si="2"/>
        <v>8</v>
      </c>
      <c r="E53" s="93">
        <v>50</v>
      </c>
      <c r="F53" s="79">
        <f t="shared" si="3"/>
        <v>400</v>
      </c>
      <c r="G53" s="80">
        <f t="shared" si="4"/>
        <v>800</v>
      </c>
    </row>
    <row r="54" spans="1:7" ht="26.25" x14ac:dyDescent="0.25">
      <c r="A54" s="177"/>
      <c r="B54" s="68" t="s">
        <v>27</v>
      </c>
      <c r="C54" s="61">
        <v>8</v>
      </c>
      <c r="D54" s="77">
        <f t="shared" si="2"/>
        <v>4</v>
      </c>
      <c r="E54" s="93">
        <v>50</v>
      </c>
      <c r="F54" s="79">
        <f t="shared" si="3"/>
        <v>200</v>
      </c>
      <c r="G54" s="80">
        <f t="shared" si="4"/>
        <v>400</v>
      </c>
    </row>
    <row r="55" spans="1:7" ht="27" thickBot="1" x14ac:dyDescent="0.3">
      <c r="A55" s="178"/>
      <c r="B55" s="69" t="s">
        <v>28</v>
      </c>
      <c r="C55" s="62">
        <v>24</v>
      </c>
      <c r="D55" s="87">
        <f t="shared" si="2"/>
        <v>12</v>
      </c>
      <c r="E55" s="93">
        <v>50</v>
      </c>
      <c r="F55" s="89">
        <f t="shared" si="3"/>
        <v>600</v>
      </c>
      <c r="G55" s="90">
        <f t="shared" si="4"/>
        <v>1200</v>
      </c>
    </row>
    <row r="56" spans="1:7" ht="15.75" thickBot="1" x14ac:dyDescent="0.3">
      <c r="A56" s="99"/>
      <c r="B56" s="100" t="s">
        <v>1</v>
      </c>
      <c r="C56" s="102">
        <f>SUM(C52:C55)</f>
        <v>64</v>
      </c>
      <c r="D56" s="101">
        <f t="shared" ref="D56:G56" si="13">SUM(D52:D55)</f>
        <v>32</v>
      </c>
      <c r="E56" s="103">
        <f t="shared" si="13"/>
        <v>200</v>
      </c>
      <c r="F56" s="104">
        <f t="shared" si="13"/>
        <v>1600</v>
      </c>
      <c r="G56" s="103">
        <f t="shared" si="13"/>
        <v>3200</v>
      </c>
    </row>
    <row r="57" spans="1:7" ht="15.75" thickBot="1" x14ac:dyDescent="0.3">
      <c r="G57" s="111">
        <f>G30+G35+G40+G46+G51+G56</f>
        <v>27200</v>
      </c>
    </row>
  </sheetData>
  <mergeCells count="12">
    <mergeCell ref="B1:F1"/>
    <mergeCell ref="I33:J33"/>
    <mergeCell ref="N32:O32"/>
    <mergeCell ref="A23:F23"/>
    <mergeCell ref="I24:P24"/>
    <mergeCell ref="A26:A29"/>
    <mergeCell ref="A52:A55"/>
    <mergeCell ref="A24:G24"/>
    <mergeCell ref="A47:A50"/>
    <mergeCell ref="A31:A34"/>
    <mergeCell ref="A36:A39"/>
    <mergeCell ref="A41:A4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F7" sqref="F7:G8"/>
    </sheetView>
  </sheetViews>
  <sheetFormatPr defaultColWidth="11.42578125" defaultRowHeight="15" x14ac:dyDescent="0.25"/>
  <cols>
    <col min="1" max="1" width="33" bestFit="1" customWidth="1"/>
    <col min="2" max="2" width="11.7109375" bestFit="1" customWidth="1"/>
    <col min="3" max="3" width="13" bestFit="1" customWidth="1"/>
  </cols>
  <sheetData>
    <row r="1" spans="1:7" ht="16.5" customHeight="1" thickBot="1" x14ac:dyDescent="0.3">
      <c r="A1" s="189" t="s">
        <v>72</v>
      </c>
      <c r="B1" s="189"/>
      <c r="C1" s="189"/>
    </row>
    <row r="2" spans="1:7" ht="15.75" thickBot="1" x14ac:dyDescent="0.3">
      <c r="A2" s="129" t="s">
        <v>0</v>
      </c>
      <c r="B2" s="123" t="s">
        <v>73</v>
      </c>
      <c r="C2" s="124" t="s">
        <v>74</v>
      </c>
      <c r="E2" s="165"/>
      <c r="F2" s="166"/>
    </row>
    <row r="3" spans="1:7" ht="15.75" thickBot="1" x14ac:dyDescent="0.3">
      <c r="A3" s="29" t="s">
        <v>33</v>
      </c>
      <c r="B3" s="24"/>
      <c r="C3" s="21">
        <v>273</v>
      </c>
      <c r="E3" s="27" t="s">
        <v>40</v>
      </c>
      <c r="F3" s="167">
        <f>((C25/40)+C8)*1.2</f>
        <v>3515.25</v>
      </c>
    </row>
    <row r="4" spans="1:7" x14ac:dyDescent="0.25">
      <c r="A4" s="31" t="s">
        <v>34</v>
      </c>
      <c r="B4" s="138">
        <v>5</v>
      </c>
      <c r="C4" s="21">
        <v>30</v>
      </c>
    </row>
    <row r="5" spans="1:7" x14ac:dyDescent="0.25">
      <c r="A5" s="30" t="s">
        <v>35</v>
      </c>
      <c r="B5" s="138">
        <v>0.5</v>
      </c>
      <c r="C5" s="21">
        <v>3</v>
      </c>
    </row>
    <row r="6" spans="1:7" ht="15.75" thickBot="1" x14ac:dyDescent="0.3">
      <c r="A6" s="31" t="s">
        <v>36</v>
      </c>
      <c r="B6" s="138">
        <v>1.8</v>
      </c>
      <c r="C6" s="21">
        <v>10.8</v>
      </c>
    </row>
    <row r="7" spans="1:7" ht="15.75" thickBot="1" x14ac:dyDescent="0.3">
      <c r="A7" s="122" t="s">
        <v>37</v>
      </c>
      <c r="B7" s="139">
        <v>2</v>
      </c>
      <c r="C7" s="22">
        <v>12</v>
      </c>
      <c r="F7" s="184" t="s">
        <v>76</v>
      </c>
      <c r="G7" s="186"/>
    </row>
    <row r="8" spans="1:7" ht="15.75" thickBot="1" x14ac:dyDescent="0.3">
      <c r="B8" s="128" t="s">
        <v>1</v>
      </c>
      <c r="C8" s="126">
        <f>SUM(C3:C7)</f>
        <v>328.8</v>
      </c>
      <c r="F8" s="125" t="s">
        <v>77</v>
      </c>
      <c r="G8" s="164">
        <f>C25/(F3-C8)</f>
        <v>32.645420452227405</v>
      </c>
    </row>
    <row r="9" spans="1:7" ht="15.75" thickBot="1" x14ac:dyDescent="0.3"/>
    <row r="10" spans="1:7" ht="15.75" thickBot="1" x14ac:dyDescent="0.3">
      <c r="A10" s="191" t="s">
        <v>75</v>
      </c>
      <c r="B10" s="192"/>
      <c r="C10" s="193"/>
    </row>
    <row r="11" spans="1:7" ht="15.75" thickBot="1" x14ac:dyDescent="0.3">
      <c r="A11" s="42" t="s">
        <v>0</v>
      </c>
      <c r="B11" s="133" t="s">
        <v>73</v>
      </c>
      <c r="C11" s="134" t="s">
        <v>74</v>
      </c>
      <c r="F11" s="190"/>
      <c r="G11" s="190"/>
    </row>
    <row r="12" spans="1:7" x14ac:dyDescent="0.25">
      <c r="A12" s="135" t="s">
        <v>66</v>
      </c>
      <c r="B12" s="136"/>
      <c r="C12" s="137">
        <v>27200</v>
      </c>
    </row>
    <row r="13" spans="1:7" x14ac:dyDescent="0.25">
      <c r="A13" s="130" t="s">
        <v>65</v>
      </c>
      <c r="B13" s="3"/>
      <c r="C13" s="12">
        <v>51600</v>
      </c>
    </row>
    <row r="14" spans="1:7" x14ac:dyDescent="0.25">
      <c r="A14" s="130" t="s">
        <v>68</v>
      </c>
      <c r="B14" s="3"/>
      <c r="C14" s="12"/>
    </row>
    <row r="15" spans="1:7" x14ac:dyDescent="0.25">
      <c r="A15" s="131" t="s">
        <v>69</v>
      </c>
      <c r="B15" s="3"/>
      <c r="C15" s="12">
        <v>1200</v>
      </c>
    </row>
    <row r="16" spans="1:7" x14ac:dyDescent="0.25">
      <c r="A16" s="131" t="s">
        <v>70</v>
      </c>
      <c r="B16" s="3"/>
      <c r="C16" s="12">
        <v>8400</v>
      </c>
    </row>
    <row r="17" spans="1:3" x14ac:dyDescent="0.25">
      <c r="A17" s="131" t="s">
        <v>71</v>
      </c>
      <c r="B17" s="3"/>
      <c r="C17" s="12">
        <v>320</v>
      </c>
    </row>
    <row r="18" spans="1:3" x14ac:dyDescent="0.25">
      <c r="A18" s="121" t="s">
        <v>48</v>
      </c>
      <c r="B18" s="3">
        <v>100</v>
      </c>
      <c r="C18" s="12">
        <v>600</v>
      </c>
    </row>
    <row r="19" spans="1:3" x14ac:dyDescent="0.25">
      <c r="A19" s="121" t="s">
        <v>63</v>
      </c>
      <c r="B19" s="3">
        <v>63</v>
      </c>
      <c r="C19" s="12">
        <v>378</v>
      </c>
    </row>
    <row r="20" spans="1:3" x14ac:dyDescent="0.25">
      <c r="A20" s="121" t="s">
        <v>2</v>
      </c>
      <c r="B20" s="3"/>
      <c r="C20" s="12">
        <v>2000</v>
      </c>
    </row>
    <row r="21" spans="1:3" x14ac:dyDescent="0.25">
      <c r="A21" s="121" t="s">
        <v>64</v>
      </c>
      <c r="B21" s="3"/>
      <c r="C21" s="12">
        <v>1200</v>
      </c>
    </row>
    <row r="22" spans="1:3" x14ac:dyDescent="0.25">
      <c r="A22" s="121" t="s">
        <v>4</v>
      </c>
      <c r="B22" s="3"/>
      <c r="C22" s="12"/>
    </row>
    <row r="23" spans="1:3" x14ac:dyDescent="0.25">
      <c r="A23" s="131" t="s">
        <v>5</v>
      </c>
      <c r="B23" s="3"/>
      <c r="C23" s="12">
        <v>10000</v>
      </c>
    </row>
    <row r="24" spans="1:3" ht="15.75" thickBot="1" x14ac:dyDescent="0.3">
      <c r="A24" s="132" t="s">
        <v>6</v>
      </c>
      <c r="B24" s="19"/>
      <c r="C24" s="17">
        <v>1125</v>
      </c>
    </row>
    <row r="25" spans="1:3" ht="15.75" thickBot="1" x14ac:dyDescent="0.3">
      <c r="B25" s="119" t="s">
        <v>1</v>
      </c>
      <c r="C25" s="160">
        <f>SUM(C12:C24)</f>
        <v>104023</v>
      </c>
    </row>
  </sheetData>
  <mergeCells count="4">
    <mergeCell ref="A1:C1"/>
    <mergeCell ref="F7:G7"/>
    <mergeCell ref="F11:G11"/>
    <mergeCell ref="A10:C1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Precio</vt:lpstr>
      <vt:lpstr>Resumen de Gastos</vt:lpstr>
      <vt:lpstr>Punto de Equilibrio</vt:lpstr>
    </vt:vector>
  </TitlesOfParts>
  <Company>Conectados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S</dc:creator>
  <cp:lastModifiedBy>Richard</cp:lastModifiedBy>
  <dcterms:created xsi:type="dcterms:W3CDTF">2012-04-22T17:45:30Z</dcterms:created>
  <dcterms:modified xsi:type="dcterms:W3CDTF">2012-04-25T21:32:42Z</dcterms:modified>
</cp:coreProperties>
</file>