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225" windowWidth="9795" windowHeight="8190" tabRatio="913"/>
  </bookViews>
  <sheets>
    <sheet name="tecnico" sheetId="1" r:id="rId1"/>
    <sheet name="remuneracion anual " sheetId="2" r:id="rId2"/>
    <sheet name="localizacion" sheetId="3" r:id="rId3"/>
    <sheet name="sin arancel" sheetId="11" r:id="rId4"/>
  </sheets>
  <definedNames>
    <definedName name="_xlnm._FilterDatabase" localSheetId="3" hidden="1">'sin arancel'!$B$4:$G$4</definedName>
    <definedName name="_xlnm._FilterDatabase" localSheetId="0" hidden="1">tecnico!$B$4:$G$4</definedName>
  </definedNames>
  <calcPr calcId="125725"/>
</workbook>
</file>

<file path=xl/calcChain.xml><?xml version="1.0" encoding="utf-8"?>
<calcChain xmlns="http://schemas.openxmlformats.org/spreadsheetml/2006/main">
  <c r="J62" i="11"/>
  <c r="D62"/>
  <c r="E62" s="1"/>
  <c r="J61"/>
  <c r="E61"/>
  <c r="D61"/>
  <c r="J60"/>
  <c r="D60"/>
  <c r="E60" s="1"/>
  <c r="J59"/>
  <c r="J63" s="1"/>
  <c r="E59"/>
  <c r="E63" s="1"/>
  <c r="D59"/>
  <c r="J53"/>
  <c r="D53"/>
  <c r="E53" s="1"/>
  <c r="J52"/>
  <c r="E52"/>
  <c r="D52"/>
  <c r="J51"/>
  <c r="D51"/>
  <c r="E51" s="1"/>
  <c r="E54" s="1"/>
  <c r="L43"/>
  <c r="J43"/>
  <c r="I43"/>
  <c r="F43"/>
  <c r="D43"/>
  <c r="C43"/>
  <c r="H40"/>
  <c r="K40" s="1"/>
  <c r="E28"/>
  <c r="E27"/>
  <c r="E41" s="1"/>
  <c r="H41" s="1"/>
  <c r="K41" s="1"/>
  <c r="E26"/>
  <c r="E25"/>
  <c r="E24"/>
  <c r="E23"/>
  <c r="E22"/>
  <c r="E21"/>
  <c r="E39" s="1"/>
  <c r="H39" s="1"/>
  <c r="K39" s="1"/>
  <c r="E20"/>
  <c r="E19"/>
  <c r="E38" s="1"/>
  <c r="H38" s="1"/>
  <c r="K38" s="1"/>
  <c r="E18"/>
  <c r="E17"/>
  <c r="G42" s="1"/>
  <c r="E16"/>
  <c r="E37" s="1"/>
  <c r="H37" s="1"/>
  <c r="K37" s="1"/>
  <c r="E15"/>
  <c r="E14"/>
  <c r="E36" s="1"/>
  <c r="H36" s="1"/>
  <c r="K36" s="1"/>
  <c r="E13"/>
  <c r="E35" s="1"/>
  <c r="E12"/>
  <c r="E11"/>
  <c r="E10"/>
  <c r="I10" s="1"/>
  <c r="E9"/>
  <c r="I8"/>
  <c r="E8"/>
  <c r="I11" s="1"/>
  <c r="I7"/>
  <c r="E7"/>
  <c r="E6"/>
  <c r="E5"/>
  <c r="E29" s="1"/>
  <c r="J60" i="1"/>
  <c r="J61"/>
  <c r="J62"/>
  <c r="J59"/>
  <c r="J63" s="1"/>
  <c r="J52"/>
  <c r="J53"/>
  <c r="J51"/>
  <c r="F43"/>
  <c r="D43"/>
  <c r="C43"/>
  <c r="I43"/>
  <c r="J43"/>
  <c r="L43"/>
  <c r="E11"/>
  <c r="I9" i="11" l="1"/>
  <c r="I12" s="1"/>
  <c r="E43"/>
  <c r="H35"/>
  <c r="G34"/>
  <c r="G43" s="1"/>
  <c r="E17" i="1"/>
  <c r="G42" s="1"/>
  <c r="H43" i="11" l="1"/>
  <c r="K35"/>
  <c r="K43" s="1"/>
  <c r="H40" i="1"/>
  <c r="K40" s="1"/>
  <c r="E27"/>
  <c r="E28"/>
  <c r="E23"/>
  <c r="E6"/>
  <c r="E7"/>
  <c r="E8"/>
  <c r="E9"/>
  <c r="E10"/>
  <c r="E12"/>
  <c r="E13"/>
  <c r="E35" s="1"/>
  <c r="E14"/>
  <c r="E36" s="1"/>
  <c r="H36" s="1"/>
  <c r="K36" s="1"/>
  <c r="E15"/>
  <c r="E16"/>
  <c r="E37" s="1"/>
  <c r="H37" s="1"/>
  <c r="K37" s="1"/>
  <c r="E18"/>
  <c r="E19"/>
  <c r="E38" s="1"/>
  <c r="H38" s="1"/>
  <c r="K38" s="1"/>
  <c r="E20"/>
  <c r="E21"/>
  <c r="E39" s="1"/>
  <c r="H39" s="1"/>
  <c r="K39" s="1"/>
  <c r="E22"/>
  <c r="I11" s="1"/>
  <c r="E24"/>
  <c r="E25"/>
  <c r="E26"/>
  <c r="E5"/>
  <c r="E24" i="3"/>
  <c r="G24" s="1"/>
  <c r="B33"/>
  <c r="J32"/>
  <c r="H32"/>
  <c r="F32"/>
  <c r="D32"/>
  <c r="J31"/>
  <c r="H31"/>
  <c r="F31"/>
  <c r="D31"/>
  <c r="J30"/>
  <c r="H30"/>
  <c r="F30"/>
  <c r="D30"/>
  <c r="J29"/>
  <c r="H29"/>
  <c r="H33" s="1"/>
  <c r="F29"/>
  <c r="F33" s="1"/>
  <c r="D29"/>
  <c r="D33" s="1"/>
  <c r="E23"/>
  <c r="G23" s="1"/>
  <c r="E22"/>
  <c r="G22" s="1"/>
  <c r="E21"/>
  <c r="G21" s="1"/>
  <c r="N14"/>
  <c r="N15"/>
  <c r="N16"/>
  <c r="N13"/>
  <c r="L14"/>
  <c r="L15"/>
  <c r="L16"/>
  <c r="L13"/>
  <c r="J14"/>
  <c r="J15"/>
  <c r="J16"/>
  <c r="J13"/>
  <c r="H14"/>
  <c r="H15"/>
  <c r="H16"/>
  <c r="H13"/>
  <c r="F14"/>
  <c r="F15"/>
  <c r="F16"/>
  <c r="F13"/>
  <c r="D13"/>
  <c r="D14"/>
  <c r="D15"/>
  <c r="D16"/>
  <c r="B17"/>
  <c r="E5"/>
  <c r="E6"/>
  <c r="E7"/>
  <c r="G7" s="1"/>
  <c r="E8"/>
  <c r="G8" s="1"/>
  <c r="E9"/>
  <c r="G9" s="1"/>
  <c r="E4"/>
  <c r="F4"/>
  <c r="F5"/>
  <c r="F6"/>
  <c r="H9" i="2"/>
  <c r="H12"/>
  <c r="E12"/>
  <c r="D12"/>
  <c r="G12" s="1"/>
  <c r="H11"/>
  <c r="E11"/>
  <c r="D11"/>
  <c r="G11" s="1"/>
  <c r="H10"/>
  <c r="E10"/>
  <c r="D10"/>
  <c r="G10" s="1"/>
  <c r="H6"/>
  <c r="E6"/>
  <c r="D6"/>
  <c r="H5"/>
  <c r="E5"/>
  <c r="D5"/>
  <c r="H4"/>
  <c r="D4"/>
  <c r="G4" s="1"/>
  <c r="E4"/>
  <c r="I4"/>
  <c r="I6" l="1"/>
  <c r="G6"/>
  <c r="G34" i="1"/>
  <c r="G43" s="1"/>
  <c r="I7"/>
  <c r="E29"/>
  <c r="I10"/>
  <c r="I9"/>
  <c r="I5" i="2"/>
  <c r="G5"/>
  <c r="E41" i="1"/>
  <c r="H41" s="1"/>
  <c r="K41" s="1"/>
  <c r="I8"/>
  <c r="L17" i="3"/>
  <c r="H35" i="1"/>
  <c r="J33" i="3"/>
  <c r="D17"/>
  <c r="F17"/>
  <c r="H17"/>
  <c r="J17"/>
  <c r="N17"/>
  <c r="G6"/>
  <c r="G4"/>
  <c r="G5"/>
  <c r="E9" i="2"/>
  <c r="D9"/>
  <c r="G9" s="1"/>
  <c r="I10"/>
  <c r="I11"/>
  <c r="I12"/>
  <c r="J5"/>
  <c r="J6"/>
  <c r="J4"/>
  <c r="D51" i="1" l="1"/>
  <c r="E51" s="1"/>
  <c r="L4" i="2"/>
  <c r="D52" i="1"/>
  <c r="E52" s="1"/>
  <c r="L5" i="2"/>
  <c r="E43" i="1"/>
  <c r="D53"/>
  <c r="L6" i="2"/>
  <c r="H43" i="1"/>
  <c r="I12"/>
  <c r="E53"/>
  <c r="E54" s="1"/>
  <c r="K35"/>
  <c r="K43" s="1"/>
  <c r="J12" i="2"/>
  <c r="J11"/>
  <c r="J10"/>
  <c r="I9"/>
  <c r="J9" s="1"/>
  <c r="D59" i="1" l="1"/>
  <c r="E59" s="1"/>
  <c r="L9" i="2"/>
  <c r="D61" i="1"/>
  <c r="L11" i="2"/>
  <c r="D60" i="1"/>
  <c r="E60" s="1"/>
  <c r="L10" i="2"/>
  <c r="D62" i="1"/>
  <c r="L12" i="2"/>
  <c r="E61" i="1"/>
  <c r="E62"/>
  <c r="E63" l="1"/>
</calcChain>
</file>

<file path=xl/sharedStrings.xml><?xml version="1.0" encoding="utf-8"?>
<sst xmlns="http://schemas.openxmlformats.org/spreadsheetml/2006/main" count="293" uniqueCount="95">
  <si>
    <t>CANTIDAD</t>
  </si>
  <si>
    <t>COSTO UNITARIO</t>
  </si>
  <si>
    <t>COSTO TOTAL</t>
  </si>
  <si>
    <t xml:space="preserve">VIDA UTIL </t>
  </si>
  <si>
    <t>Años</t>
  </si>
  <si>
    <t>CALENDARIO DE REINVERSIONES</t>
  </si>
  <si>
    <t>TOTAL</t>
  </si>
  <si>
    <t xml:space="preserve">CARGO </t>
  </si>
  <si>
    <t>NUMERO DE PUESTOS</t>
  </si>
  <si>
    <t>UNITARIO</t>
  </si>
  <si>
    <t>REMUNERACION ANUAL</t>
  </si>
  <si>
    <t xml:space="preserve">BALANCE DE PERSONAL </t>
  </si>
  <si>
    <t>Autoservicios refrigerantes</t>
  </si>
  <si>
    <t>Vehiculo</t>
  </si>
  <si>
    <t>Aire acondicionado</t>
  </si>
  <si>
    <t>Canastillas</t>
  </si>
  <si>
    <t>Carro sacapaquetes</t>
  </si>
  <si>
    <t>Pasillos de revision</t>
  </si>
  <si>
    <t>Autoservicios neutros</t>
  </si>
  <si>
    <t>Balanza electronica</t>
  </si>
  <si>
    <t>Mesa de trabajo</t>
  </si>
  <si>
    <t>Caja registradora</t>
  </si>
  <si>
    <t>Escritorio</t>
  </si>
  <si>
    <t>Computadora</t>
  </si>
  <si>
    <t>Silla de escritorio</t>
  </si>
  <si>
    <t>Sillas de espera</t>
  </si>
  <si>
    <t>Impresora multiuso</t>
  </si>
  <si>
    <t>Archivador</t>
  </si>
  <si>
    <t>Camara de seguridad</t>
  </si>
  <si>
    <t xml:space="preserve">Telefono </t>
  </si>
  <si>
    <t>Extintor</t>
  </si>
  <si>
    <t>BALANCE DE PERSONAL ADMINISTRATIVO</t>
  </si>
  <si>
    <t>Gerente General</t>
  </si>
  <si>
    <t>Administrador de punto de venta</t>
  </si>
  <si>
    <t>Contador</t>
  </si>
  <si>
    <t>Encargado de perchas y limpieza</t>
  </si>
  <si>
    <t>Cajera</t>
  </si>
  <si>
    <t>sueldo mensual</t>
  </si>
  <si>
    <t>sueldo anual</t>
  </si>
  <si>
    <t>13ero</t>
  </si>
  <si>
    <t>14to</t>
  </si>
  <si>
    <t>Aporte patronal</t>
  </si>
  <si>
    <t>vacaciones</t>
  </si>
  <si>
    <t>Fondos de reserva</t>
  </si>
  <si>
    <t>Localizacion</t>
  </si>
  <si>
    <t xml:space="preserve">COSTOS ANUALES-UBICACIÓN NORTE </t>
  </si>
  <si>
    <t xml:space="preserve">Urdesa Central </t>
  </si>
  <si>
    <t>Urdesa Central corredor comercial circunvalación sur</t>
  </si>
  <si>
    <t>Alquiler mensual</t>
  </si>
  <si>
    <t xml:space="preserve">Alquiler anual </t>
  </si>
  <si>
    <t>Area m2</t>
  </si>
  <si>
    <t>#</t>
  </si>
  <si>
    <t>Peso</t>
  </si>
  <si>
    <t>Imagen Corporativa</t>
  </si>
  <si>
    <t>Tamaño</t>
  </si>
  <si>
    <t>Cercania mercado</t>
  </si>
  <si>
    <t>Costo de Alquiler</t>
  </si>
  <si>
    <t>COSTOS ANUALES-UBICACIÓN SUR</t>
  </si>
  <si>
    <t xml:space="preserve">Av. 25 de julio, diagonal a la CAE </t>
  </si>
  <si>
    <t>Escobedo 709 y luis urdaneta</t>
  </si>
  <si>
    <t>*En el primer año no se pagaria fondo de reserva.</t>
  </si>
  <si>
    <t>Camara fria para vegetales</t>
  </si>
  <si>
    <t>Minicentral telefonica</t>
  </si>
  <si>
    <t>Bateria UPS</t>
  </si>
  <si>
    <t xml:space="preserve">BALANCE DE PERSONAL DE LOS LOCALES </t>
  </si>
  <si>
    <t>Tasa de habilitacion</t>
  </si>
  <si>
    <t>Cal.</t>
  </si>
  <si>
    <t>Pond.</t>
  </si>
  <si>
    <t xml:space="preserve"> Av. Juan Tanca Marengo km 2</t>
  </si>
  <si>
    <t>Entre Clinica Alcivar Y Hospital Leon Becerra</t>
  </si>
  <si>
    <t>Av. Rodolfo Baquerizo Nazur entre Benjamín Carrion y Demetrio Aguilera Malta</t>
  </si>
  <si>
    <t>Victor Emilio Estrada y Guayacanes</t>
  </si>
  <si>
    <t>Urdesa Central, Victor Emilio Estrada y Ebanos</t>
  </si>
  <si>
    <t xml:space="preserve">Av. 25 de julio, diagonal a Mall del Sur </t>
  </si>
  <si>
    <t>Encargado de departamento de compras y logistica</t>
  </si>
  <si>
    <t>Encargado  de departamento de marketing y ventas</t>
  </si>
  <si>
    <t>Administrador  General</t>
  </si>
  <si>
    <t>Gondolas</t>
  </si>
  <si>
    <t xml:space="preserve">Báscula de recibo </t>
  </si>
  <si>
    <t>INVERSION INICIAL EN EQUIPOS</t>
  </si>
  <si>
    <t>TOTAL ANUAL</t>
  </si>
  <si>
    <t>Año 1</t>
  </si>
  <si>
    <t>TOTAL AÑO 1</t>
  </si>
  <si>
    <t>Sector Norte/Factor</t>
  </si>
  <si>
    <t>Sector Sur/Factor</t>
  </si>
  <si>
    <t>EQUIPOS</t>
  </si>
  <si>
    <t xml:space="preserve">BALANCE DE EQUIPOS </t>
  </si>
  <si>
    <t>Vehiculos</t>
  </si>
  <si>
    <t>Equipos de computacion</t>
  </si>
  <si>
    <t>Propiedad planta y equipo</t>
  </si>
  <si>
    <t>Equipos de oficina</t>
  </si>
  <si>
    <t>Muebles y Enseres</t>
  </si>
  <si>
    <t>Activos fijos</t>
  </si>
  <si>
    <t>Valor (dolares)</t>
  </si>
  <si>
    <t>Total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</si>
</sst>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center"/>
    </xf>
    <xf numFmtId="2" fontId="0" fillId="0" borderId="0" xfId="0" applyNumberFormat="1"/>
    <xf numFmtId="0" fontId="0" fillId="0" borderId="0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5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6" fillId="0" borderId="1" xfId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/>
    <xf numFmtId="2" fontId="6" fillId="0" borderId="1" xfId="0" applyNumberFormat="1" applyFont="1" applyFill="1" applyBorder="1" applyAlignment="1">
      <alignment wrapText="1"/>
    </xf>
    <xf numFmtId="0" fontId="0" fillId="2" borderId="1" xfId="0" applyFill="1" applyBorder="1"/>
    <xf numFmtId="0" fontId="8" fillId="0" borderId="1" xfId="0" applyFont="1" applyFill="1" applyBorder="1" applyAlignment="1">
      <alignment horizontal="center"/>
    </xf>
    <xf numFmtId="0" fontId="10" fillId="0" borderId="0" xfId="0" applyFont="1"/>
    <xf numFmtId="0" fontId="9" fillId="0" borderId="0" xfId="0" applyFont="1" applyFill="1" applyBorder="1" applyAlignment="1">
      <alignment horizontal="left"/>
    </xf>
    <xf numFmtId="164" fontId="6" fillId="0" borderId="1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</cellXfs>
  <cellStyles count="3">
    <cellStyle name="Millares" xfId="2" builtinId="3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89"/>
  <sheetViews>
    <sheetView tabSelected="1" topLeftCell="A19" zoomScale="80" zoomScaleNormal="80" workbookViewId="0">
      <selection activeCell="L27" sqref="L27"/>
    </sheetView>
  </sheetViews>
  <sheetFormatPr baseColWidth="10" defaultRowHeight="15"/>
  <cols>
    <col min="2" max="2" width="29.5703125" customWidth="1"/>
    <col min="3" max="3" width="21.5703125" bestFit="1" customWidth="1"/>
    <col min="4" max="4" width="18.42578125" customWidth="1"/>
    <col min="5" max="5" width="15.140625" customWidth="1"/>
    <col min="6" max="6" width="12.5703125" customWidth="1"/>
    <col min="7" max="7" width="21.28515625" customWidth="1"/>
    <col min="8" max="8" width="25.140625" customWidth="1"/>
    <col min="9" max="9" width="18.7109375" customWidth="1"/>
    <col min="10" max="10" width="13.140625" bestFit="1" customWidth="1"/>
  </cols>
  <sheetData>
    <row r="3" spans="2:10">
      <c r="B3" s="54" t="s">
        <v>86</v>
      </c>
      <c r="C3" s="54"/>
      <c r="D3" s="54"/>
      <c r="E3" s="54"/>
      <c r="F3" s="54"/>
    </row>
    <row r="4" spans="2:10">
      <c r="B4" s="7" t="s">
        <v>85</v>
      </c>
      <c r="C4" s="7" t="s">
        <v>0</v>
      </c>
      <c r="D4" s="7" t="s">
        <v>1</v>
      </c>
      <c r="E4" s="7" t="s">
        <v>2</v>
      </c>
      <c r="F4" s="7" t="s">
        <v>3</v>
      </c>
    </row>
    <row r="5" spans="2:10">
      <c r="B5" s="47" t="s">
        <v>13</v>
      </c>
      <c r="C5" s="47">
        <v>1</v>
      </c>
      <c r="D5" s="76">
        <v>21390</v>
      </c>
      <c r="E5" s="75">
        <f>D5*C5</f>
        <v>21390</v>
      </c>
      <c r="F5" s="77">
        <v>5</v>
      </c>
    </row>
    <row r="6" spans="2:10" ht="15.75">
      <c r="B6" s="47" t="s">
        <v>12</v>
      </c>
      <c r="C6" s="47">
        <v>3</v>
      </c>
      <c r="D6" s="76">
        <v>3050</v>
      </c>
      <c r="E6" s="75">
        <f t="shared" ref="E6:E28" si="0">D6*C6</f>
        <v>9150</v>
      </c>
      <c r="F6" s="77">
        <v>10</v>
      </c>
      <c r="H6" s="27" t="s">
        <v>92</v>
      </c>
      <c r="I6" s="27" t="s">
        <v>93</v>
      </c>
    </row>
    <row r="7" spans="2:10" ht="15.75">
      <c r="B7" s="47" t="s">
        <v>18</v>
      </c>
      <c r="C7" s="47">
        <v>12</v>
      </c>
      <c r="D7" s="76">
        <v>360</v>
      </c>
      <c r="E7" s="75">
        <f t="shared" si="0"/>
        <v>4320</v>
      </c>
      <c r="F7" s="77">
        <v>10</v>
      </c>
      <c r="H7" s="28" t="s">
        <v>87</v>
      </c>
      <c r="I7" s="50">
        <f>E5</f>
        <v>21390</v>
      </c>
    </row>
    <row r="8" spans="2:10" ht="30.75">
      <c r="B8" s="47" t="s">
        <v>14</v>
      </c>
      <c r="C8" s="47">
        <v>4</v>
      </c>
      <c r="D8" s="76">
        <v>1200</v>
      </c>
      <c r="E8" s="75">
        <f t="shared" si="0"/>
        <v>4800</v>
      </c>
      <c r="F8" s="77">
        <v>10</v>
      </c>
      <c r="H8" s="28" t="s">
        <v>88</v>
      </c>
      <c r="I8" s="50">
        <f>E27+E21+E19+E16+E14+E13+E24</f>
        <v>11760</v>
      </c>
    </row>
    <row r="9" spans="2:10" ht="30.75">
      <c r="B9" s="47" t="s">
        <v>16</v>
      </c>
      <c r="C9" s="47">
        <v>3</v>
      </c>
      <c r="D9" s="76">
        <v>260</v>
      </c>
      <c r="E9" s="75">
        <f t="shared" si="0"/>
        <v>780</v>
      </c>
      <c r="F9" s="77">
        <v>10</v>
      </c>
      <c r="H9" s="28" t="s">
        <v>89</v>
      </c>
      <c r="I9" s="50">
        <f>E6+E7+E9+E11+E17+E25</f>
        <v>40215</v>
      </c>
    </row>
    <row r="10" spans="2:10" ht="15.75">
      <c r="B10" s="47" t="s">
        <v>17</v>
      </c>
      <c r="C10" s="47">
        <v>3</v>
      </c>
      <c r="D10" s="76">
        <v>790</v>
      </c>
      <c r="E10" s="75">
        <f t="shared" si="0"/>
        <v>2370</v>
      </c>
      <c r="F10" s="77">
        <v>10</v>
      </c>
      <c r="H10" s="28" t="s">
        <v>91</v>
      </c>
      <c r="I10" s="50">
        <f>E15+E20+E18+E10+E12+E26</f>
        <v>4662</v>
      </c>
    </row>
    <row r="11" spans="2:10" ht="15.75">
      <c r="B11" s="47" t="s">
        <v>77</v>
      </c>
      <c r="C11" s="47">
        <v>3</v>
      </c>
      <c r="D11" s="76">
        <v>140</v>
      </c>
      <c r="E11" s="75">
        <f t="shared" si="0"/>
        <v>420</v>
      </c>
      <c r="F11" s="77">
        <v>10</v>
      </c>
      <c r="H11" s="28" t="s">
        <v>90</v>
      </c>
      <c r="I11" s="50">
        <f>E22+E23+E8+E28</f>
        <v>5314</v>
      </c>
    </row>
    <row r="12" spans="2:10" ht="15.75">
      <c r="B12" s="47" t="s">
        <v>20</v>
      </c>
      <c r="C12" s="47">
        <v>3</v>
      </c>
      <c r="D12" s="76">
        <v>400</v>
      </c>
      <c r="E12" s="75">
        <f t="shared" si="0"/>
        <v>1200</v>
      </c>
      <c r="F12" s="77">
        <v>10</v>
      </c>
      <c r="H12" s="27" t="s">
        <v>94</v>
      </c>
      <c r="I12" s="50">
        <f>SUM(I7:I11)</f>
        <v>83341</v>
      </c>
    </row>
    <row r="13" spans="2:10">
      <c r="B13" s="47" t="s">
        <v>19</v>
      </c>
      <c r="C13" s="47">
        <v>3</v>
      </c>
      <c r="D13" s="76">
        <v>90</v>
      </c>
      <c r="E13" s="75">
        <f t="shared" si="0"/>
        <v>270</v>
      </c>
      <c r="F13" s="77">
        <v>3</v>
      </c>
    </row>
    <row r="14" spans="2:10">
      <c r="B14" s="47" t="s">
        <v>21</v>
      </c>
      <c r="C14" s="47">
        <v>3</v>
      </c>
      <c r="D14" s="76">
        <v>350</v>
      </c>
      <c r="E14" s="75">
        <f t="shared" si="0"/>
        <v>1050</v>
      </c>
      <c r="F14" s="77">
        <v>3</v>
      </c>
      <c r="H14" s="48" t="s">
        <v>87</v>
      </c>
      <c r="J14" s="1" t="s">
        <v>91</v>
      </c>
    </row>
    <row r="15" spans="2:10">
      <c r="B15" s="47" t="s">
        <v>22</v>
      </c>
      <c r="C15" s="47">
        <v>4</v>
      </c>
      <c r="D15" s="76">
        <v>200</v>
      </c>
      <c r="E15" s="75">
        <f t="shared" si="0"/>
        <v>800</v>
      </c>
      <c r="F15" s="77">
        <v>10</v>
      </c>
      <c r="H15" s="1" t="s">
        <v>88</v>
      </c>
      <c r="J15" s="49" t="s">
        <v>17</v>
      </c>
    </row>
    <row r="16" spans="2:10">
      <c r="B16" s="47" t="s">
        <v>28</v>
      </c>
      <c r="C16" s="47">
        <v>3</v>
      </c>
      <c r="D16" s="76">
        <v>1200</v>
      </c>
      <c r="E16" s="75">
        <f t="shared" si="0"/>
        <v>3600</v>
      </c>
      <c r="F16" s="77">
        <v>3</v>
      </c>
      <c r="H16" s="49" t="s">
        <v>19</v>
      </c>
      <c r="J16" s="49" t="s">
        <v>20</v>
      </c>
    </row>
    <row r="17" spans="2:12">
      <c r="B17" s="47" t="s">
        <v>15</v>
      </c>
      <c r="C17" s="47">
        <v>60</v>
      </c>
      <c r="D17" s="47">
        <v>19.5</v>
      </c>
      <c r="E17" s="75">
        <f t="shared" si="0"/>
        <v>1170</v>
      </c>
      <c r="F17" s="77">
        <v>5</v>
      </c>
      <c r="H17" s="49" t="s">
        <v>21</v>
      </c>
      <c r="J17" s="49" t="s">
        <v>22</v>
      </c>
    </row>
    <row r="18" spans="2:12">
      <c r="B18" s="47" t="s">
        <v>24</v>
      </c>
      <c r="C18" s="47">
        <v>4</v>
      </c>
      <c r="D18" s="76">
        <v>40</v>
      </c>
      <c r="E18" s="75">
        <f t="shared" si="0"/>
        <v>160</v>
      </c>
      <c r="F18" s="77">
        <v>10</v>
      </c>
      <c r="H18" s="49" t="s">
        <v>28</v>
      </c>
      <c r="J18" s="49" t="s">
        <v>24</v>
      </c>
    </row>
    <row r="19" spans="2:12">
      <c r="B19" s="47" t="s">
        <v>23</v>
      </c>
      <c r="C19" s="47">
        <v>4</v>
      </c>
      <c r="D19" s="76">
        <v>500</v>
      </c>
      <c r="E19" s="75">
        <f t="shared" si="0"/>
        <v>2000</v>
      </c>
      <c r="F19" s="77">
        <v>3</v>
      </c>
      <c r="H19" s="49" t="s">
        <v>23</v>
      </c>
      <c r="J19" s="49" t="s">
        <v>25</v>
      </c>
    </row>
    <row r="20" spans="2:12">
      <c r="B20" s="47" t="s">
        <v>25</v>
      </c>
      <c r="C20" s="47">
        <v>4</v>
      </c>
      <c r="D20" s="76">
        <v>8</v>
      </c>
      <c r="E20" s="75">
        <f t="shared" si="0"/>
        <v>32</v>
      </c>
      <c r="F20" s="77">
        <v>10</v>
      </c>
      <c r="H20" s="49" t="s">
        <v>26</v>
      </c>
      <c r="J20" s="49" t="s">
        <v>27</v>
      </c>
    </row>
    <row r="21" spans="2:12">
      <c r="B21" s="47" t="s">
        <v>26</v>
      </c>
      <c r="C21" s="47">
        <v>1</v>
      </c>
      <c r="D21" s="76">
        <v>250</v>
      </c>
      <c r="E21" s="75">
        <f t="shared" si="0"/>
        <v>250</v>
      </c>
      <c r="F21" s="77">
        <v>3</v>
      </c>
      <c r="H21" s="49" t="s">
        <v>78</v>
      </c>
      <c r="J21" s="1" t="s">
        <v>90</v>
      </c>
    </row>
    <row r="22" spans="2:12">
      <c r="B22" s="47" t="s">
        <v>29</v>
      </c>
      <c r="C22" s="47">
        <v>1</v>
      </c>
      <c r="D22" s="76">
        <v>15</v>
      </c>
      <c r="E22" s="75">
        <f t="shared" si="0"/>
        <v>15</v>
      </c>
      <c r="F22" s="77">
        <v>10</v>
      </c>
      <c r="H22" s="49" t="s">
        <v>63</v>
      </c>
      <c r="J22" s="49" t="s">
        <v>14</v>
      </c>
    </row>
    <row r="23" spans="2:12">
      <c r="B23" s="47" t="s">
        <v>62</v>
      </c>
      <c r="C23" s="47">
        <v>1</v>
      </c>
      <c r="D23" s="76">
        <v>400</v>
      </c>
      <c r="E23" s="75">
        <f t="shared" si="0"/>
        <v>400</v>
      </c>
      <c r="F23" s="77">
        <v>10</v>
      </c>
      <c r="H23" s="1" t="s">
        <v>89</v>
      </c>
      <c r="J23" s="49" t="s">
        <v>29</v>
      </c>
    </row>
    <row r="24" spans="2:12">
      <c r="B24" s="47" t="s">
        <v>78</v>
      </c>
      <c r="C24" s="47">
        <v>3</v>
      </c>
      <c r="D24" s="76">
        <v>580</v>
      </c>
      <c r="E24" s="75">
        <f t="shared" si="0"/>
        <v>1740</v>
      </c>
      <c r="F24" s="77">
        <v>3</v>
      </c>
      <c r="H24" s="49" t="s">
        <v>12</v>
      </c>
      <c r="I24" s="3"/>
      <c r="J24" s="49" t="s">
        <v>62</v>
      </c>
    </row>
    <row r="25" spans="2:12">
      <c r="B25" s="47" t="s">
        <v>61</v>
      </c>
      <c r="C25" s="47">
        <v>3</v>
      </c>
      <c r="D25" s="76">
        <v>8125</v>
      </c>
      <c r="E25" s="75">
        <f t="shared" si="0"/>
        <v>24375</v>
      </c>
      <c r="F25" s="77">
        <v>10</v>
      </c>
      <c r="H25" s="49" t="s">
        <v>18</v>
      </c>
    </row>
    <row r="26" spans="2:12">
      <c r="B26" s="47" t="s">
        <v>27</v>
      </c>
      <c r="C26" s="47">
        <v>2</v>
      </c>
      <c r="D26" s="76">
        <v>50</v>
      </c>
      <c r="E26" s="75">
        <f t="shared" si="0"/>
        <v>100</v>
      </c>
      <c r="F26" s="77">
        <v>10</v>
      </c>
      <c r="H26" s="49" t="s">
        <v>16</v>
      </c>
    </row>
    <row r="27" spans="2:12">
      <c r="B27" s="47" t="s">
        <v>63</v>
      </c>
      <c r="C27" s="47">
        <v>3</v>
      </c>
      <c r="D27" s="76">
        <v>950</v>
      </c>
      <c r="E27" s="75">
        <f t="shared" si="0"/>
        <v>2850</v>
      </c>
      <c r="F27" s="77">
        <v>3</v>
      </c>
      <c r="H27" s="49" t="s">
        <v>77</v>
      </c>
    </row>
    <row r="28" spans="2:12">
      <c r="B28" s="47" t="s">
        <v>30</v>
      </c>
      <c r="C28" s="47">
        <v>3</v>
      </c>
      <c r="D28" s="76">
        <v>33</v>
      </c>
      <c r="E28" s="75">
        <f t="shared" si="0"/>
        <v>99</v>
      </c>
      <c r="F28" s="77">
        <v>10</v>
      </c>
      <c r="H28" s="49" t="s">
        <v>15</v>
      </c>
    </row>
    <row r="29" spans="2:12">
      <c r="B29" s="56" t="s">
        <v>79</v>
      </c>
      <c r="C29" s="57"/>
      <c r="D29" s="58"/>
      <c r="E29" s="9">
        <f>SUM(E5:E28)</f>
        <v>83341</v>
      </c>
      <c r="F29" s="4"/>
      <c r="H29" s="49" t="s">
        <v>61</v>
      </c>
    </row>
    <row r="30" spans="2:12">
      <c r="H30" s="49" t="s">
        <v>30</v>
      </c>
    </row>
    <row r="32" spans="2:12">
      <c r="B32" s="59" t="s">
        <v>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2:12">
      <c r="B33" s="14" t="s">
        <v>4</v>
      </c>
      <c r="C33" s="14">
        <v>1</v>
      </c>
      <c r="D33" s="14">
        <v>2</v>
      </c>
      <c r="E33" s="14">
        <v>3</v>
      </c>
      <c r="F33" s="14">
        <v>4</v>
      </c>
      <c r="G33" s="14">
        <v>5</v>
      </c>
      <c r="H33" s="14">
        <v>6</v>
      </c>
      <c r="I33" s="14">
        <v>7</v>
      </c>
      <c r="J33" s="14">
        <v>8</v>
      </c>
      <c r="K33" s="14">
        <v>9</v>
      </c>
      <c r="L33" s="14">
        <v>10</v>
      </c>
    </row>
    <row r="34" spans="2:12">
      <c r="B34" s="10" t="s">
        <v>13</v>
      </c>
      <c r="C34" s="15"/>
      <c r="D34" s="11"/>
      <c r="E34" s="11"/>
      <c r="F34" s="11"/>
      <c r="G34" s="11">
        <f>E5</f>
        <v>21390</v>
      </c>
      <c r="H34" s="11"/>
      <c r="I34" s="11"/>
      <c r="J34" s="11"/>
      <c r="K34" s="11"/>
      <c r="L34" s="15"/>
    </row>
    <row r="35" spans="2:12">
      <c r="B35" s="8" t="s">
        <v>19</v>
      </c>
      <c r="C35" s="15"/>
      <c r="D35" s="11"/>
      <c r="E35" s="11">
        <f>E13</f>
        <v>270</v>
      </c>
      <c r="F35" s="11"/>
      <c r="G35" s="11"/>
      <c r="H35" s="11">
        <f t="shared" ref="H35:H41" si="1">E35</f>
        <v>270</v>
      </c>
      <c r="I35" s="11"/>
      <c r="J35" s="11"/>
      <c r="K35" s="11">
        <f t="shared" ref="K35:K41" si="2">H35</f>
        <v>270</v>
      </c>
      <c r="L35" s="15"/>
    </row>
    <row r="36" spans="2:12">
      <c r="B36" s="8" t="s">
        <v>21</v>
      </c>
      <c r="C36" s="15"/>
      <c r="D36" s="11"/>
      <c r="E36" s="11">
        <f>E14</f>
        <v>1050</v>
      </c>
      <c r="F36" s="11"/>
      <c r="G36" s="11"/>
      <c r="H36" s="11">
        <f t="shared" si="1"/>
        <v>1050</v>
      </c>
      <c r="I36" s="11"/>
      <c r="J36" s="11"/>
      <c r="K36" s="11">
        <f t="shared" si="2"/>
        <v>1050</v>
      </c>
      <c r="L36" s="15"/>
    </row>
    <row r="37" spans="2:12">
      <c r="B37" s="10" t="s">
        <v>28</v>
      </c>
      <c r="C37" s="15"/>
      <c r="D37" s="11"/>
      <c r="E37" s="11">
        <f>E16</f>
        <v>3600</v>
      </c>
      <c r="F37" s="11"/>
      <c r="G37" s="11"/>
      <c r="H37" s="11">
        <f t="shared" si="1"/>
        <v>3600</v>
      </c>
      <c r="I37" s="11"/>
      <c r="J37" s="11"/>
      <c r="K37" s="11">
        <f t="shared" si="2"/>
        <v>3600</v>
      </c>
      <c r="L37" s="15"/>
    </row>
    <row r="38" spans="2:12">
      <c r="B38" s="10" t="s">
        <v>23</v>
      </c>
      <c r="C38" s="15"/>
      <c r="D38" s="11"/>
      <c r="E38" s="11">
        <f>E19</f>
        <v>2000</v>
      </c>
      <c r="F38" s="11"/>
      <c r="G38" s="11"/>
      <c r="H38" s="11">
        <f t="shared" si="1"/>
        <v>2000</v>
      </c>
      <c r="I38" s="11"/>
      <c r="J38" s="11"/>
      <c r="K38" s="11">
        <f t="shared" si="2"/>
        <v>2000</v>
      </c>
      <c r="L38" s="15"/>
    </row>
    <row r="39" spans="2:12">
      <c r="B39" s="10" t="s">
        <v>26</v>
      </c>
      <c r="C39" s="15"/>
      <c r="D39" s="11"/>
      <c r="E39" s="11">
        <f>E21</f>
        <v>250</v>
      </c>
      <c r="F39" s="11"/>
      <c r="G39" s="11"/>
      <c r="H39" s="11">
        <f t="shared" si="1"/>
        <v>250</v>
      </c>
      <c r="I39" s="11"/>
      <c r="J39" s="11"/>
      <c r="K39" s="11">
        <f t="shared" si="2"/>
        <v>250</v>
      </c>
      <c r="L39" s="15"/>
    </row>
    <row r="40" spans="2:12">
      <c r="B40" s="10" t="s">
        <v>78</v>
      </c>
      <c r="C40" s="15"/>
      <c r="D40" s="11"/>
      <c r="E40" s="11">
        <v>1740</v>
      </c>
      <c r="F40" s="11"/>
      <c r="G40" s="11"/>
      <c r="H40" s="11">
        <f t="shared" si="1"/>
        <v>1740</v>
      </c>
      <c r="I40" s="11"/>
      <c r="J40" s="11"/>
      <c r="K40" s="11">
        <f t="shared" si="2"/>
        <v>1740</v>
      </c>
      <c r="L40" s="15"/>
    </row>
    <row r="41" spans="2:12">
      <c r="B41" s="10" t="s">
        <v>63</v>
      </c>
      <c r="C41" s="11"/>
      <c r="D41" s="11"/>
      <c r="E41" s="11">
        <f>E27</f>
        <v>2850</v>
      </c>
      <c r="F41" s="11"/>
      <c r="G41" s="11"/>
      <c r="H41" s="11">
        <f t="shared" si="1"/>
        <v>2850</v>
      </c>
      <c r="I41" s="11"/>
      <c r="J41" s="11"/>
      <c r="K41" s="11">
        <f t="shared" si="2"/>
        <v>2850</v>
      </c>
      <c r="L41" s="11"/>
    </row>
    <row r="42" spans="2:12">
      <c r="B42" s="10" t="s">
        <v>15</v>
      </c>
      <c r="C42" s="11"/>
      <c r="D42" s="11"/>
      <c r="E42" s="11"/>
      <c r="F42" s="11"/>
      <c r="G42" s="11">
        <f>E17</f>
        <v>1170</v>
      </c>
      <c r="H42" s="11"/>
      <c r="I42" s="11"/>
      <c r="J42" s="11"/>
      <c r="K42" s="11"/>
      <c r="L42" s="11"/>
    </row>
    <row r="43" spans="2:12">
      <c r="B43" s="14" t="s">
        <v>6</v>
      </c>
      <c r="C43" s="11">
        <f>SUM(C34:C42)</f>
        <v>0</v>
      </c>
      <c r="D43" s="11">
        <f>SUM(D34:D42)</f>
        <v>0</v>
      </c>
      <c r="E43" s="11">
        <f>SUM(E34:E42)</f>
        <v>11760</v>
      </c>
      <c r="F43" s="11">
        <f>SUM(F34:F42)</f>
        <v>0</v>
      </c>
      <c r="G43" s="11">
        <f t="shared" ref="G43:L43" si="3">SUM(G34:G42)</f>
        <v>22560</v>
      </c>
      <c r="H43" s="11">
        <f t="shared" si="3"/>
        <v>11760</v>
      </c>
      <c r="I43" s="11">
        <f t="shared" si="3"/>
        <v>0</v>
      </c>
      <c r="J43" s="11">
        <f t="shared" si="3"/>
        <v>0</v>
      </c>
      <c r="K43" s="11">
        <f t="shared" si="3"/>
        <v>11760</v>
      </c>
      <c r="L43" s="11">
        <f t="shared" si="3"/>
        <v>0</v>
      </c>
    </row>
    <row r="48" spans="2:12" ht="15" customHeight="1">
      <c r="B48" s="60" t="s">
        <v>64</v>
      </c>
      <c r="C48" s="64"/>
      <c r="D48" s="64"/>
      <c r="E48" s="61"/>
    </row>
    <row r="49" spans="2:10" ht="15" customHeight="1">
      <c r="B49" s="62" t="s">
        <v>7</v>
      </c>
      <c r="C49" s="62" t="s">
        <v>8</v>
      </c>
      <c r="D49" s="60" t="s">
        <v>10</v>
      </c>
      <c r="E49" s="61"/>
    </row>
    <row r="50" spans="2:10">
      <c r="B50" s="63"/>
      <c r="C50" s="63"/>
      <c r="D50" s="16" t="s">
        <v>9</v>
      </c>
      <c r="E50" s="16" t="s">
        <v>6</v>
      </c>
      <c r="I50" s="13" t="s">
        <v>81</v>
      </c>
      <c r="J50" s="13" t="s">
        <v>82</v>
      </c>
    </row>
    <row r="51" spans="2:10" ht="29.25">
      <c r="B51" s="17" t="s">
        <v>35</v>
      </c>
      <c r="C51" s="17">
        <v>3</v>
      </c>
      <c r="D51" s="18">
        <f>'remuneracion anual '!J4</f>
        <v>4916.5792000000001</v>
      </c>
      <c r="E51" s="18">
        <f>D51*C51</f>
        <v>14749.7376</v>
      </c>
      <c r="I51" s="79">
        <v>4624.6959999999999</v>
      </c>
      <c r="J51" s="79">
        <f>I51*C51</f>
        <v>13874.088</v>
      </c>
    </row>
    <row r="52" spans="2:10">
      <c r="B52" s="17" t="s">
        <v>36</v>
      </c>
      <c r="C52" s="17">
        <v>6</v>
      </c>
      <c r="D52" s="18">
        <f>'remuneracion anual '!J5</f>
        <v>4916.5792000000001</v>
      </c>
      <c r="E52" s="18">
        <f t="shared" ref="E52:E53" si="4">D52*C52</f>
        <v>29499.475200000001</v>
      </c>
      <c r="I52" s="79">
        <v>4624.6959999999999</v>
      </c>
      <c r="J52" s="79">
        <f t="shared" ref="J52:J53" si="5">I52*C52</f>
        <v>27748.175999999999</v>
      </c>
    </row>
    <row r="53" spans="2:10" ht="29.25">
      <c r="B53" s="17" t="s">
        <v>33</v>
      </c>
      <c r="C53" s="17">
        <v>3</v>
      </c>
      <c r="D53" s="18">
        <f>'remuneracion anual '!J6</f>
        <v>5835.16</v>
      </c>
      <c r="E53" s="18">
        <f t="shared" si="4"/>
        <v>17505.48</v>
      </c>
      <c r="I53" s="79">
        <v>5485.3</v>
      </c>
      <c r="J53" s="79">
        <f t="shared" si="5"/>
        <v>16455.900000000001</v>
      </c>
    </row>
    <row r="54" spans="2:10">
      <c r="B54" s="17"/>
      <c r="C54" s="17"/>
      <c r="D54" s="16" t="s">
        <v>6</v>
      </c>
      <c r="E54" s="18">
        <f>SUM(E51:E53)</f>
        <v>61754.692800000004</v>
      </c>
      <c r="I54" s="79"/>
      <c r="J54" s="79"/>
    </row>
    <row r="55" spans="2:10">
      <c r="B55" s="19"/>
      <c r="C55" s="19"/>
      <c r="D55" s="19"/>
      <c r="E55" s="19"/>
      <c r="G55" s="5"/>
      <c r="I55" s="79"/>
      <c r="J55" s="79"/>
    </row>
    <row r="56" spans="2:10">
      <c r="B56" s="60" t="s">
        <v>31</v>
      </c>
      <c r="C56" s="64"/>
      <c r="D56" s="64"/>
      <c r="E56" s="61"/>
      <c r="I56" s="79"/>
      <c r="J56" s="79"/>
    </row>
    <row r="57" spans="2:10">
      <c r="B57" s="55" t="s">
        <v>7</v>
      </c>
      <c r="C57" s="55" t="s">
        <v>8</v>
      </c>
      <c r="D57" s="55" t="s">
        <v>10</v>
      </c>
      <c r="E57" s="55"/>
      <c r="I57" s="79"/>
      <c r="J57" s="79"/>
    </row>
    <row r="58" spans="2:10">
      <c r="B58" s="55"/>
      <c r="C58" s="55"/>
      <c r="D58" s="16" t="s">
        <v>9</v>
      </c>
      <c r="E58" s="16" t="s">
        <v>6</v>
      </c>
      <c r="I58" s="79"/>
      <c r="J58" s="79"/>
    </row>
    <row r="59" spans="2:10">
      <c r="B59" s="17" t="s">
        <v>32</v>
      </c>
      <c r="C59" s="17">
        <v>1</v>
      </c>
      <c r="D59" s="18">
        <f>'remuneracion anual '!J9</f>
        <v>12170.2</v>
      </c>
      <c r="E59" s="18">
        <f>C59*D59</f>
        <v>12170.2</v>
      </c>
      <c r="I59" s="79">
        <v>11420.5</v>
      </c>
      <c r="J59" s="79">
        <f t="shared" ref="J59:J62" si="6">I59*C59</f>
        <v>11420.5</v>
      </c>
    </row>
    <row r="60" spans="2:10" ht="29.25">
      <c r="B60" s="17" t="s">
        <v>75</v>
      </c>
      <c r="C60" s="17">
        <v>1</v>
      </c>
      <c r="D60" s="18">
        <f>'remuneracion anual '!J10</f>
        <v>8210.7999999999993</v>
      </c>
      <c r="E60" s="18">
        <f t="shared" ref="E60:E62" si="7">C60*D60</f>
        <v>8210.7999999999993</v>
      </c>
      <c r="I60" s="79">
        <v>7710.9999999999991</v>
      </c>
      <c r="J60" s="79">
        <f t="shared" si="6"/>
        <v>7710.9999999999991</v>
      </c>
    </row>
    <row r="61" spans="2:10" ht="29.25">
      <c r="B61" s="17" t="s">
        <v>74</v>
      </c>
      <c r="C61" s="17">
        <v>1</v>
      </c>
      <c r="D61" s="18">
        <f>'remuneracion anual '!J11</f>
        <v>8210.7999999999993</v>
      </c>
      <c r="E61" s="18">
        <f t="shared" si="7"/>
        <v>8210.7999999999993</v>
      </c>
      <c r="I61" s="79">
        <v>7710.9999999999991</v>
      </c>
      <c r="J61" s="79">
        <f t="shared" si="6"/>
        <v>7710.9999999999991</v>
      </c>
    </row>
    <row r="62" spans="2:10">
      <c r="B62" s="17" t="s">
        <v>34</v>
      </c>
      <c r="C62" s="17">
        <v>1</v>
      </c>
      <c r="D62" s="18">
        <f>'remuneracion anual '!J12</f>
        <v>5043.28</v>
      </c>
      <c r="E62" s="18">
        <f t="shared" si="7"/>
        <v>5043.28</v>
      </c>
      <c r="I62" s="79">
        <v>4743.3999999999996</v>
      </c>
      <c r="J62" s="79">
        <f t="shared" si="6"/>
        <v>4743.3999999999996</v>
      </c>
    </row>
    <row r="63" spans="2:10">
      <c r="B63" s="17"/>
      <c r="C63" s="17"/>
      <c r="D63" s="16" t="s">
        <v>6</v>
      </c>
      <c r="E63" s="18">
        <f>SUM(tecnico!E59:E62)</f>
        <v>33635.08</v>
      </c>
      <c r="I63" s="13" t="s">
        <v>82</v>
      </c>
      <c r="J63" s="78">
        <f>SUM(J59:J62)+SUM(J51:J53)</f>
        <v>89664.063999999998</v>
      </c>
    </row>
    <row r="65" spans="2:2">
      <c r="B65" s="1"/>
    </row>
    <row r="68" spans="2:2">
      <c r="B68" s="1"/>
    </row>
    <row r="84" spans="2:2" ht="21" customHeight="1"/>
    <row r="85" spans="2:2" ht="21" customHeight="1"/>
    <row r="86" spans="2:2" ht="21" customHeight="1"/>
    <row r="89" spans="2:2">
      <c r="B89" s="1"/>
    </row>
  </sheetData>
  <mergeCells count="11">
    <mergeCell ref="B3:F3"/>
    <mergeCell ref="B57:B58"/>
    <mergeCell ref="C57:C58"/>
    <mergeCell ref="D57:E57"/>
    <mergeCell ref="B29:D29"/>
    <mergeCell ref="B32:L32"/>
    <mergeCell ref="D49:E49"/>
    <mergeCell ref="C49:C50"/>
    <mergeCell ref="B49:B50"/>
    <mergeCell ref="B48:E48"/>
    <mergeCell ref="B56:E5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4"/>
  <sheetViews>
    <sheetView workbookViewId="0">
      <selection activeCell="A18" sqref="A18"/>
    </sheetView>
  </sheetViews>
  <sheetFormatPr baseColWidth="10" defaultRowHeight="15"/>
  <cols>
    <col min="2" max="2" width="39.140625" bestFit="1" customWidth="1"/>
    <col min="3" max="3" width="15" bestFit="1" customWidth="1"/>
    <col min="4" max="4" width="12.28515625" bestFit="1" customWidth="1"/>
    <col min="5" max="5" width="6" bestFit="1" customWidth="1"/>
    <col min="6" max="6" width="4.85546875" bestFit="1" customWidth="1"/>
    <col min="7" max="7" width="15" bestFit="1" customWidth="1"/>
    <col min="8" max="8" width="13.5703125" customWidth="1"/>
    <col min="9" max="9" width="17.28515625" bestFit="1" customWidth="1"/>
    <col min="10" max="10" width="14.28515625" bestFit="1" customWidth="1"/>
  </cols>
  <sheetData>
    <row r="3" spans="2:12" ht="30">
      <c r="B3" s="16" t="s">
        <v>11</v>
      </c>
      <c r="C3" s="20" t="s">
        <v>37</v>
      </c>
      <c r="D3" s="20" t="s">
        <v>38</v>
      </c>
      <c r="E3" s="20" t="s">
        <v>39</v>
      </c>
      <c r="F3" s="20" t="s">
        <v>40</v>
      </c>
      <c r="G3" s="20" t="s">
        <v>41</v>
      </c>
      <c r="H3" s="20" t="s">
        <v>42</v>
      </c>
      <c r="I3" s="20" t="s">
        <v>43</v>
      </c>
      <c r="J3" s="20" t="s">
        <v>80</v>
      </c>
      <c r="L3" s="16" t="s">
        <v>81</v>
      </c>
    </row>
    <row r="4" spans="2:12">
      <c r="B4" s="17" t="s">
        <v>35</v>
      </c>
      <c r="C4" s="17">
        <v>292</v>
      </c>
      <c r="D4" s="17">
        <f>C4*12</f>
        <v>3504</v>
      </c>
      <c r="E4" s="17">
        <f>C4</f>
        <v>292</v>
      </c>
      <c r="F4" s="17">
        <v>292</v>
      </c>
      <c r="G4" s="17">
        <f>D4*11.15%</f>
        <v>390.69600000000003</v>
      </c>
      <c r="H4" s="17">
        <f>(C4*12)/24</f>
        <v>146</v>
      </c>
      <c r="I4" s="17">
        <f>8.33%*D4</f>
        <v>291.88319999999999</v>
      </c>
      <c r="J4" s="17">
        <f>D4+E4+F4+G4+H4+I4</f>
        <v>4916.5792000000001</v>
      </c>
      <c r="L4" s="17">
        <f>J4-I4</f>
        <v>4624.6959999999999</v>
      </c>
    </row>
    <row r="5" spans="2:12">
      <c r="B5" s="17" t="s">
        <v>36</v>
      </c>
      <c r="C5" s="17">
        <v>292</v>
      </c>
      <c r="D5" s="17">
        <f t="shared" ref="D5:D6" si="0">C5*12</f>
        <v>3504</v>
      </c>
      <c r="E5" s="17">
        <f t="shared" ref="E5:E6" si="1">C5</f>
        <v>292</v>
      </c>
      <c r="F5" s="17">
        <v>292</v>
      </c>
      <c r="G5" s="17">
        <f t="shared" ref="G5:G6" si="2">D5*11.15%</f>
        <v>390.69600000000003</v>
      </c>
      <c r="H5" s="17">
        <f t="shared" ref="H5:H6" si="3">(C5*12)/24</f>
        <v>146</v>
      </c>
      <c r="I5" s="17">
        <f t="shared" ref="I5:I6" si="4">8.33%*D5</f>
        <v>291.88319999999999</v>
      </c>
      <c r="J5" s="17">
        <f t="shared" ref="J5:J6" si="5">D5+E5+F5+G5+H5+I5</f>
        <v>4916.5792000000001</v>
      </c>
      <c r="L5" s="17">
        <f t="shared" ref="L5:L6" si="6">J5-I5</f>
        <v>4624.6959999999999</v>
      </c>
    </row>
    <row r="6" spans="2:12">
      <c r="B6" s="17" t="s">
        <v>33</v>
      </c>
      <c r="C6" s="17">
        <v>350</v>
      </c>
      <c r="D6" s="17">
        <f t="shared" si="0"/>
        <v>4200</v>
      </c>
      <c r="E6" s="17">
        <f t="shared" si="1"/>
        <v>350</v>
      </c>
      <c r="F6" s="17">
        <v>292</v>
      </c>
      <c r="G6" s="17">
        <f t="shared" si="2"/>
        <v>468.3</v>
      </c>
      <c r="H6" s="17">
        <f t="shared" si="3"/>
        <v>175</v>
      </c>
      <c r="I6" s="17">
        <f t="shared" si="4"/>
        <v>349.86</v>
      </c>
      <c r="J6" s="17">
        <f t="shared" si="5"/>
        <v>5835.16</v>
      </c>
      <c r="L6" s="17">
        <f t="shared" si="6"/>
        <v>5485.3</v>
      </c>
    </row>
    <row r="7" spans="2:12">
      <c r="B7" s="21"/>
      <c r="C7" s="21"/>
      <c r="D7" s="21"/>
      <c r="E7" s="21"/>
      <c r="F7" s="21"/>
      <c r="G7" s="21"/>
      <c r="H7" s="21"/>
      <c r="I7" s="21"/>
      <c r="J7" s="21"/>
    </row>
    <row r="8" spans="2:12" ht="30">
      <c r="B8" s="16" t="s">
        <v>31</v>
      </c>
      <c r="C8" s="20" t="s">
        <v>37</v>
      </c>
      <c r="D8" s="20" t="s">
        <v>38</v>
      </c>
      <c r="E8" s="20" t="s">
        <v>39</v>
      </c>
      <c r="F8" s="20" t="s">
        <v>40</v>
      </c>
      <c r="G8" s="20" t="s">
        <v>41</v>
      </c>
      <c r="H8" s="20" t="s">
        <v>42</v>
      </c>
      <c r="I8" s="20" t="s">
        <v>43</v>
      </c>
      <c r="J8" s="20" t="s">
        <v>80</v>
      </c>
      <c r="L8" s="17"/>
    </row>
    <row r="9" spans="2:12">
      <c r="B9" s="17" t="s">
        <v>76</v>
      </c>
      <c r="C9" s="17">
        <v>750</v>
      </c>
      <c r="D9" s="17">
        <f t="shared" ref="D9:D12" si="7">C9*12</f>
        <v>9000</v>
      </c>
      <c r="E9" s="17">
        <f t="shared" ref="E9:E12" si="8">C9</f>
        <v>750</v>
      </c>
      <c r="F9" s="17">
        <v>292</v>
      </c>
      <c r="G9" s="17">
        <f>D9*11.15%</f>
        <v>1003.5</v>
      </c>
      <c r="H9" s="17">
        <f t="shared" ref="H9:H12" si="9">(C9*12)/24</f>
        <v>375</v>
      </c>
      <c r="I9" s="17">
        <f t="shared" ref="I9:I12" si="10">8.33%*D9</f>
        <v>749.7</v>
      </c>
      <c r="J9" s="17">
        <f t="shared" ref="J9:J12" si="11">D9+E9+F9+G9+H9+I9</f>
        <v>12170.2</v>
      </c>
      <c r="L9" s="17">
        <f>J9-I9</f>
        <v>11420.5</v>
      </c>
    </row>
    <row r="10" spans="2:12" ht="29.25">
      <c r="B10" s="17" t="s">
        <v>75</v>
      </c>
      <c r="C10" s="17">
        <v>500</v>
      </c>
      <c r="D10" s="17">
        <f t="shared" si="7"/>
        <v>6000</v>
      </c>
      <c r="E10" s="17">
        <f t="shared" si="8"/>
        <v>500</v>
      </c>
      <c r="F10" s="17">
        <v>292</v>
      </c>
      <c r="G10" s="17">
        <f t="shared" ref="G10:G12" si="12">D10*11.15%</f>
        <v>669</v>
      </c>
      <c r="H10" s="17">
        <f t="shared" si="9"/>
        <v>250</v>
      </c>
      <c r="I10" s="17">
        <f t="shared" si="10"/>
        <v>499.8</v>
      </c>
      <c r="J10" s="17">
        <f t="shared" si="11"/>
        <v>8210.7999999999993</v>
      </c>
      <c r="L10" s="17">
        <f>J10-I10</f>
        <v>7710.9999999999991</v>
      </c>
    </row>
    <row r="11" spans="2:12" ht="29.25">
      <c r="B11" s="17" t="s">
        <v>74</v>
      </c>
      <c r="C11" s="17">
        <v>500</v>
      </c>
      <c r="D11" s="17">
        <f t="shared" si="7"/>
        <v>6000</v>
      </c>
      <c r="E11" s="17">
        <f t="shared" si="8"/>
        <v>500</v>
      </c>
      <c r="F11" s="17">
        <v>292</v>
      </c>
      <c r="G11" s="17">
        <f t="shared" si="12"/>
        <v>669</v>
      </c>
      <c r="H11" s="17">
        <f t="shared" si="9"/>
        <v>250</v>
      </c>
      <c r="I11" s="17">
        <f t="shared" si="10"/>
        <v>499.8</v>
      </c>
      <c r="J11" s="17">
        <f t="shared" si="11"/>
        <v>8210.7999999999993</v>
      </c>
      <c r="L11" s="17">
        <f>J11-I11</f>
        <v>7710.9999999999991</v>
      </c>
    </row>
    <row r="12" spans="2:12">
      <c r="B12" s="17" t="s">
        <v>34</v>
      </c>
      <c r="C12" s="17">
        <v>300</v>
      </c>
      <c r="D12" s="17">
        <f t="shared" si="7"/>
        <v>3600</v>
      </c>
      <c r="E12" s="17">
        <f t="shared" si="8"/>
        <v>300</v>
      </c>
      <c r="F12" s="17">
        <v>292</v>
      </c>
      <c r="G12" s="17">
        <f t="shared" si="12"/>
        <v>401.40000000000003</v>
      </c>
      <c r="H12" s="17">
        <f t="shared" si="9"/>
        <v>150</v>
      </c>
      <c r="I12" s="17">
        <f t="shared" si="10"/>
        <v>299.88</v>
      </c>
      <c r="J12" s="17">
        <f t="shared" si="11"/>
        <v>5043.28</v>
      </c>
      <c r="L12" s="17">
        <f>J12-I12</f>
        <v>4743.3999999999996</v>
      </c>
    </row>
    <row r="13" spans="2:12">
      <c r="B13" s="65" t="s">
        <v>60</v>
      </c>
      <c r="C13" s="65"/>
      <c r="D13" s="65"/>
      <c r="E13" s="65"/>
      <c r="F13" s="65"/>
      <c r="G13" s="65"/>
      <c r="H13" s="65"/>
      <c r="I13" s="65"/>
      <c r="J13" s="65"/>
    </row>
    <row r="14" spans="2:12">
      <c r="J14" s="6"/>
    </row>
  </sheetData>
  <mergeCells count="1">
    <mergeCell ref="B13:J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="60" zoomScaleNormal="60" workbookViewId="0">
      <selection activeCell="K26" sqref="K26"/>
    </sheetView>
  </sheetViews>
  <sheetFormatPr baseColWidth="10" defaultRowHeight="15"/>
  <cols>
    <col min="1" max="1" width="13.42578125" customWidth="1"/>
    <col min="2" max="2" width="22.85546875" customWidth="1"/>
    <col min="3" max="3" width="13.140625" customWidth="1"/>
    <col min="4" max="4" width="13.42578125" customWidth="1"/>
    <col min="5" max="5" width="9.5703125" customWidth="1"/>
    <col min="6" max="6" width="11.5703125" customWidth="1"/>
    <col min="7" max="7" width="11.140625" bestFit="1" customWidth="1"/>
    <col min="8" max="8" width="12.140625" bestFit="1" customWidth="1"/>
    <col min="9" max="9" width="11.140625" bestFit="1" customWidth="1"/>
    <col min="10" max="10" width="12.140625" bestFit="1" customWidth="1"/>
    <col min="11" max="11" width="11.140625" bestFit="1" customWidth="1"/>
    <col min="12" max="12" width="12.140625" bestFit="1" customWidth="1"/>
    <col min="13" max="13" width="11.140625" bestFit="1" customWidth="1"/>
    <col min="14" max="14" width="12.140625" bestFit="1" customWidth="1"/>
    <col min="15" max="15" width="11.140625" bestFit="1" customWidth="1"/>
    <col min="16" max="16" width="12.140625" bestFit="1" customWidth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5.75" customHeight="1">
      <c r="A2" s="66" t="s">
        <v>45</v>
      </c>
      <c r="B2" s="67"/>
      <c r="C2" s="67"/>
      <c r="D2" s="67"/>
      <c r="E2" s="67"/>
      <c r="F2" s="67"/>
      <c r="G2" s="68"/>
      <c r="H2" s="23"/>
      <c r="I2" s="23"/>
      <c r="J2" s="23"/>
      <c r="K2" s="23"/>
      <c r="L2" s="23"/>
      <c r="M2" s="24"/>
      <c r="N2" s="24"/>
    </row>
    <row r="3" spans="1:14" ht="47.25">
      <c r="A3" s="25" t="s">
        <v>51</v>
      </c>
      <c r="B3" s="25" t="s">
        <v>44</v>
      </c>
      <c r="C3" s="26" t="s">
        <v>50</v>
      </c>
      <c r="D3" s="25" t="s">
        <v>48</v>
      </c>
      <c r="E3" s="25" t="s">
        <v>49</v>
      </c>
      <c r="F3" s="25" t="s">
        <v>65</v>
      </c>
      <c r="G3" s="27" t="s">
        <v>6</v>
      </c>
      <c r="H3" s="23"/>
      <c r="I3" s="23"/>
      <c r="J3" s="23"/>
      <c r="K3" s="23"/>
      <c r="L3" s="23"/>
      <c r="M3" s="24"/>
      <c r="N3" s="24"/>
    </row>
    <row r="4" spans="1:14" ht="30.75">
      <c r="A4" s="22">
        <v>1</v>
      </c>
      <c r="B4" s="28" t="s">
        <v>71</v>
      </c>
      <c r="C4" s="22">
        <v>500</v>
      </c>
      <c r="D4" s="22">
        <v>4800</v>
      </c>
      <c r="E4" s="22">
        <f>(D4*12)</f>
        <v>57600</v>
      </c>
      <c r="F4" s="22">
        <f>120</f>
        <v>120</v>
      </c>
      <c r="G4" s="22">
        <f>E4+F4</f>
        <v>57720</v>
      </c>
      <c r="H4" s="29"/>
      <c r="I4" s="23"/>
      <c r="J4" s="23"/>
      <c r="K4" s="23"/>
      <c r="L4" s="23"/>
      <c r="M4" s="24"/>
      <c r="N4" s="24"/>
    </row>
    <row r="5" spans="1:14" ht="15.75">
      <c r="A5" s="22">
        <v>2</v>
      </c>
      <c r="B5" s="22" t="s">
        <v>46</v>
      </c>
      <c r="C5" s="22">
        <v>760</v>
      </c>
      <c r="D5" s="22">
        <v>7800</v>
      </c>
      <c r="E5" s="22">
        <f t="shared" ref="E5:E9" si="0">(D5*12)</f>
        <v>93600</v>
      </c>
      <c r="F5" s="22">
        <f>150</f>
        <v>150</v>
      </c>
      <c r="G5" s="22">
        <f t="shared" ref="G5:G9" si="1">E5+F5</f>
        <v>93750</v>
      </c>
      <c r="H5" s="29"/>
      <c r="I5" s="23"/>
      <c r="J5" s="23"/>
      <c r="K5" s="23"/>
      <c r="L5" s="23"/>
      <c r="M5" s="24"/>
      <c r="N5" s="24"/>
    </row>
    <row r="6" spans="1:14" ht="48.75" customHeight="1">
      <c r="A6" s="22">
        <v>3</v>
      </c>
      <c r="B6" s="28" t="s">
        <v>47</v>
      </c>
      <c r="C6" s="22">
        <v>125</v>
      </c>
      <c r="D6" s="22">
        <v>600</v>
      </c>
      <c r="E6" s="22">
        <f t="shared" si="0"/>
        <v>7200</v>
      </c>
      <c r="F6" s="22">
        <f>90</f>
        <v>90</v>
      </c>
      <c r="G6" s="22">
        <f t="shared" si="1"/>
        <v>7290</v>
      </c>
      <c r="H6" s="29"/>
      <c r="I6" s="23"/>
      <c r="J6" s="23"/>
      <c r="K6" s="23"/>
      <c r="L6" s="23"/>
      <c r="M6" s="24"/>
      <c r="N6" s="24"/>
    </row>
    <row r="7" spans="1:14" ht="30.75">
      <c r="A7" s="22">
        <v>4</v>
      </c>
      <c r="B7" s="22" t="s">
        <v>68</v>
      </c>
      <c r="C7" s="22">
        <v>200</v>
      </c>
      <c r="D7" s="22">
        <v>2800</v>
      </c>
      <c r="E7" s="22">
        <f t="shared" si="0"/>
        <v>33600</v>
      </c>
      <c r="F7" s="22">
        <v>90</v>
      </c>
      <c r="G7" s="22">
        <f t="shared" si="1"/>
        <v>33690</v>
      </c>
      <c r="H7" s="29"/>
      <c r="I7" s="23"/>
      <c r="J7" s="23"/>
      <c r="K7" s="23"/>
      <c r="L7" s="23"/>
      <c r="M7" s="24"/>
      <c r="N7" s="24"/>
    </row>
    <row r="8" spans="1:14" ht="75.75">
      <c r="A8" s="28">
        <v>5</v>
      </c>
      <c r="B8" s="28" t="s">
        <v>70</v>
      </c>
      <c r="C8" s="28">
        <v>80</v>
      </c>
      <c r="D8" s="28">
        <v>900</v>
      </c>
      <c r="E8" s="28">
        <f t="shared" si="0"/>
        <v>10800</v>
      </c>
      <c r="F8" s="28">
        <v>60</v>
      </c>
      <c r="G8" s="28">
        <f t="shared" si="1"/>
        <v>10860</v>
      </c>
      <c r="H8" s="29"/>
      <c r="I8" s="23"/>
      <c r="J8" s="23"/>
      <c r="K8" s="23"/>
      <c r="L8" s="23"/>
      <c r="M8" s="24"/>
      <c r="N8" s="24"/>
    </row>
    <row r="9" spans="1:14" ht="45.75">
      <c r="A9" s="28">
        <v>6</v>
      </c>
      <c r="B9" s="28" t="s">
        <v>72</v>
      </c>
      <c r="C9" s="28">
        <v>225</v>
      </c>
      <c r="D9" s="28">
        <v>2500</v>
      </c>
      <c r="E9" s="28">
        <f t="shared" si="0"/>
        <v>30000</v>
      </c>
      <c r="F9" s="28">
        <v>120</v>
      </c>
      <c r="G9" s="28">
        <f t="shared" si="1"/>
        <v>30120</v>
      </c>
      <c r="H9" s="29"/>
      <c r="I9" s="23"/>
      <c r="J9" s="23"/>
      <c r="K9" s="23"/>
      <c r="L9" s="23"/>
      <c r="M9" s="24"/>
      <c r="N9" s="24"/>
    </row>
    <row r="10" spans="1:14" ht="15.75">
      <c r="A10" s="30"/>
      <c r="B10" s="31"/>
      <c r="C10" s="31"/>
      <c r="D10" s="31"/>
      <c r="E10" s="31"/>
      <c r="F10" s="31"/>
      <c r="G10" s="30"/>
      <c r="H10" s="23"/>
      <c r="I10" s="23"/>
      <c r="J10" s="23"/>
      <c r="K10" s="23"/>
      <c r="L10" s="23"/>
      <c r="M10" s="24"/>
      <c r="N10" s="24"/>
    </row>
    <row r="11" spans="1:14" ht="15.75">
      <c r="A11" s="73" t="s">
        <v>83</v>
      </c>
      <c r="B11" s="69" t="s">
        <v>52</v>
      </c>
      <c r="C11" s="69">
        <v>1</v>
      </c>
      <c r="D11" s="69"/>
      <c r="E11" s="69">
        <v>2</v>
      </c>
      <c r="F11" s="69"/>
      <c r="G11" s="69">
        <v>3</v>
      </c>
      <c r="H11" s="69"/>
      <c r="I11" s="69">
        <v>4</v>
      </c>
      <c r="J11" s="69"/>
      <c r="K11" s="69">
        <v>5</v>
      </c>
      <c r="L11" s="69"/>
      <c r="M11" s="69">
        <v>6</v>
      </c>
      <c r="N11" s="69"/>
    </row>
    <row r="12" spans="1:14" ht="15.75">
      <c r="A12" s="74"/>
      <c r="B12" s="69"/>
      <c r="C12" s="25" t="s">
        <v>66</v>
      </c>
      <c r="D12" s="25" t="s">
        <v>67</v>
      </c>
      <c r="E12" s="25" t="s">
        <v>66</v>
      </c>
      <c r="F12" s="25" t="s">
        <v>67</v>
      </c>
      <c r="G12" s="25" t="s">
        <v>66</v>
      </c>
      <c r="H12" s="25" t="s">
        <v>67</v>
      </c>
      <c r="I12" s="25" t="s">
        <v>66</v>
      </c>
      <c r="J12" s="25" t="s">
        <v>67</v>
      </c>
      <c r="K12" s="25" t="s">
        <v>66</v>
      </c>
      <c r="L12" s="25" t="s">
        <v>67</v>
      </c>
      <c r="M12" s="25" t="s">
        <v>66</v>
      </c>
      <c r="N12" s="25" t="s">
        <v>67</v>
      </c>
    </row>
    <row r="13" spans="1:14" ht="30.75">
      <c r="A13" s="22" t="s">
        <v>55</v>
      </c>
      <c r="B13" s="32">
        <v>0.4</v>
      </c>
      <c r="C13" s="22">
        <v>10</v>
      </c>
      <c r="D13" s="33">
        <f>(C13*B13)</f>
        <v>4</v>
      </c>
      <c r="E13" s="22">
        <v>7</v>
      </c>
      <c r="F13" s="22">
        <f>(E13*B13)</f>
        <v>2.8000000000000003</v>
      </c>
      <c r="G13" s="22">
        <v>7</v>
      </c>
      <c r="H13" s="22">
        <f>B13*G13</f>
        <v>2.8000000000000003</v>
      </c>
      <c r="I13" s="22">
        <v>6</v>
      </c>
      <c r="J13" s="22">
        <f>I13*B13</f>
        <v>2.4000000000000004</v>
      </c>
      <c r="K13" s="34">
        <v>10</v>
      </c>
      <c r="L13" s="34">
        <f>K13*B13</f>
        <v>4</v>
      </c>
      <c r="M13" s="34">
        <v>10</v>
      </c>
      <c r="N13" s="34">
        <f>M13*B13</f>
        <v>4</v>
      </c>
    </row>
    <row r="14" spans="1:14" ht="30.75">
      <c r="A14" s="22" t="s">
        <v>53</v>
      </c>
      <c r="B14" s="32">
        <v>0.1</v>
      </c>
      <c r="C14" s="22">
        <v>7</v>
      </c>
      <c r="D14" s="33">
        <f t="shared" ref="D14:D16" si="2">(C14*B14)</f>
        <v>0.70000000000000007</v>
      </c>
      <c r="E14" s="22">
        <v>7</v>
      </c>
      <c r="F14" s="22">
        <f t="shared" ref="F14:F16" si="3">(E14*B14)</f>
        <v>0.70000000000000007</v>
      </c>
      <c r="G14" s="22">
        <v>8</v>
      </c>
      <c r="H14" s="22">
        <f t="shared" ref="H14:H16" si="4">B14*G14</f>
        <v>0.8</v>
      </c>
      <c r="I14" s="22">
        <v>8</v>
      </c>
      <c r="J14" s="22">
        <f>I14*B14</f>
        <v>0.8</v>
      </c>
      <c r="K14" s="34">
        <v>8</v>
      </c>
      <c r="L14" s="34">
        <f>K14*B14</f>
        <v>0.8</v>
      </c>
      <c r="M14" s="34">
        <v>8</v>
      </c>
      <c r="N14" s="34">
        <f>M14*B14</f>
        <v>0.8</v>
      </c>
    </row>
    <row r="15" spans="1:14" ht="15.75">
      <c r="A15" s="22" t="s">
        <v>54</v>
      </c>
      <c r="B15" s="32">
        <v>0.3</v>
      </c>
      <c r="C15" s="22">
        <v>10</v>
      </c>
      <c r="D15" s="33">
        <f t="shared" si="2"/>
        <v>3</v>
      </c>
      <c r="E15" s="22">
        <v>10</v>
      </c>
      <c r="F15" s="22">
        <f t="shared" si="3"/>
        <v>3</v>
      </c>
      <c r="G15" s="22">
        <v>8</v>
      </c>
      <c r="H15" s="22">
        <f t="shared" si="4"/>
        <v>2.4</v>
      </c>
      <c r="I15" s="22">
        <v>9</v>
      </c>
      <c r="J15" s="22">
        <f>I15*B15</f>
        <v>2.6999999999999997</v>
      </c>
      <c r="K15" s="34">
        <v>3</v>
      </c>
      <c r="L15" s="34">
        <f>K15*B15</f>
        <v>0.89999999999999991</v>
      </c>
      <c r="M15" s="34">
        <v>10</v>
      </c>
      <c r="N15" s="34">
        <f>M15*B15</f>
        <v>3</v>
      </c>
    </row>
    <row r="16" spans="1:14" ht="30.75">
      <c r="A16" s="22" t="s">
        <v>56</v>
      </c>
      <c r="B16" s="32">
        <v>0.2</v>
      </c>
      <c r="C16" s="22">
        <v>5</v>
      </c>
      <c r="D16" s="33">
        <f t="shared" si="2"/>
        <v>1</v>
      </c>
      <c r="E16" s="22">
        <v>4</v>
      </c>
      <c r="F16" s="22">
        <f t="shared" si="3"/>
        <v>0.8</v>
      </c>
      <c r="G16" s="22">
        <v>10</v>
      </c>
      <c r="H16" s="22">
        <f t="shared" si="4"/>
        <v>2</v>
      </c>
      <c r="I16" s="22">
        <v>5</v>
      </c>
      <c r="J16" s="22">
        <f>I16*B16</f>
        <v>1</v>
      </c>
      <c r="K16" s="34">
        <v>7</v>
      </c>
      <c r="L16" s="34">
        <f>K16*B16</f>
        <v>1.4000000000000001</v>
      </c>
      <c r="M16" s="34">
        <v>8</v>
      </c>
      <c r="N16" s="34">
        <f>M16*B16</f>
        <v>1.6</v>
      </c>
    </row>
    <row r="17" spans="1:14" ht="15.75">
      <c r="A17" s="25" t="s">
        <v>6</v>
      </c>
      <c r="B17" s="32">
        <f>SUM(B13:B16)</f>
        <v>1</v>
      </c>
      <c r="C17" s="22"/>
      <c r="D17" s="35">
        <f>SUM(D13:D16)</f>
        <v>8.6999999999999993</v>
      </c>
      <c r="E17" s="22"/>
      <c r="F17" s="33">
        <f>SUM(F13:F16)</f>
        <v>7.3</v>
      </c>
      <c r="G17" s="22"/>
      <c r="H17" s="35">
        <f>SUM(H13:H16)</f>
        <v>8</v>
      </c>
      <c r="I17" s="22"/>
      <c r="J17" s="33">
        <f>SUM(J13:J16)</f>
        <v>6.9</v>
      </c>
      <c r="K17" s="34"/>
      <c r="L17" s="45">
        <f>SUM(L13:L16)</f>
        <v>7.1</v>
      </c>
      <c r="M17" s="36"/>
      <c r="N17" s="45">
        <f>SUM(N13:N16)</f>
        <v>9.4</v>
      </c>
    </row>
    <row r="18" spans="1:14" ht="15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4"/>
    </row>
    <row r="19" spans="1:14" ht="15.75" customHeight="1">
      <c r="A19" s="66" t="s">
        <v>57</v>
      </c>
      <c r="B19" s="67"/>
      <c r="C19" s="67"/>
      <c r="D19" s="67"/>
      <c r="E19" s="67"/>
      <c r="F19" s="67"/>
      <c r="G19" s="68"/>
      <c r="H19" s="23"/>
      <c r="I19" s="23"/>
      <c r="J19" s="23"/>
      <c r="K19" s="23"/>
      <c r="L19" s="23"/>
      <c r="M19" s="24"/>
      <c r="N19" s="24"/>
    </row>
    <row r="20" spans="1:14" ht="47.25">
      <c r="A20" s="25" t="s">
        <v>51</v>
      </c>
      <c r="B20" s="25" t="s">
        <v>44</v>
      </c>
      <c r="C20" s="26" t="s">
        <v>50</v>
      </c>
      <c r="D20" s="25" t="s">
        <v>48</v>
      </c>
      <c r="E20" s="25" t="s">
        <v>49</v>
      </c>
      <c r="F20" s="25" t="s">
        <v>65</v>
      </c>
      <c r="G20" s="27" t="s">
        <v>6</v>
      </c>
      <c r="H20" s="23"/>
      <c r="I20" s="23"/>
      <c r="J20" s="23"/>
      <c r="K20" s="23"/>
      <c r="L20" s="23"/>
      <c r="M20" s="24"/>
      <c r="N20" s="24"/>
    </row>
    <row r="21" spans="1:14" ht="30.75">
      <c r="A21" s="22">
        <v>1</v>
      </c>
      <c r="B21" s="28" t="s">
        <v>58</v>
      </c>
      <c r="C21" s="22">
        <v>105</v>
      </c>
      <c r="D21" s="22">
        <v>800</v>
      </c>
      <c r="E21" s="22">
        <f>(D21*12)</f>
        <v>9600</v>
      </c>
      <c r="F21" s="22">
        <v>60</v>
      </c>
      <c r="G21" s="22">
        <f>E21+F21</f>
        <v>9660</v>
      </c>
      <c r="H21" s="29"/>
      <c r="I21" s="30"/>
      <c r="J21" s="23"/>
      <c r="K21" s="23"/>
      <c r="L21" s="23"/>
      <c r="M21" s="24"/>
      <c r="N21" s="24"/>
    </row>
    <row r="22" spans="1:14" ht="45.75">
      <c r="A22" s="28">
        <v>2</v>
      </c>
      <c r="B22" s="28" t="s">
        <v>73</v>
      </c>
      <c r="C22" s="28">
        <v>56</v>
      </c>
      <c r="D22" s="28">
        <v>400</v>
      </c>
      <c r="E22" s="28">
        <f t="shared" ref="E22:E24" si="5">(D22*12)</f>
        <v>4800</v>
      </c>
      <c r="F22" s="28">
        <v>60</v>
      </c>
      <c r="G22" s="28">
        <f t="shared" ref="G22:G24" si="6">E22+F22</f>
        <v>4860</v>
      </c>
      <c r="H22" s="29"/>
      <c r="I22" s="23"/>
      <c r="J22" s="23"/>
      <c r="K22" s="23"/>
      <c r="L22" s="23"/>
      <c r="M22" s="24"/>
      <c r="N22" s="24"/>
    </row>
    <row r="23" spans="1:14" ht="30.75">
      <c r="A23" s="22">
        <v>3</v>
      </c>
      <c r="B23" s="28" t="s">
        <v>59</v>
      </c>
      <c r="C23" s="22">
        <v>130</v>
      </c>
      <c r="D23" s="22">
        <v>500</v>
      </c>
      <c r="E23" s="22">
        <f t="shared" si="5"/>
        <v>6000</v>
      </c>
      <c r="F23" s="22">
        <v>90</v>
      </c>
      <c r="G23" s="22">
        <f t="shared" si="6"/>
        <v>6090</v>
      </c>
      <c r="H23" s="29"/>
      <c r="I23" s="23"/>
      <c r="J23" s="23"/>
      <c r="K23" s="23"/>
      <c r="L23" s="23"/>
      <c r="M23" s="24"/>
      <c r="N23" s="24"/>
    </row>
    <row r="24" spans="1:14" ht="45.75">
      <c r="A24" s="22">
        <v>4</v>
      </c>
      <c r="B24" s="28" t="s">
        <v>69</v>
      </c>
      <c r="C24" s="22">
        <v>48</v>
      </c>
      <c r="D24" s="22">
        <v>500</v>
      </c>
      <c r="E24" s="22">
        <f t="shared" si="5"/>
        <v>6000</v>
      </c>
      <c r="F24" s="22">
        <v>30</v>
      </c>
      <c r="G24" s="22">
        <f t="shared" si="6"/>
        <v>6030</v>
      </c>
      <c r="H24" s="23"/>
      <c r="I24" s="23"/>
      <c r="J24" s="23"/>
      <c r="K24" s="23"/>
      <c r="L24" s="23"/>
      <c r="M24" s="24"/>
      <c r="N24" s="24"/>
    </row>
    <row r="25" spans="1:14" ht="15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4"/>
    </row>
    <row r="26" spans="1:14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37"/>
      <c r="N26" s="37"/>
    </row>
    <row r="27" spans="1:14" ht="15.75">
      <c r="A27" s="73" t="s">
        <v>84</v>
      </c>
      <c r="B27" s="70" t="s">
        <v>52</v>
      </c>
      <c r="C27" s="70">
        <v>1</v>
      </c>
      <c r="D27" s="70"/>
      <c r="E27" s="70">
        <v>2</v>
      </c>
      <c r="F27" s="70"/>
      <c r="G27" s="70">
        <v>3</v>
      </c>
      <c r="H27" s="70"/>
      <c r="I27" s="70">
        <v>4</v>
      </c>
      <c r="J27" s="70"/>
      <c r="K27" s="71"/>
      <c r="L27" s="71"/>
      <c r="M27" s="72"/>
      <c r="N27" s="72"/>
    </row>
    <row r="28" spans="1:14" ht="15.75">
      <c r="A28" s="74"/>
      <c r="B28" s="70"/>
      <c r="C28" s="25" t="s">
        <v>66</v>
      </c>
      <c r="D28" s="25" t="s">
        <v>67</v>
      </c>
      <c r="E28" s="25" t="s">
        <v>66</v>
      </c>
      <c r="F28" s="25" t="s">
        <v>67</v>
      </c>
      <c r="G28" s="25" t="s">
        <v>66</v>
      </c>
      <c r="H28" s="25" t="s">
        <v>67</v>
      </c>
      <c r="I28" s="25" t="s">
        <v>66</v>
      </c>
      <c r="J28" s="25" t="s">
        <v>67</v>
      </c>
      <c r="K28" s="31"/>
      <c r="L28" s="31"/>
      <c r="M28" s="31"/>
      <c r="N28" s="31"/>
    </row>
    <row r="29" spans="1:14" ht="15.75">
      <c r="A29" s="39" t="s">
        <v>55</v>
      </c>
      <c r="B29" s="40">
        <v>0.4</v>
      </c>
      <c r="C29" s="39">
        <v>7</v>
      </c>
      <c r="D29" s="41">
        <f>(C29*B29)</f>
        <v>2.8000000000000003</v>
      </c>
      <c r="E29" s="39">
        <v>10</v>
      </c>
      <c r="F29" s="39">
        <f>(E29*B29)</f>
        <v>4</v>
      </c>
      <c r="G29" s="39">
        <v>6</v>
      </c>
      <c r="H29" s="39">
        <f>B29*G29</f>
        <v>2.4000000000000004</v>
      </c>
      <c r="I29" s="39">
        <v>9</v>
      </c>
      <c r="J29" s="39">
        <f>I29*B29</f>
        <v>3.6</v>
      </c>
      <c r="K29" s="30"/>
      <c r="L29" s="30"/>
      <c r="M29" s="37"/>
      <c r="N29" s="37"/>
    </row>
    <row r="30" spans="1:14" ht="15.75">
      <c r="A30" s="39" t="s">
        <v>53</v>
      </c>
      <c r="B30" s="40">
        <v>0.1</v>
      </c>
      <c r="C30" s="39">
        <v>7</v>
      </c>
      <c r="D30" s="41">
        <f t="shared" ref="D30:D32" si="7">(C30*B30)</f>
        <v>0.70000000000000007</v>
      </c>
      <c r="E30" s="39">
        <v>8</v>
      </c>
      <c r="F30" s="39">
        <f t="shared" ref="F30:F32" si="8">(E30*B30)</f>
        <v>0.8</v>
      </c>
      <c r="G30" s="39">
        <v>7</v>
      </c>
      <c r="H30" s="39">
        <f t="shared" ref="H30:H32" si="9">B30*G30</f>
        <v>0.70000000000000007</v>
      </c>
      <c r="I30" s="39">
        <v>8</v>
      </c>
      <c r="J30" s="39">
        <f t="shared" ref="J30:J32" si="10">I30*B30</f>
        <v>0.8</v>
      </c>
      <c r="K30" s="30"/>
      <c r="L30" s="30"/>
      <c r="M30" s="37"/>
      <c r="N30" s="37"/>
    </row>
    <row r="31" spans="1:14" ht="15.75">
      <c r="A31" s="39" t="s">
        <v>54</v>
      </c>
      <c r="B31" s="40">
        <v>0.3</v>
      </c>
      <c r="C31" s="39">
        <v>9</v>
      </c>
      <c r="D31" s="41">
        <f t="shared" si="7"/>
        <v>2.6999999999999997</v>
      </c>
      <c r="E31" s="39">
        <v>5</v>
      </c>
      <c r="F31" s="39">
        <f t="shared" si="8"/>
        <v>1.5</v>
      </c>
      <c r="G31" s="39">
        <v>10</v>
      </c>
      <c r="H31" s="39">
        <f t="shared" si="9"/>
        <v>3</v>
      </c>
      <c r="I31" s="39">
        <v>6</v>
      </c>
      <c r="J31" s="39">
        <f t="shared" si="10"/>
        <v>1.7999999999999998</v>
      </c>
      <c r="K31" s="30"/>
      <c r="L31" s="30"/>
      <c r="M31" s="37"/>
      <c r="N31" s="37"/>
    </row>
    <row r="32" spans="1:14" ht="15.75">
      <c r="A32" s="39" t="s">
        <v>56</v>
      </c>
      <c r="B32" s="40">
        <v>0.2</v>
      </c>
      <c r="C32" s="39">
        <v>7</v>
      </c>
      <c r="D32" s="41">
        <f t="shared" si="7"/>
        <v>1.4000000000000001</v>
      </c>
      <c r="E32" s="39">
        <v>10</v>
      </c>
      <c r="F32" s="39">
        <f t="shared" si="8"/>
        <v>2</v>
      </c>
      <c r="G32" s="39">
        <v>10</v>
      </c>
      <c r="H32" s="39">
        <f t="shared" si="9"/>
        <v>2</v>
      </c>
      <c r="I32" s="39">
        <v>6</v>
      </c>
      <c r="J32" s="39">
        <f t="shared" si="10"/>
        <v>1.2000000000000002</v>
      </c>
      <c r="K32" s="30"/>
      <c r="L32" s="30"/>
      <c r="M32" s="37"/>
      <c r="N32" s="37"/>
    </row>
    <row r="33" spans="1:14" ht="15.75">
      <c r="A33" s="38" t="s">
        <v>6</v>
      </c>
      <c r="B33" s="40">
        <f>SUM(B29:B32)</f>
        <v>1</v>
      </c>
      <c r="C33" s="39"/>
      <c r="D33" s="42">
        <f>SUM(D29:D32)</f>
        <v>7.6000000000000005</v>
      </c>
      <c r="E33" s="39"/>
      <c r="F33" s="42">
        <f>SUM(F29:F32)</f>
        <v>8.3000000000000007</v>
      </c>
      <c r="G33" s="39"/>
      <c r="H33" s="42">
        <f>SUM(H29:H32)</f>
        <v>8.1000000000000014</v>
      </c>
      <c r="I33" s="39"/>
      <c r="J33" s="41">
        <f>SUM(J29:J32)</f>
        <v>7.4</v>
      </c>
      <c r="K33" s="30"/>
      <c r="L33" s="43"/>
      <c r="M33" s="37"/>
      <c r="N33" s="44"/>
    </row>
    <row r="34" spans="1:14" ht="15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5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5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15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15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5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5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5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5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15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5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15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5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5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5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5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5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5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</sheetData>
  <mergeCells count="18">
    <mergeCell ref="A2:G2"/>
    <mergeCell ref="A11:A12"/>
    <mergeCell ref="B11:B12"/>
    <mergeCell ref="K11:L11"/>
    <mergeCell ref="M11:N11"/>
    <mergeCell ref="I27:J27"/>
    <mergeCell ref="K27:L27"/>
    <mergeCell ref="M27:N27"/>
    <mergeCell ref="A27:A28"/>
    <mergeCell ref="B27:B28"/>
    <mergeCell ref="C27:D27"/>
    <mergeCell ref="E27:F27"/>
    <mergeCell ref="G27:H27"/>
    <mergeCell ref="A19:G19"/>
    <mergeCell ref="C11:D11"/>
    <mergeCell ref="E11:F11"/>
    <mergeCell ref="G11:H11"/>
    <mergeCell ref="I11:J1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L89"/>
  <sheetViews>
    <sheetView zoomScale="80" zoomScaleNormal="80" workbookViewId="0">
      <selection activeCell="H61" sqref="H61"/>
    </sheetView>
  </sheetViews>
  <sheetFormatPr baseColWidth="10" defaultRowHeight="15"/>
  <cols>
    <col min="2" max="2" width="29.5703125" customWidth="1"/>
    <col min="3" max="3" width="21.5703125" bestFit="1" customWidth="1"/>
    <col min="4" max="4" width="18.42578125" customWidth="1"/>
    <col min="5" max="5" width="15.140625" customWidth="1"/>
    <col min="6" max="6" width="12.5703125" customWidth="1"/>
    <col min="7" max="7" width="21.28515625" customWidth="1"/>
    <col min="8" max="8" width="25.140625" customWidth="1"/>
    <col min="9" max="9" width="18.7109375" customWidth="1"/>
    <col min="10" max="10" width="13.140625" bestFit="1" customWidth="1"/>
  </cols>
  <sheetData>
    <row r="3" spans="2:10">
      <c r="B3" s="54" t="s">
        <v>86</v>
      </c>
      <c r="C3" s="54"/>
      <c r="D3" s="54"/>
      <c r="E3" s="54"/>
      <c r="F3" s="54"/>
    </row>
    <row r="4" spans="2:10">
      <c r="B4" s="51" t="s">
        <v>85</v>
      </c>
      <c r="C4" s="51" t="s">
        <v>0</v>
      </c>
      <c r="D4" s="51" t="s">
        <v>1</v>
      </c>
      <c r="E4" s="51" t="s">
        <v>2</v>
      </c>
      <c r="F4" s="51" t="s">
        <v>3</v>
      </c>
    </row>
    <row r="5" spans="2:10">
      <c r="B5" s="47" t="s">
        <v>13</v>
      </c>
      <c r="C5" s="47">
        <v>1</v>
      </c>
      <c r="D5" s="76">
        <v>21390</v>
      </c>
      <c r="E5" s="75">
        <f>D5*C5</f>
        <v>21390</v>
      </c>
      <c r="F5" s="77">
        <v>5</v>
      </c>
    </row>
    <row r="6" spans="2:10" ht="15.75">
      <c r="B6" s="47" t="s">
        <v>12</v>
      </c>
      <c r="C6" s="47">
        <v>3</v>
      </c>
      <c r="D6" s="76">
        <v>2060</v>
      </c>
      <c r="E6" s="75">
        <f t="shared" ref="E6:E28" si="0">D6*C6</f>
        <v>6180</v>
      </c>
      <c r="F6" s="77">
        <v>10</v>
      </c>
      <c r="H6" s="27" t="s">
        <v>92</v>
      </c>
      <c r="I6" s="27" t="s">
        <v>93</v>
      </c>
    </row>
    <row r="7" spans="2:10" ht="15.75">
      <c r="B7" s="47" t="s">
        <v>18</v>
      </c>
      <c r="C7" s="47">
        <v>12</v>
      </c>
      <c r="D7" s="76">
        <v>241</v>
      </c>
      <c r="E7" s="75">
        <f t="shared" si="0"/>
        <v>2892</v>
      </c>
      <c r="F7" s="77">
        <v>10</v>
      </c>
      <c r="H7" s="28" t="s">
        <v>87</v>
      </c>
      <c r="I7" s="50">
        <f>E5</f>
        <v>21390</v>
      </c>
    </row>
    <row r="8" spans="2:10" ht="30.75">
      <c r="B8" s="47" t="s">
        <v>14</v>
      </c>
      <c r="C8" s="47">
        <v>4</v>
      </c>
      <c r="D8" s="76">
        <v>1200</v>
      </c>
      <c r="E8" s="75">
        <f t="shared" si="0"/>
        <v>4800</v>
      </c>
      <c r="F8" s="77">
        <v>10</v>
      </c>
      <c r="H8" s="28" t="s">
        <v>88</v>
      </c>
      <c r="I8" s="50">
        <f>E27+E21+E19+E16+E14+E13+E24</f>
        <v>11760</v>
      </c>
    </row>
    <row r="9" spans="2:10" ht="30.75">
      <c r="B9" s="47" t="s">
        <v>16</v>
      </c>
      <c r="C9" s="47">
        <v>3</v>
      </c>
      <c r="D9" s="76">
        <v>260</v>
      </c>
      <c r="E9" s="75">
        <f t="shared" si="0"/>
        <v>780</v>
      </c>
      <c r="F9" s="77">
        <v>10</v>
      </c>
      <c r="H9" s="28" t="s">
        <v>89</v>
      </c>
      <c r="I9" s="50">
        <f>E6+E7+E9+E11+E17+E25</f>
        <v>35607</v>
      </c>
    </row>
    <row r="10" spans="2:10" ht="15.75">
      <c r="B10" s="47" t="s">
        <v>17</v>
      </c>
      <c r="C10" s="47">
        <v>3</v>
      </c>
      <c r="D10" s="76">
        <v>534</v>
      </c>
      <c r="E10" s="75">
        <f t="shared" si="0"/>
        <v>1602</v>
      </c>
      <c r="F10" s="77">
        <v>10</v>
      </c>
      <c r="H10" s="28" t="s">
        <v>91</v>
      </c>
      <c r="I10" s="50">
        <f>E15+E20+E18+E10+E12+E26</f>
        <v>3894</v>
      </c>
    </row>
    <row r="11" spans="2:10" ht="15.75">
      <c r="B11" s="47" t="s">
        <v>77</v>
      </c>
      <c r="C11" s="47">
        <v>3</v>
      </c>
      <c r="D11" s="76">
        <v>140</v>
      </c>
      <c r="E11" s="75">
        <f t="shared" si="0"/>
        <v>420</v>
      </c>
      <c r="F11" s="77">
        <v>10</v>
      </c>
      <c r="H11" s="28" t="s">
        <v>90</v>
      </c>
      <c r="I11" s="50">
        <f>E22+E23+E8+E28</f>
        <v>5314</v>
      </c>
    </row>
    <row r="12" spans="2:10" ht="15.75">
      <c r="B12" s="47" t="s">
        <v>20</v>
      </c>
      <c r="C12" s="47">
        <v>3</v>
      </c>
      <c r="D12" s="76">
        <v>400</v>
      </c>
      <c r="E12" s="75">
        <f t="shared" si="0"/>
        <v>1200</v>
      </c>
      <c r="F12" s="77">
        <v>10</v>
      </c>
      <c r="H12" s="27" t="s">
        <v>94</v>
      </c>
      <c r="I12" s="50">
        <f>SUM(I7:I11)</f>
        <v>77965</v>
      </c>
    </row>
    <row r="13" spans="2:10">
      <c r="B13" s="47" t="s">
        <v>19</v>
      </c>
      <c r="C13" s="47">
        <v>3</v>
      </c>
      <c r="D13" s="76">
        <v>90</v>
      </c>
      <c r="E13" s="75">
        <f t="shared" si="0"/>
        <v>270</v>
      </c>
      <c r="F13" s="77">
        <v>3</v>
      </c>
    </row>
    <row r="14" spans="2:10">
      <c r="B14" s="47" t="s">
        <v>21</v>
      </c>
      <c r="C14" s="47">
        <v>3</v>
      </c>
      <c r="D14" s="76">
        <v>350</v>
      </c>
      <c r="E14" s="75">
        <f t="shared" si="0"/>
        <v>1050</v>
      </c>
      <c r="F14" s="77">
        <v>3</v>
      </c>
      <c r="H14" s="48" t="s">
        <v>87</v>
      </c>
      <c r="J14" s="1" t="s">
        <v>91</v>
      </c>
    </row>
    <row r="15" spans="2:10">
      <c r="B15" s="47" t="s">
        <v>22</v>
      </c>
      <c r="C15" s="47">
        <v>4</v>
      </c>
      <c r="D15" s="76">
        <v>200</v>
      </c>
      <c r="E15" s="75">
        <f t="shared" si="0"/>
        <v>800</v>
      </c>
      <c r="F15" s="77">
        <v>10</v>
      </c>
      <c r="H15" s="1" t="s">
        <v>88</v>
      </c>
      <c r="J15" s="49" t="s">
        <v>17</v>
      </c>
    </row>
    <row r="16" spans="2:10">
      <c r="B16" s="47" t="s">
        <v>28</v>
      </c>
      <c r="C16" s="47">
        <v>3</v>
      </c>
      <c r="D16" s="76">
        <v>1200</v>
      </c>
      <c r="E16" s="75">
        <f t="shared" si="0"/>
        <v>3600</v>
      </c>
      <c r="F16" s="77">
        <v>3</v>
      </c>
      <c r="H16" s="49" t="s">
        <v>19</v>
      </c>
      <c r="J16" s="49" t="s">
        <v>20</v>
      </c>
    </row>
    <row r="17" spans="2:12">
      <c r="B17" s="47" t="s">
        <v>15</v>
      </c>
      <c r="C17" s="47">
        <v>60</v>
      </c>
      <c r="D17" s="47">
        <v>16</v>
      </c>
      <c r="E17" s="75">
        <f t="shared" si="0"/>
        <v>960</v>
      </c>
      <c r="F17" s="77">
        <v>5</v>
      </c>
      <c r="H17" s="49" t="s">
        <v>21</v>
      </c>
      <c r="J17" s="49" t="s">
        <v>22</v>
      </c>
    </row>
    <row r="18" spans="2:12">
      <c r="B18" s="47" t="s">
        <v>24</v>
      </c>
      <c r="C18" s="47">
        <v>4</v>
      </c>
      <c r="D18" s="76">
        <v>40</v>
      </c>
      <c r="E18" s="75">
        <f t="shared" si="0"/>
        <v>160</v>
      </c>
      <c r="F18" s="77">
        <v>10</v>
      </c>
      <c r="H18" s="49" t="s">
        <v>28</v>
      </c>
      <c r="J18" s="49" t="s">
        <v>24</v>
      </c>
    </row>
    <row r="19" spans="2:12">
      <c r="B19" s="47" t="s">
        <v>23</v>
      </c>
      <c r="C19" s="47">
        <v>4</v>
      </c>
      <c r="D19" s="76">
        <v>500</v>
      </c>
      <c r="E19" s="75">
        <f t="shared" si="0"/>
        <v>2000</v>
      </c>
      <c r="F19" s="77">
        <v>3</v>
      </c>
      <c r="H19" s="49" t="s">
        <v>23</v>
      </c>
      <c r="J19" s="49" t="s">
        <v>25</v>
      </c>
    </row>
    <row r="20" spans="2:12">
      <c r="B20" s="47" t="s">
        <v>25</v>
      </c>
      <c r="C20" s="47">
        <v>4</v>
      </c>
      <c r="D20" s="76">
        <v>8</v>
      </c>
      <c r="E20" s="75">
        <f t="shared" si="0"/>
        <v>32</v>
      </c>
      <c r="F20" s="77">
        <v>10</v>
      </c>
      <c r="H20" s="49" t="s">
        <v>26</v>
      </c>
      <c r="J20" s="49" t="s">
        <v>27</v>
      </c>
    </row>
    <row r="21" spans="2:12">
      <c r="B21" s="47" t="s">
        <v>26</v>
      </c>
      <c r="C21" s="47">
        <v>1</v>
      </c>
      <c r="D21" s="76">
        <v>250</v>
      </c>
      <c r="E21" s="75">
        <f t="shared" si="0"/>
        <v>250</v>
      </c>
      <c r="F21" s="77">
        <v>3</v>
      </c>
      <c r="H21" s="49" t="s">
        <v>78</v>
      </c>
      <c r="J21" s="1" t="s">
        <v>90</v>
      </c>
    </row>
    <row r="22" spans="2:12">
      <c r="B22" s="47" t="s">
        <v>29</v>
      </c>
      <c r="C22" s="47">
        <v>1</v>
      </c>
      <c r="D22" s="76">
        <v>15</v>
      </c>
      <c r="E22" s="75">
        <f t="shared" si="0"/>
        <v>15</v>
      </c>
      <c r="F22" s="77">
        <v>10</v>
      </c>
      <c r="H22" s="49" t="s">
        <v>63</v>
      </c>
      <c r="J22" s="49" t="s">
        <v>14</v>
      </c>
    </row>
    <row r="23" spans="2:12">
      <c r="B23" s="47" t="s">
        <v>62</v>
      </c>
      <c r="C23" s="47">
        <v>1</v>
      </c>
      <c r="D23" s="76">
        <v>400</v>
      </c>
      <c r="E23" s="75">
        <f t="shared" si="0"/>
        <v>400</v>
      </c>
      <c r="F23" s="77">
        <v>10</v>
      </c>
      <c r="H23" s="1" t="s">
        <v>89</v>
      </c>
      <c r="J23" s="49" t="s">
        <v>29</v>
      </c>
    </row>
    <row r="24" spans="2:12">
      <c r="B24" s="47" t="s">
        <v>78</v>
      </c>
      <c r="C24" s="47">
        <v>3</v>
      </c>
      <c r="D24" s="76">
        <v>580</v>
      </c>
      <c r="E24" s="75">
        <f t="shared" si="0"/>
        <v>1740</v>
      </c>
      <c r="F24" s="77">
        <v>3</v>
      </c>
      <c r="H24" s="49" t="s">
        <v>12</v>
      </c>
      <c r="I24" s="3"/>
      <c r="J24" s="49" t="s">
        <v>62</v>
      </c>
    </row>
    <row r="25" spans="2:12">
      <c r="B25" s="47" t="s">
        <v>61</v>
      </c>
      <c r="C25" s="47">
        <v>3</v>
      </c>
      <c r="D25" s="76">
        <v>8125</v>
      </c>
      <c r="E25" s="75">
        <f t="shared" si="0"/>
        <v>24375</v>
      </c>
      <c r="F25" s="77">
        <v>10</v>
      </c>
      <c r="H25" s="49" t="s">
        <v>18</v>
      </c>
    </row>
    <row r="26" spans="2:12">
      <c r="B26" s="47" t="s">
        <v>27</v>
      </c>
      <c r="C26" s="47">
        <v>2</v>
      </c>
      <c r="D26" s="76">
        <v>50</v>
      </c>
      <c r="E26" s="75">
        <f t="shared" si="0"/>
        <v>100</v>
      </c>
      <c r="F26" s="77">
        <v>10</v>
      </c>
      <c r="H26" s="49" t="s">
        <v>16</v>
      </c>
    </row>
    <row r="27" spans="2:12">
      <c r="B27" s="47" t="s">
        <v>63</v>
      </c>
      <c r="C27" s="47">
        <v>3</v>
      </c>
      <c r="D27" s="76">
        <v>950</v>
      </c>
      <c r="E27" s="75">
        <f t="shared" si="0"/>
        <v>2850</v>
      </c>
      <c r="F27" s="77">
        <v>3</v>
      </c>
      <c r="H27" s="49" t="s">
        <v>77</v>
      </c>
    </row>
    <row r="28" spans="2:12">
      <c r="B28" s="47" t="s">
        <v>30</v>
      </c>
      <c r="C28" s="47">
        <v>3</v>
      </c>
      <c r="D28" s="76">
        <v>33</v>
      </c>
      <c r="E28" s="75">
        <f t="shared" si="0"/>
        <v>99</v>
      </c>
      <c r="F28" s="77">
        <v>10</v>
      </c>
      <c r="H28" s="49" t="s">
        <v>15</v>
      </c>
    </row>
    <row r="29" spans="2:12">
      <c r="B29" s="56" t="s">
        <v>79</v>
      </c>
      <c r="C29" s="57"/>
      <c r="D29" s="58"/>
      <c r="E29" s="9">
        <f>SUM(E5:E28)</f>
        <v>77965</v>
      </c>
      <c r="F29" s="4"/>
      <c r="H29" s="49" t="s">
        <v>61</v>
      </c>
    </row>
    <row r="30" spans="2:12">
      <c r="H30" s="49" t="s">
        <v>30</v>
      </c>
    </row>
    <row r="32" spans="2:12">
      <c r="B32" s="59" t="s">
        <v>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2:12">
      <c r="B33" s="53" t="s">
        <v>4</v>
      </c>
      <c r="C33" s="53">
        <v>1</v>
      </c>
      <c r="D33" s="53">
        <v>2</v>
      </c>
      <c r="E33" s="53">
        <v>3</v>
      </c>
      <c r="F33" s="53">
        <v>4</v>
      </c>
      <c r="G33" s="53">
        <v>5</v>
      </c>
      <c r="H33" s="53">
        <v>6</v>
      </c>
      <c r="I33" s="53">
        <v>7</v>
      </c>
      <c r="J33" s="53">
        <v>8</v>
      </c>
      <c r="K33" s="53">
        <v>9</v>
      </c>
      <c r="L33" s="53">
        <v>10</v>
      </c>
    </row>
    <row r="34" spans="2:12">
      <c r="B34" s="10" t="s">
        <v>13</v>
      </c>
      <c r="C34" s="15"/>
      <c r="D34" s="11"/>
      <c r="E34" s="11"/>
      <c r="F34" s="11"/>
      <c r="G34" s="11">
        <f>E5</f>
        <v>21390</v>
      </c>
      <c r="H34" s="11"/>
      <c r="I34" s="11"/>
      <c r="J34" s="11"/>
      <c r="K34" s="11"/>
      <c r="L34" s="15"/>
    </row>
    <row r="35" spans="2:12">
      <c r="B35" s="8" t="s">
        <v>19</v>
      </c>
      <c r="C35" s="15"/>
      <c r="D35" s="11"/>
      <c r="E35" s="11">
        <f>E13</f>
        <v>270</v>
      </c>
      <c r="F35" s="11"/>
      <c r="G35" s="11"/>
      <c r="H35" s="11">
        <f t="shared" ref="H35:H41" si="1">E35</f>
        <v>270</v>
      </c>
      <c r="I35" s="11"/>
      <c r="J35" s="11"/>
      <c r="K35" s="11">
        <f t="shared" ref="K35:K41" si="2">H35</f>
        <v>270</v>
      </c>
      <c r="L35" s="15"/>
    </row>
    <row r="36" spans="2:12">
      <c r="B36" s="8" t="s">
        <v>21</v>
      </c>
      <c r="C36" s="15"/>
      <c r="D36" s="11"/>
      <c r="E36" s="11">
        <f>E14</f>
        <v>1050</v>
      </c>
      <c r="F36" s="11"/>
      <c r="G36" s="11"/>
      <c r="H36" s="11">
        <f t="shared" si="1"/>
        <v>1050</v>
      </c>
      <c r="I36" s="11"/>
      <c r="J36" s="11"/>
      <c r="K36" s="11">
        <f t="shared" si="2"/>
        <v>1050</v>
      </c>
      <c r="L36" s="15"/>
    </row>
    <row r="37" spans="2:12">
      <c r="B37" s="10" t="s">
        <v>28</v>
      </c>
      <c r="C37" s="15"/>
      <c r="D37" s="11"/>
      <c r="E37" s="11">
        <f>E16</f>
        <v>3600</v>
      </c>
      <c r="F37" s="11"/>
      <c r="G37" s="11"/>
      <c r="H37" s="11">
        <f t="shared" si="1"/>
        <v>3600</v>
      </c>
      <c r="I37" s="11"/>
      <c r="J37" s="11"/>
      <c r="K37" s="11">
        <f t="shared" si="2"/>
        <v>3600</v>
      </c>
      <c r="L37" s="15"/>
    </row>
    <row r="38" spans="2:12">
      <c r="B38" s="10" t="s">
        <v>23</v>
      </c>
      <c r="C38" s="15"/>
      <c r="D38" s="11"/>
      <c r="E38" s="11">
        <f>E19</f>
        <v>2000</v>
      </c>
      <c r="F38" s="11"/>
      <c r="G38" s="11"/>
      <c r="H38" s="11">
        <f t="shared" si="1"/>
        <v>2000</v>
      </c>
      <c r="I38" s="11"/>
      <c r="J38" s="11"/>
      <c r="K38" s="11">
        <f t="shared" si="2"/>
        <v>2000</v>
      </c>
      <c r="L38" s="15"/>
    </row>
    <row r="39" spans="2:12">
      <c r="B39" s="10" t="s">
        <v>26</v>
      </c>
      <c r="C39" s="15"/>
      <c r="D39" s="11"/>
      <c r="E39" s="11">
        <f>E21</f>
        <v>250</v>
      </c>
      <c r="F39" s="11"/>
      <c r="G39" s="11"/>
      <c r="H39" s="11">
        <f t="shared" si="1"/>
        <v>250</v>
      </c>
      <c r="I39" s="11"/>
      <c r="J39" s="11"/>
      <c r="K39" s="11">
        <f t="shared" si="2"/>
        <v>250</v>
      </c>
      <c r="L39" s="15"/>
    </row>
    <row r="40" spans="2:12">
      <c r="B40" s="10" t="s">
        <v>78</v>
      </c>
      <c r="C40" s="15"/>
      <c r="D40" s="11"/>
      <c r="E40" s="11">
        <v>1740</v>
      </c>
      <c r="F40" s="11"/>
      <c r="G40" s="11"/>
      <c r="H40" s="11">
        <f t="shared" si="1"/>
        <v>1740</v>
      </c>
      <c r="I40" s="11"/>
      <c r="J40" s="11"/>
      <c r="K40" s="11">
        <f t="shared" si="2"/>
        <v>1740</v>
      </c>
      <c r="L40" s="15"/>
    </row>
    <row r="41" spans="2:12">
      <c r="B41" s="10" t="s">
        <v>63</v>
      </c>
      <c r="C41" s="11"/>
      <c r="D41" s="11"/>
      <c r="E41" s="11">
        <f>E27</f>
        <v>2850</v>
      </c>
      <c r="F41" s="11"/>
      <c r="G41" s="11"/>
      <c r="H41" s="11">
        <f t="shared" si="1"/>
        <v>2850</v>
      </c>
      <c r="I41" s="11"/>
      <c r="J41" s="11"/>
      <c r="K41" s="11">
        <f t="shared" si="2"/>
        <v>2850</v>
      </c>
      <c r="L41" s="11"/>
    </row>
    <row r="42" spans="2:12">
      <c r="B42" s="10" t="s">
        <v>15</v>
      </c>
      <c r="C42" s="11"/>
      <c r="D42" s="11"/>
      <c r="E42" s="11"/>
      <c r="F42" s="11"/>
      <c r="G42" s="11">
        <f>E17</f>
        <v>960</v>
      </c>
      <c r="H42" s="11"/>
      <c r="I42" s="11"/>
      <c r="J42" s="11"/>
      <c r="K42" s="11"/>
      <c r="L42" s="11"/>
    </row>
    <row r="43" spans="2:12">
      <c r="B43" s="53" t="s">
        <v>6</v>
      </c>
      <c r="C43" s="11">
        <f>SUM(C34:C42)</f>
        <v>0</v>
      </c>
      <c r="D43" s="11">
        <f>SUM(D34:D42)</f>
        <v>0</v>
      </c>
      <c r="E43" s="11">
        <f>SUM(E34:E42)</f>
        <v>11760</v>
      </c>
      <c r="F43" s="11">
        <f>SUM(F34:F42)</f>
        <v>0</v>
      </c>
      <c r="G43" s="11">
        <f t="shared" ref="G43:L43" si="3">SUM(G34:G42)</f>
        <v>22350</v>
      </c>
      <c r="H43" s="11">
        <f t="shared" si="3"/>
        <v>11760</v>
      </c>
      <c r="I43" s="11">
        <f t="shared" si="3"/>
        <v>0</v>
      </c>
      <c r="J43" s="11">
        <f t="shared" si="3"/>
        <v>0</v>
      </c>
      <c r="K43" s="11">
        <f t="shared" si="3"/>
        <v>11760</v>
      </c>
      <c r="L43" s="11">
        <f t="shared" si="3"/>
        <v>0</v>
      </c>
    </row>
    <row r="48" spans="2:12" ht="15" customHeight="1">
      <c r="B48" s="60" t="s">
        <v>64</v>
      </c>
      <c r="C48" s="64"/>
      <c r="D48" s="64"/>
      <c r="E48" s="61"/>
    </row>
    <row r="49" spans="2:10" ht="15" customHeight="1">
      <c r="B49" s="62" t="s">
        <v>7</v>
      </c>
      <c r="C49" s="62" t="s">
        <v>8</v>
      </c>
      <c r="D49" s="60" t="s">
        <v>10</v>
      </c>
      <c r="E49" s="61"/>
    </row>
    <row r="50" spans="2:10">
      <c r="B50" s="63"/>
      <c r="C50" s="63"/>
      <c r="D50" s="52" t="s">
        <v>9</v>
      </c>
      <c r="E50" s="52" t="s">
        <v>6</v>
      </c>
      <c r="I50" s="13" t="s">
        <v>81</v>
      </c>
      <c r="J50" s="13" t="s">
        <v>82</v>
      </c>
    </row>
    <row r="51" spans="2:10" ht="29.25">
      <c r="B51" s="17" t="s">
        <v>35</v>
      </c>
      <c r="C51" s="17">
        <v>3</v>
      </c>
      <c r="D51" s="18">
        <f>'remuneracion anual '!J4</f>
        <v>4916.5792000000001</v>
      </c>
      <c r="E51" s="18">
        <f>D51*C51</f>
        <v>14749.7376</v>
      </c>
      <c r="I51" s="12">
        <v>4624.6959999999999</v>
      </c>
      <c r="J51" s="12">
        <f>I51*C51</f>
        <v>13874.088</v>
      </c>
    </row>
    <row r="52" spans="2:10">
      <c r="B52" s="17" t="s">
        <v>36</v>
      </c>
      <c r="C52" s="17">
        <v>6</v>
      </c>
      <c r="D52" s="18">
        <f>'remuneracion anual '!J5</f>
        <v>4916.5792000000001</v>
      </c>
      <c r="E52" s="18">
        <f t="shared" ref="E52:E53" si="4">D52*C52</f>
        <v>29499.475200000001</v>
      </c>
      <c r="I52" s="12">
        <v>4624.6959999999999</v>
      </c>
      <c r="J52" s="12">
        <f t="shared" ref="J52:J53" si="5">I52*C52</f>
        <v>27748.175999999999</v>
      </c>
    </row>
    <row r="53" spans="2:10" ht="29.25">
      <c r="B53" s="17" t="s">
        <v>33</v>
      </c>
      <c r="C53" s="17">
        <v>3</v>
      </c>
      <c r="D53" s="18">
        <f>'remuneracion anual '!J6</f>
        <v>5835.16</v>
      </c>
      <c r="E53" s="18">
        <f t="shared" si="4"/>
        <v>17505.48</v>
      </c>
      <c r="I53" s="12">
        <v>5485.3</v>
      </c>
      <c r="J53" s="12">
        <f t="shared" si="5"/>
        <v>16455.900000000001</v>
      </c>
    </row>
    <row r="54" spans="2:10">
      <c r="B54" s="17"/>
      <c r="C54" s="17"/>
      <c r="D54" s="52" t="s">
        <v>6</v>
      </c>
      <c r="E54" s="18">
        <f>SUM(E51:E53)</f>
        <v>61754.692800000004</v>
      </c>
      <c r="I54" s="12"/>
      <c r="J54" s="12"/>
    </row>
    <row r="55" spans="2:10">
      <c r="B55" s="19"/>
      <c r="C55" s="19"/>
      <c r="D55" s="19"/>
      <c r="E55" s="19"/>
      <c r="G55" s="5"/>
      <c r="I55" s="12"/>
      <c r="J55" s="12"/>
    </row>
    <row r="56" spans="2:10">
      <c r="B56" s="60" t="s">
        <v>31</v>
      </c>
      <c r="C56" s="64"/>
      <c r="D56" s="64"/>
      <c r="E56" s="61"/>
      <c r="I56" s="12"/>
      <c r="J56" s="12"/>
    </row>
    <row r="57" spans="2:10">
      <c r="B57" s="55" t="s">
        <v>7</v>
      </c>
      <c r="C57" s="55" t="s">
        <v>8</v>
      </c>
      <c r="D57" s="55" t="s">
        <v>10</v>
      </c>
      <c r="E57" s="55"/>
      <c r="I57" s="12"/>
      <c r="J57" s="12"/>
    </row>
    <row r="58" spans="2:10">
      <c r="B58" s="55"/>
      <c r="C58" s="55"/>
      <c r="D58" s="52" t="s">
        <v>9</v>
      </c>
      <c r="E58" s="52" t="s">
        <v>6</v>
      </c>
      <c r="I58" s="12"/>
      <c r="J58" s="12"/>
    </row>
    <row r="59" spans="2:10">
      <c r="B59" s="17" t="s">
        <v>32</v>
      </c>
      <c r="C59" s="17">
        <v>1</v>
      </c>
      <c r="D59" s="18">
        <f>'remuneracion anual '!J9</f>
        <v>12170.2</v>
      </c>
      <c r="E59" s="18">
        <f>C59*D59</f>
        <v>12170.2</v>
      </c>
      <c r="I59" s="12">
        <v>11420.5</v>
      </c>
      <c r="J59" s="12">
        <f t="shared" ref="J59:J62" si="6">I59*C59</f>
        <v>11420.5</v>
      </c>
    </row>
    <row r="60" spans="2:10" ht="29.25">
      <c r="B60" s="17" t="s">
        <v>75</v>
      </c>
      <c r="C60" s="17">
        <v>1</v>
      </c>
      <c r="D60" s="18">
        <f>'remuneracion anual '!J10</f>
        <v>8210.7999999999993</v>
      </c>
      <c r="E60" s="18">
        <f t="shared" ref="E60:E62" si="7">C60*D60</f>
        <v>8210.7999999999993</v>
      </c>
      <c r="I60" s="12">
        <v>7710.9999999999991</v>
      </c>
      <c r="J60" s="12">
        <f t="shared" si="6"/>
        <v>7710.9999999999991</v>
      </c>
    </row>
    <row r="61" spans="2:10" ht="29.25">
      <c r="B61" s="17" t="s">
        <v>74</v>
      </c>
      <c r="C61" s="17">
        <v>1</v>
      </c>
      <c r="D61" s="18">
        <f>'remuneracion anual '!J11</f>
        <v>8210.7999999999993</v>
      </c>
      <c r="E61" s="18">
        <f t="shared" si="7"/>
        <v>8210.7999999999993</v>
      </c>
      <c r="I61" s="12">
        <v>7710.9999999999991</v>
      </c>
      <c r="J61" s="12">
        <f t="shared" si="6"/>
        <v>7710.9999999999991</v>
      </c>
    </row>
    <row r="62" spans="2:10">
      <c r="B62" s="17" t="s">
        <v>34</v>
      </c>
      <c r="C62" s="17">
        <v>1</v>
      </c>
      <c r="D62" s="18">
        <f>'remuneracion anual '!J12</f>
        <v>5043.28</v>
      </c>
      <c r="E62" s="18">
        <f t="shared" si="7"/>
        <v>5043.28</v>
      </c>
      <c r="I62" s="12">
        <v>4743.3999999999996</v>
      </c>
      <c r="J62" s="12">
        <f t="shared" si="6"/>
        <v>4743.3999999999996</v>
      </c>
    </row>
    <row r="63" spans="2:10">
      <c r="B63" s="17"/>
      <c r="C63" s="17"/>
      <c r="D63" s="52" t="s">
        <v>6</v>
      </c>
      <c r="E63" s="18">
        <f>SUM('sin arancel'!E59:E62)</f>
        <v>33635.08</v>
      </c>
      <c r="I63" s="13" t="s">
        <v>82</v>
      </c>
      <c r="J63" s="46">
        <f>SUM(J59:J62)+SUM(J51:J53)</f>
        <v>89664.063999999998</v>
      </c>
    </row>
    <row r="65" spans="2:2">
      <c r="B65" s="1"/>
    </row>
    <row r="68" spans="2:2">
      <c r="B68" s="1"/>
    </row>
    <row r="84" spans="2:2" ht="21" customHeight="1"/>
    <row r="85" spans="2:2" ht="21" customHeight="1"/>
    <row r="86" spans="2:2" ht="21" customHeight="1"/>
    <row r="89" spans="2:2">
      <c r="B89" s="1"/>
    </row>
  </sheetData>
  <mergeCells count="11">
    <mergeCell ref="B56:E56"/>
    <mergeCell ref="B57:B58"/>
    <mergeCell ref="C57:C58"/>
    <mergeCell ref="D57:E57"/>
    <mergeCell ref="B3:F3"/>
    <mergeCell ref="B29:D29"/>
    <mergeCell ref="B32:L32"/>
    <mergeCell ref="B48:E48"/>
    <mergeCell ref="B49:B50"/>
    <mergeCell ref="C49:C50"/>
    <mergeCell ref="D49:E4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tecnico</vt:lpstr>
      <vt:lpstr>remuneracion anual </vt:lpstr>
      <vt:lpstr>localizacion</vt:lpstr>
      <vt:lpstr>sin arancel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WinuE</cp:lastModifiedBy>
  <dcterms:created xsi:type="dcterms:W3CDTF">2012-04-09T04:17:06Z</dcterms:created>
  <dcterms:modified xsi:type="dcterms:W3CDTF">2012-05-03T22:06:57Z</dcterms:modified>
</cp:coreProperties>
</file>