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390" windowWidth="12390" windowHeight="8970" activeTab="0"/>
  </bookViews>
  <sheets>
    <sheet name="RRM740" sheetId="1" r:id="rId1"/>
    <sheet name="RANGE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_xlnm.Print_Area" localSheetId="0">'RRM740'!$B$2:$Q$33</definedName>
  </definedNames>
  <calcPr fullCalcOnLoad="1"/>
</workbook>
</file>

<file path=xl/sharedStrings.xml><?xml version="1.0" encoding="utf-8"?>
<sst xmlns="http://schemas.openxmlformats.org/spreadsheetml/2006/main" count="65" uniqueCount="46">
  <si>
    <t>INSTITUTO NACIONAL DE METEOROLOGIA E HIDROLOGIA</t>
  </si>
  <si>
    <t>DIRECCION DE INFORMATICA</t>
  </si>
  <si>
    <t>SERIES DE DATOS METEOROLOGICOS</t>
  </si>
  <si>
    <t>1971-1991</t>
  </si>
  <si>
    <t>LATITUD:</t>
  </si>
  <si>
    <t>M740</t>
  </si>
  <si>
    <t>LONGITUD:</t>
  </si>
  <si>
    <t>ELEVACION:</t>
  </si>
  <si>
    <t>HUERTAS</t>
  </si>
  <si>
    <t>FEB</t>
  </si>
  <si>
    <t>MAR</t>
  </si>
  <si>
    <t>MAY</t>
  </si>
  <si>
    <t>JUN</t>
  </si>
  <si>
    <t>JUL</t>
  </si>
  <si>
    <t>SEP</t>
  </si>
  <si>
    <t>OCT</t>
  </si>
  <si>
    <t>NOV</t>
  </si>
  <si>
    <t>CODE:</t>
  </si>
  <si>
    <t>SUM</t>
  </si>
  <si>
    <t>RECORD ORDER</t>
  </si>
  <si>
    <t>Prob. to be &lt;</t>
  </si>
  <si>
    <t>Prob. to be &gt;</t>
  </si>
  <si>
    <t>JAN</t>
  </si>
  <si>
    <t>APR</t>
  </si>
  <si>
    <t>AUG</t>
  </si>
  <si>
    <t>DEC</t>
  </si>
  <si>
    <r>
      <t xml:space="preserve">T </t>
    </r>
    <r>
      <rPr>
        <vertAlign val="subscript"/>
        <sz val="10"/>
        <rFont val="Arial Narrow"/>
        <family val="2"/>
      </rPr>
      <t>RETORNO</t>
    </r>
  </si>
  <si>
    <t>Monthly Precipitation (mm)</t>
  </si>
  <si>
    <t>MAX. 24 H</t>
  </si>
  <si>
    <t>_</t>
  </si>
  <si>
    <t>ESTACION:</t>
  </si>
  <si>
    <t>PERIODO:</t>
  </si>
  <si>
    <t>AÑO</t>
  </si>
  <si>
    <t>VALORES MENSUALES DE PRECIPITACION (mm)</t>
  </si>
  <si>
    <t>VALORES ANUALES</t>
  </si>
  <si>
    <t>ENE</t>
  </si>
  <si>
    <t>ABR</t>
  </si>
  <si>
    <t>AGO</t>
  </si>
  <si>
    <t>DIC</t>
  </si>
  <si>
    <t>PROM</t>
  </si>
  <si>
    <t>SUMA</t>
  </si>
  <si>
    <t>PROMEDIO</t>
  </si>
  <si>
    <t>MINIMO</t>
  </si>
  <si>
    <t>MAXIMO</t>
  </si>
  <si>
    <t>AMPLITUD</t>
  </si>
  <si>
    <t>ANEXO III-6      VALORES MENSUALES DE PRECIPITACIÓN -  HUERTAS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</si>
</sst>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000"/>
    <numFmt numFmtId="183" formatCode="mmmmm"/>
    <numFmt numFmtId="184" formatCode="General&quot; S&quot;"/>
    <numFmt numFmtId="185" formatCode="General\ \N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 Narrow"/>
      <family val="2"/>
    </font>
    <font>
      <b/>
      <sz val="10"/>
      <name val="Arial Narrow"/>
      <family val="2"/>
    </font>
    <font>
      <vertAlign val="subscript"/>
      <sz val="10"/>
      <name val="Arial Narrow"/>
      <family val="2"/>
    </font>
    <font>
      <sz val="11.75"/>
      <name val="Arial"/>
      <family val="0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4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RANGE OF PRECIPITATION IN HUERTAS STATION
(1971 - 1991)</a:t>
            </a:r>
          </a:p>
        </c:rich>
      </c:tx>
      <c:layout>
        <c:manualLayout>
          <c:xMode val="factor"/>
          <c:yMode val="factor"/>
          <c:x val="0.03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5075"/>
          <c:w val="0.95575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v>MIN Tr = 1 YEAR</c:v>
          </c:tx>
          <c:spPr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RRM740!$C$36:$N$36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RRM740!$C$37:$N$37</c:f>
              <c:numCache>
                <c:ptCount val="12"/>
                <c:pt idx="0">
                  <c:v>34</c:v>
                </c:pt>
                <c:pt idx="1">
                  <c:v>69.3</c:v>
                </c:pt>
                <c:pt idx="2">
                  <c:v>5.2</c:v>
                </c:pt>
                <c:pt idx="3">
                  <c:v>175.4</c:v>
                </c:pt>
                <c:pt idx="4">
                  <c:v>17.1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0.9</c:v>
                </c:pt>
                <c:pt idx="10">
                  <c:v>18</c:v>
                </c:pt>
                <c:pt idx="11">
                  <c:v>54.5</c:v>
                </c:pt>
              </c:numCache>
            </c:numRef>
          </c:val>
        </c:ser>
        <c:ser>
          <c:idx val="2"/>
          <c:order val="1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RRM740!$C$30:$N$30</c:f>
              <c:numCache>
                <c:ptCount val="12"/>
                <c:pt idx="0">
                  <c:v>348.23125</c:v>
                </c:pt>
                <c:pt idx="1">
                  <c:v>412.723076923077</c:v>
                </c:pt>
                <c:pt idx="2">
                  <c:v>414.875</c:v>
                </c:pt>
                <c:pt idx="3">
                  <c:v>390.78749999999997</c:v>
                </c:pt>
                <c:pt idx="4">
                  <c:v>255.59333333333333</c:v>
                </c:pt>
                <c:pt idx="5">
                  <c:v>87.54375000000002</c:v>
                </c:pt>
                <c:pt idx="6">
                  <c:v>35.3375</c:v>
                </c:pt>
                <c:pt idx="7">
                  <c:v>10.423437499999999</c:v>
                </c:pt>
                <c:pt idx="8">
                  <c:v>60.07692307692308</c:v>
                </c:pt>
                <c:pt idx="9">
                  <c:v>121.13229166666666</c:v>
                </c:pt>
                <c:pt idx="10">
                  <c:v>117.69947916666666</c:v>
                </c:pt>
                <c:pt idx="11">
                  <c:v>250.37499999999994</c:v>
                </c:pt>
              </c:numCache>
            </c:numRef>
          </c:val>
        </c:ser>
        <c:ser>
          <c:idx val="1"/>
          <c:order val="2"/>
          <c:tx>
            <c:v>MAX Tr = 22 YEARS</c:v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RRM740!$C$36:$N$36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RRM740!$C$57:$N$57</c:f>
              <c:numCache>
                <c:ptCount val="12"/>
                <c:pt idx="0">
                  <c:v>817.7</c:v>
                </c:pt>
                <c:pt idx="1">
                  <c:v>919.3</c:v>
                </c:pt>
                <c:pt idx="2">
                  <c:v>1031</c:v>
                </c:pt>
                <c:pt idx="3">
                  <c:v>1004.6</c:v>
                </c:pt>
                <c:pt idx="4">
                  <c:v>805.6</c:v>
                </c:pt>
                <c:pt idx="5">
                  <c:v>220</c:v>
                </c:pt>
                <c:pt idx="6">
                  <c:v>196.9</c:v>
                </c:pt>
                <c:pt idx="7">
                  <c:v>35.1</c:v>
                </c:pt>
                <c:pt idx="8">
                  <c:v>149.4</c:v>
                </c:pt>
                <c:pt idx="9">
                  <c:v>1055.8</c:v>
                </c:pt>
                <c:pt idx="10">
                  <c:v>741.4</c:v>
                </c:pt>
                <c:pt idx="11">
                  <c:v>747</c:v>
                </c:pt>
              </c:numCache>
            </c:numRef>
          </c:val>
        </c:ser>
        <c:gapWidth val="1"/>
        <c:axId val="44570903"/>
        <c:axId val="65593808"/>
      </c:barChart>
      <c:catAx>
        <c:axId val="44570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5593808"/>
        <c:crosses val="autoZero"/>
        <c:auto val="1"/>
        <c:lblOffset val="100"/>
        <c:noMultiLvlLbl val="0"/>
      </c:catAx>
      <c:valAx>
        <c:axId val="65593808"/>
        <c:scaling>
          <c:orientation val="minMax"/>
          <c:max val="10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4570903"/>
        <c:crossesAt val="1"/>
        <c:crossBetween val="between"/>
        <c:dispUnits/>
        <c:majorUnit val="100"/>
        <c:minorUnit val="20"/>
      </c:valAx>
    </c:plotArea>
    <c:legend>
      <c:legendPos val="r"/>
      <c:layout>
        <c:manualLayout>
          <c:xMode val="edge"/>
          <c:yMode val="edge"/>
          <c:x val="0.4655"/>
          <c:y val="0.06025"/>
          <c:w val="0.216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SEP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6"/>
          <c:w val="0.96025"/>
          <c:h val="0.90375"/>
        </c:manualLayout>
      </c:layout>
      <c:scatterChart>
        <c:scatterStyle val="smoothMarker"/>
        <c:varyColors val="0"/>
        <c:ser>
          <c:idx val="8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RRM740!$K$12:$K$27</c:f>
              <c:numCache>
                <c:ptCount val="16"/>
                <c:pt idx="0">
                  <c:v>118.4</c:v>
                </c:pt>
                <c:pt idx="1">
                  <c:v>48.7</c:v>
                </c:pt>
                <c:pt idx="2">
                  <c:v>149.4</c:v>
                </c:pt>
                <c:pt idx="3">
                  <c:v>72.8</c:v>
                </c:pt>
                <c:pt idx="4">
                  <c:v>26.8</c:v>
                </c:pt>
                <c:pt idx="5">
                  <c:v>26.8</c:v>
                </c:pt>
                <c:pt idx="6">
                  <c:v>34</c:v>
                </c:pt>
                <c:pt idx="7">
                  <c:v>61.815384615384616</c:v>
                </c:pt>
                <c:pt idx="8">
                  <c:v>97.6</c:v>
                </c:pt>
                <c:pt idx="9">
                  <c:v>106.6</c:v>
                </c:pt>
                <c:pt idx="10">
                  <c:v>27.1</c:v>
                </c:pt>
                <c:pt idx="11">
                  <c:v>29.8</c:v>
                </c:pt>
                <c:pt idx="12">
                  <c:v>1</c:v>
                </c:pt>
                <c:pt idx="13">
                  <c:v>98.6</c:v>
                </c:pt>
                <c:pt idx="14">
                  <c:v>61.815384615384616</c:v>
                </c:pt>
                <c:pt idx="15">
                  <c:v>0</c:v>
                </c:pt>
              </c:numCache>
            </c:numRef>
          </c:yVal>
          <c:smooth val="1"/>
        </c:ser>
        <c:axId val="52264609"/>
        <c:axId val="619434"/>
      </c:scatterChart>
      <c:valAx>
        <c:axId val="52264609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crossBetween val="midCat"/>
        <c:dispUnits/>
        <c:majorUnit val="2"/>
        <c:minorUnit val="1"/>
      </c:valAx>
      <c:valAx>
        <c:axId val="6194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2264609"/>
        <c:crosses val="autoZero"/>
        <c:crossBetween val="midCat"/>
        <c:dispUnits/>
        <c:majorUnit val="10"/>
        <c:minorUnit val="2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OCT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8"/>
          <c:w val="0.96025"/>
          <c:h val="0.90225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RRM740!$L$12:$L$27</c:f>
              <c:numCache>
                <c:ptCount val="16"/>
                <c:pt idx="0">
                  <c:v>37.7</c:v>
                </c:pt>
                <c:pt idx="1">
                  <c:v>40.9</c:v>
                </c:pt>
                <c:pt idx="2">
                  <c:v>1.7</c:v>
                </c:pt>
                <c:pt idx="3">
                  <c:v>54.4</c:v>
                </c:pt>
                <c:pt idx="4">
                  <c:v>73.6</c:v>
                </c:pt>
                <c:pt idx="5">
                  <c:v>0.9</c:v>
                </c:pt>
                <c:pt idx="6">
                  <c:v>10</c:v>
                </c:pt>
                <c:pt idx="7">
                  <c:v>137.00833333333333</c:v>
                </c:pt>
                <c:pt idx="8">
                  <c:v>1055.8</c:v>
                </c:pt>
                <c:pt idx="9">
                  <c:v>101.6</c:v>
                </c:pt>
                <c:pt idx="10">
                  <c:v>178.2</c:v>
                </c:pt>
                <c:pt idx="11">
                  <c:v>14.2</c:v>
                </c:pt>
                <c:pt idx="12">
                  <c:v>10</c:v>
                </c:pt>
                <c:pt idx="13">
                  <c:v>34.8</c:v>
                </c:pt>
                <c:pt idx="14">
                  <c:v>137.00833333333333</c:v>
                </c:pt>
                <c:pt idx="15">
                  <c:v>50.3</c:v>
                </c:pt>
              </c:numCache>
            </c:numRef>
          </c:yVal>
          <c:smooth val="1"/>
        </c:ser>
        <c:axId val="5574907"/>
        <c:axId val="50174164"/>
      </c:scatterChart>
      <c:valAx>
        <c:axId val="5574907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crossBetween val="midCat"/>
        <c:dispUnits/>
        <c:majorUnit val="2"/>
        <c:minorUnit val="1"/>
      </c:valAx>
      <c:valAx>
        <c:axId val="50174164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574907"/>
        <c:crosses val="autoZero"/>
        <c:crossBetween val="midCat"/>
        <c:dispUnits/>
        <c:majorUnit val="100"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NOV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175"/>
          <c:w val="0.96025"/>
          <c:h val="0.888"/>
        </c:manualLayout>
      </c:layout>
      <c:scatterChart>
        <c:scatterStyle val="smoothMarker"/>
        <c:varyColors val="0"/>
        <c:ser>
          <c:idx val="1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RRM740!$M$12:$M$27</c:f>
              <c:numCache>
                <c:ptCount val="16"/>
                <c:pt idx="0">
                  <c:v>70</c:v>
                </c:pt>
                <c:pt idx="1">
                  <c:v>44.8</c:v>
                </c:pt>
                <c:pt idx="2">
                  <c:v>40.7</c:v>
                </c:pt>
                <c:pt idx="3">
                  <c:v>56.9</c:v>
                </c:pt>
                <c:pt idx="4">
                  <c:v>22.4</c:v>
                </c:pt>
                <c:pt idx="5">
                  <c:v>27.6</c:v>
                </c:pt>
                <c:pt idx="6">
                  <c:v>50</c:v>
                </c:pt>
                <c:pt idx="7">
                  <c:v>190</c:v>
                </c:pt>
                <c:pt idx="8">
                  <c:v>741.4</c:v>
                </c:pt>
                <c:pt idx="9">
                  <c:v>147</c:v>
                </c:pt>
                <c:pt idx="10">
                  <c:v>112</c:v>
                </c:pt>
                <c:pt idx="11">
                  <c:v>18</c:v>
                </c:pt>
                <c:pt idx="12">
                  <c:v>30</c:v>
                </c:pt>
                <c:pt idx="13">
                  <c:v>104.7</c:v>
                </c:pt>
                <c:pt idx="14">
                  <c:v>124.09166666666667</c:v>
                </c:pt>
                <c:pt idx="15">
                  <c:v>103.6</c:v>
                </c:pt>
              </c:numCache>
            </c:numRef>
          </c:yVal>
          <c:smooth val="1"/>
        </c:ser>
        <c:axId val="48914293"/>
        <c:axId val="37575454"/>
      </c:scatterChart>
      <c:valAx>
        <c:axId val="48914293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crossBetween val="midCat"/>
        <c:dispUnits/>
        <c:majorUnit val="2"/>
        <c:minorUnit val="1"/>
      </c:valAx>
      <c:valAx>
        <c:axId val="37575454"/>
        <c:scaling>
          <c:orientation val="minMax"/>
          <c:max val="7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48914293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DEC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8"/>
          <c:w val="0.96025"/>
          <c:h val="0.90225"/>
        </c:manualLayout>
      </c:layout>
      <c:scatterChart>
        <c:scatterStyle val="smoothMarker"/>
        <c:varyColors val="0"/>
        <c:ser>
          <c:idx val="1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RRM740!$N$12:$N$27</c:f>
              <c:numCache>
                <c:ptCount val="16"/>
                <c:pt idx="0">
                  <c:v>138.3</c:v>
                </c:pt>
                <c:pt idx="1">
                  <c:v>241.7</c:v>
                </c:pt>
                <c:pt idx="2">
                  <c:v>162.6</c:v>
                </c:pt>
                <c:pt idx="3">
                  <c:v>144.8</c:v>
                </c:pt>
                <c:pt idx="4">
                  <c:v>54.5</c:v>
                </c:pt>
                <c:pt idx="5">
                  <c:v>90.8</c:v>
                </c:pt>
                <c:pt idx="6">
                  <c:v>135</c:v>
                </c:pt>
                <c:pt idx="7">
                  <c:v>350</c:v>
                </c:pt>
                <c:pt idx="8">
                  <c:v>747</c:v>
                </c:pt>
                <c:pt idx="9">
                  <c:v>368.5</c:v>
                </c:pt>
                <c:pt idx="10">
                  <c:v>379.6</c:v>
                </c:pt>
                <c:pt idx="11">
                  <c:v>277.2</c:v>
                </c:pt>
                <c:pt idx="12">
                  <c:v>178.6</c:v>
                </c:pt>
                <c:pt idx="13">
                  <c:v>223.2</c:v>
                </c:pt>
                <c:pt idx="14">
                  <c:v>251.5</c:v>
                </c:pt>
                <c:pt idx="15">
                  <c:v>262.7</c:v>
                </c:pt>
              </c:numCache>
            </c:numRef>
          </c:yVal>
          <c:smooth val="1"/>
        </c:ser>
        <c:axId val="2634767"/>
        <c:axId val="23712904"/>
      </c:scatterChart>
      <c:valAx>
        <c:axId val="2634767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crossBetween val="midCat"/>
        <c:dispUnits/>
        <c:majorUnit val="2"/>
        <c:minorUnit val="1"/>
      </c:valAx>
      <c:valAx>
        <c:axId val="23712904"/>
        <c:scaling>
          <c:orientation val="minMax"/>
          <c:max val="7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634767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JANUARY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975"/>
          <c:w val="0.96025"/>
          <c:h val="0.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RRM740!$C$12:$C$27</c:f>
              <c:numCache>
                <c:ptCount val="16"/>
                <c:pt idx="0">
                  <c:v>350</c:v>
                </c:pt>
                <c:pt idx="1">
                  <c:v>337.5</c:v>
                </c:pt>
                <c:pt idx="2">
                  <c:v>319.1</c:v>
                </c:pt>
                <c:pt idx="3">
                  <c:v>215.4</c:v>
                </c:pt>
                <c:pt idx="4">
                  <c:v>213.5</c:v>
                </c:pt>
                <c:pt idx="5">
                  <c:v>413</c:v>
                </c:pt>
                <c:pt idx="6">
                  <c:v>400</c:v>
                </c:pt>
                <c:pt idx="7">
                  <c:v>34</c:v>
                </c:pt>
                <c:pt idx="8">
                  <c:v>500</c:v>
                </c:pt>
                <c:pt idx="9">
                  <c:v>817.7</c:v>
                </c:pt>
                <c:pt idx="10">
                  <c:v>226.7</c:v>
                </c:pt>
                <c:pt idx="11">
                  <c:v>421.3</c:v>
                </c:pt>
                <c:pt idx="12">
                  <c:v>368.3</c:v>
                </c:pt>
                <c:pt idx="13">
                  <c:v>552.3</c:v>
                </c:pt>
                <c:pt idx="14">
                  <c:v>207.7</c:v>
                </c:pt>
                <c:pt idx="15">
                  <c:v>195.2</c:v>
                </c:pt>
              </c:numCache>
            </c:numRef>
          </c:yVal>
          <c:smooth val="1"/>
        </c:ser>
        <c:axId val="53473361"/>
        <c:axId val="11498202"/>
      </c:scatterChart>
      <c:valAx>
        <c:axId val="53473361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98202"/>
        <c:crosses val="autoZero"/>
        <c:crossBetween val="midCat"/>
        <c:dispUnits/>
        <c:majorUnit val="1"/>
      </c:valAx>
      <c:valAx>
        <c:axId val="11498202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3473361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FEBRUARY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6"/>
          <c:w val="0.96025"/>
          <c:h val="0.90375"/>
        </c:manualLayout>
      </c:layout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RRM740!$D$12:$D$27</c:f>
              <c:numCache>
                <c:ptCount val="16"/>
                <c:pt idx="0">
                  <c:v>412.723076923077</c:v>
                </c:pt>
                <c:pt idx="1">
                  <c:v>368.7</c:v>
                </c:pt>
                <c:pt idx="2">
                  <c:v>449.9</c:v>
                </c:pt>
                <c:pt idx="3">
                  <c:v>334.7</c:v>
                </c:pt>
                <c:pt idx="4">
                  <c:v>428</c:v>
                </c:pt>
                <c:pt idx="5">
                  <c:v>412.7230769230769</c:v>
                </c:pt>
                <c:pt idx="6">
                  <c:v>353</c:v>
                </c:pt>
                <c:pt idx="7">
                  <c:v>107</c:v>
                </c:pt>
                <c:pt idx="8">
                  <c:v>412.723076923077</c:v>
                </c:pt>
                <c:pt idx="9">
                  <c:v>701.2</c:v>
                </c:pt>
                <c:pt idx="10">
                  <c:v>919.3</c:v>
                </c:pt>
                <c:pt idx="11">
                  <c:v>437.2</c:v>
                </c:pt>
                <c:pt idx="12">
                  <c:v>69.3</c:v>
                </c:pt>
                <c:pt idx="13">
                  <c:v>677.8</c:v>
                </c:pt>
                <c:pt idx="14">
                  <c:v>190.2</c:v>
                </c:pt>
                <c:pt idx="15">
                  <c:v>329.1</c:v>
                </c:pt>
              </c:numCache>
            </c:numRef>
          </c:yVal>
          <c:smooth val="1"/>
        </c:ser>
        <c:axId val="36374955"/>
        <c:axId val="58939140"/>
      </c:scatterChart>
      <c:valAx>
        <c:axId val="36374955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8939140"/>
        <c:crosses val="autoZero"/>
        <c:crossBetween val="midCat"/>
        <c:dispUnits/>
        <c:majorUnit val="2"/>
        <c:minorUnit val="1"/>
      </c:valAx>
      <c:valAx>
        <c:axId val="58939140"/>
        <c:scaling>
          <c:orientation val="minMax"/>
          <c:max val="9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6374955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MARCH - HUERTAS STATION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RRM740!$E$12:$E$27</c:f>
              <c:numCache>
                <c:ptCount val="16"/>
                <c:pt idx="0">
                  <c:v>512.5</c:v>
                </c:pt>
                <c:pt idx="1">
                  <c:v>498.2</c:v>
                </c:pt>
                <c:pt idx="2">
                  <c:v>626</c:v>
                </c:pt>
                <c:pt idx="3">
                  <c:v>675</c:v>
                </c:pt>
                <c:pt idx="4">
                  <c:v>606.6</c:v>
                </c:pt>
                <c:pt idx="5">
                  <c:v>453.5</c:v>
                </c:pt>
                <c:pt idx="6">
                  <c:v>167.8</c:v>
                </c:pt>
                <c:pt idx="7">
                  <c:v>95.4</c:v>
                </c:pt>
                <c:pt idx="8">
                  <c:v>318.5</c:v>
                </c:pt>
                <c:pt idx="9">
                  <c:v>1031</c:v>
                </c:pt>
                <c:pt idx="10">
                  <c:v>454</c:v>
                </c:pt>
                <c:pt idx="11">
                  <c:v>287.1</c:v>
                </c:pt>
                <c:pt idx="12">
                  <c:v>5.2</c:v>
                </c:pt>
                <c:pt idx="13">
                  <c:v>172.8</c:v>
                </c:pt>
                <c:pt idx="14">
                  <c:v>317.9</c:v>
                </c:pt>
                <c:pt idx="15">
                  <c:v>416.5</c:v>
                </c:pt>
              </c:numCache>
            </c:numRef>
          </c:yVal>
          <c:smooth val="1"/>
        </c:ser>
        <c:axId val="60690213"/>
        <c:axId val="9341006"/>
      </c:scatterChart>
      <c:valAx>
        <c:axId val="60690213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341006"/>
        <c:crosses val="autoZero"/>
        <c:crossBetween val="midCat"/>
        <c:dispUnits/>
        <c:majorUnit val="2"/>
        <c:minorUnit val="1"/>
      </c:valAx>
      <c:valAx>
        <c:axId val="9341006"/>
        <c:scaling>
          <c:orientation val="minMax"/>
          <c:max val="10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0690213"/>
        <c:crosses val="autoZero"/>
        <c:crossBetween val="midCat"/>
        <c:dispUnits/>
        <c:majorUnit val="100"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APRIL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8"/>
          <c:w val="0.96025"/>
          <c:h val="0.90225"/>
        </c:manualLayout>
      </c:layout>
      <c:scatterChart>
        <c:scatterStyle val="smooth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RRM740!$F$12:$F$27</c:f>
              <c:numCache>
                <c:ptCount val="16"/>
                <c:pt idx="0">
                  <c:v>294.2</c:v>
                </c:pt>
                <c:pt idx="1">
                  <c:v>270.5</c:v>
                </c:pt>
                <c:pt idx="2">
                  <c:v>405.7</c:v>
                </c:pt>
                <c:pt idx="3">
                  <c:v>550</c:v>
                </c:pt>
                <c:pt idx="4">
                  <c:v>613.7</c:v>
                </c:pt>
                <c:pt idx="5">
                  <c:v>252.9</c:v>
                </c:pt>
                <c:pt idx="6">
                  <c:v>177.6</c:v>
                </c:pt>
                <c:pt idx="7">
                  <c:v>339.6</c:v>
                </c:pt>
                <c:pt idx="8">
                  <c:v>234.2</c:v>
                </c:pt>
                <c:pt idx="9">
                  <c:v>1004.6</c:v>
                </c:pt>
                <c:pt idx="10">
                  <c:v>444</c:v>
                </c:pt>
                <c:pt idx="11">
                  <c:v>175.4</c:v>
                </c:pt>
                <c:pt idx="12">
                  <c:v>565.6</c:v>
                </c:pt>
                <c:pt idx="13">
                  <c:v>330.9</c:v>
                </c:pt>
                <c:pt idx="14">
                  <c:v>287.2</c:v>
                </c:pt>
                <c:pt idx="15">
                  <c:v>306.5</c:v>
                </c:pt>
              </c:numCache>
            </c:numRef>
          </c:yVal>
          <c:smooth val="1"/>
        </c:ser>
        <c:axId val="16960191"/>
        <c:axId val="18423992"/>
      </c:scatterChart>
      <c:valAx>
        <c:axId val="16960191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423992"/>
        <c:crosses val="autoZero"/>
        <c:crossBetween val="midCat"/>
        <c:dispUnits/>
        <c:majorUnit val="2"/>
        <c:minorUnit val="1"/>
      </c:valAx>
      <c:valAx>
        <c:axId val="18423992"/>
        <c:scaling>
          <c:orientation val="minMax"/>
          <c:max val="10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960191"/>
        <c:crosses val="autoZero"/>
        <c:crossBetween val="midCat"/>
        <c:dispUnits/>
        <c:majorUnit val="100"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MAY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15"/>
          <c:w val="0.96025"/>
          <c:h val="0.89825"/>
        </c:manualLayout>
      </c:layout>
      <c:scatterChart>
        <c:scatterStyle val="smoothMarker"/>
        <c:varyColors val="0"/>
        <c:ser>
          <c:idx val="4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RRM740!$G$12:$G$27</c:f>
              <c:numCache>
                <c:ptCount val="16"/>
                <c:pt idx="0">
                  <c:v>70.6</c:v>
                </c:pt>
                <c:pt idx="1">
                  <c:v>363</c:v>
                </c:pt>
                <c:pt idx="2">
                  <c:v>380.8</c:v>
                </c:pt>
                <c:pt idx="3">
                  <c:v>17.1</c:v>
                </c:pt>
                <c:pt idx="4">
                  <c:v>246.2</c:v>
                </c:pt>
                <c:pt idx="5">
                  <c:v>274.9</c:v>
                </c:pt>
                <c:pt idx="6">
                  <c:v>255.59333333333333</c:v>
                </c:pt>
                <c:pt idx="7">
                  <c:v>172.9</c:v>
                </c:pt>
                <c:pt idx="8">
                  <c:v>458</c:v>
                </c:pt>
                <c:pt idx="9">
                  <c:v>805.6</c:v>
                </c:pt>
                <c:pt idx="10">
                  <c:v>143.9</c:v>
                </c:pt>
                <c:pt idx="11">
                  <c:v>154</c:v>
                </c:pt>
                <c:pt idx="12">
                  <c:v>180.3</c:v>
                </c:pt>
                <c:pt idx="13">
                  <c:v>205.1</c:v>
                </c:pt>
                <c:pt idx="14">
                  <c:v>193.9</c:v>
                </c:pt>
                <c:pt idx="15">
                  <c:v>167.6</c:v>
                </c:pt>
              </c:numCache>
            </c:numRef>
          </c:yVal>
          <c:smooth val="1"/>
        </c:ser>
        <c:axId val="31598201"/>
        <c:axId val="15948354"/>
      </c:scatterChart>
      <c:valAx>
        <c:axId val="31598201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crossBetween val="midCat"/>
        <c:dispUnits/>
        <c:majorUnit val="2"/>
        <c:minorUnit val="1"/>
      </c:valAx>
      <c:valAx>
        <c:axId val="15948354"/>
        <c:scaling>
          <c:orientation val="minMax"/>
          <c:max val="8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1598201"/>
        <c:crosses val="autoZero"/>
        <c:crossBetween val="midCat"/>
        <c:dispUnits/>
        <c:minorUnit val="2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JUNE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65"/>
          <c:w val="0.96025"/>
          <c:h val="0.893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RRM740!#REF!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RRM740!$H$12:$H$27</c:f>
              <c:numCache>
                <c:ptCount val="16"/>
                <c:pt idx="0">
                  <c:v>85.4</c:v>
                </c:pt>
                <c:pt idx="1">
                  <c:v>124.6</c:v>
                </c:pt>
                <c:pt idx="2">
                  <c:v>82.3</c:v>
                </c:pt>
                <c:pt idx="3">
                  <c:v>150.1</c:v>
                </c:pt>
                <c:pt idx="4">
                  <c:v>76.1</c:v>
                </c:pt>
                <c:pt idx="5">
                  <c:v>89.6</c:v>
                </c:pt>
                <c:pt idx="6">
                  <c:v>100</c:v>
                </c:pt>
                <c:pt idx="7">
                  <c:v>96.2</c:v>
                </c:pt>
                <c:pt idx="8">
                  <c:v>16.9</c:v>
                </c:pt>
                <c:pt idx="9">
                  <c:v>159.1</c:v>
                </c:pt>
                <c:pt idx="10">
                  <c:v>220</c:v>
                </c:pt>
                <c:pt idx="11">
                  <c:v>23.5</c:v>
                </c:pt>
                <c:pt idx="12">
                  <c:v>0</c:v>
                </c:pt>
                <c:pt idx="13">
                  <c:v>30.2</c:v>
                </c:pt>
                <c:pt idx="14">
                  <c:v>86.3</c:v>
                </c:pt>
                <c:pt idx="15">
                  <c:v>60.4</c:v>
                </c:pt>
              </c:numCache>
            </c:numRef>
          </c:yVal>
          <c:smooth val="1"/>
        </c:ser>
        <c:axId val="9317459"/>
        <c:axId val="16748268"/>
      </c:scatterChart>
      <c:valAx>
        <c:axId val="9317459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748268"/>
        <c:crosses val="autoZero"/>
        <c:crossBetween val="midCat"/>
        <c:dispUnits/>
        <c:majorUnit val="2"/>
        <c:minorUnit val="1"/>
      </c:valAx>
      <c:valAx>
        <c:axId val="16748268"/>
        <c:scaling>
          <c:orientation val="minMax"/>
          <c:max val="2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9317459"/>
        <c:crosses val="autoZero"/>
        <c:crossBetween val="midCat"/>
        <c:dispUnits/>
        <c:majorUnit val="50"/>
        <c:minorUnit val="10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JULY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35"/>
          <c:w val="0.96025"/>
          <c:h val="0.89675"/>
        </c:manualLayout>
      </c:layout>
      <c:scatterChart>
        <c:scatterStyle val="smoothMarker"/>
        <c:varyColors val="0"/>
        <c:ser>
          <c:idx val="6"/>
          <c:order val="0"/>
          <c:tx>
            <c:strRef>
              <c:f>RRM740!#REF!</c:f>
              <c:strCache>
                <c:ptCount val="1"/>
                <c:pt idx="0">
                  <c:v>JUL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RRM740!$I$12:$I$27</c:f>
              <c:numCache>
                <c:ptCount val="16"/>
                <c:pt idx="0">
                  <c:v>11.5</c:v>
                </c:pt>
                <c:pt idx="1">
                  <c:v>30</c:v>
                </c:pt>
                <c:pt idx="2">
                  <c:v>1.6</c:v>
                </c:pt>
                <c:pt idx="3">
                  <c:v>50</c:v>
                </c:pt>
                <c:pt idx="4">
                  <c:v>58.4</c:v>
                </c:pt>
                <c:pt idx="5">
                  <c:v>11.2</c:v>
                </c:pt>
                <c:pt idx="6">
                  <c:v>0</c:v>
                </c:pt>
                <c:pt idx="7">
                  <c:v>18.1</c:v>
                </c:pt>
                <c:pt idx="8">
                  <c:v>59.8</c:v>
                </c:pt>
                <c:pt idx="9">
                  <c:v>196.9</c:v>
                </c:pt>
                <c:pt idx="10">
                  <c:v>62.2</c:v>
                </c:pt>
                <c:pt idx="11">
                  <c:v>1</c:v>
                </c:pt>
                <c:pt idx="12">
                  <c:v>0</c:v>
                </c:pt>
                <c:pt idx="13">
                  <c:v>18.6</c:v>
                </c:pt>
                <c:pt idx="14">
                  <c:v>35</c:v>
                </c:pt>
                <c:pt idx="15">
                  <c:v>11.1</c:v>
                </c:pt>
              </c:numCache>
            </c:numRef>
          </c:yVal>
          <c:smooth val="1"/>
        </c:ser>
        <c:axId val="16516685"/>
        <c:axId val="14432438"/>
      </c:scatterChart>
      <c:valAx>
        <c:axId val="16516685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432438"/>
        <c:crosses val="autoZero"/>
        <c:crossBetween val="midCat"/>
        <c:dispUnits/>
        <c:majorUnit val="2"/>
        <c:minorUnit val="1"/>
      </c:valAx>
      <c:valAx>
        <c:axId val="1443243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6516685"/>
        <c:crosses val="autoZero"/>
        <c:crossBetween val="midCat"/>
        <c:dispUnits/>
        <c:majorUnit val="10"/>
        <c:minorUnit val="5"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Monthly Precipitation AUG - HUERTAS STATION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48"/>
          <c:w val="0.96025"/>
          <c:h val="0.90225"/>
        </c:manualLayout>
      </c:layout>
      <c:scatterChart>
        <c:scatterStyle val="smoothMarker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RRM740!$B$12:$B$27</c:f>
              <c:numCache>
                <c:ptCount val="16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1980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1988</c:v>
                </c:pt>
                <c:pt idx="14">
                  <c:v>1990</c:v>
                </c:pt>
                <c:pt idx="15">
                  <c:v>1991</c:v>
                </c:pt>
              </c:numCache>
            </c:numRef>
          </c:xVal>
          <c:yVal>
            <c:numRef>
              <c:f>RRM740!$J$12:$J$27</c:f>
              <c:numCache>
                <c:ptCount val="16"/>
                <c:pt idx="0">
                  <c:v>17.9</c:v>
                </c:pt>
                <c:pt idx="1">
                  <c:v>35.1</c:v>
                </c:pt>
                <c:pt idx="2">
                  <c:v>17.5</c:v>
                </c:pt>
                <c:pt idx="3">
                  <c:v>19.3</c:v>
                </c:pt>
                <c:pt idx="4">
                  <c:v>12.475</c:v>
                </c:pt>
                <c:pt idx="5">
                  <c:v>7.5</c:v>
                </c:pt>
                <c:pt idx="6">
                  <c:v>4</c:v>
                </c:pt>
                <c:pt idx="7">
                  <c:v>0.5</c:v>
                </c:pt>
                <c:pt idx="8">
                  <c:v>0</c:v>
                </c:pt>
                <c:pt idx="9">
                  <c:v>29.4</c:v>
                </c:pt>
                <c:pt idx="10">
                  <c:v>0</c:v>
                </c:pt>
                <c:pt idx="11">
                  <c:v>0</c:v>
                </c:pt>
                <c:pt idx="12">
                  <c:v>21.5</c:v>
                </c:pt>
                <c:pt idx="13">
                  <c:v>1.5</c:v>
                </c:pt>
                <c:pt idx="14">
                  <c:v>0.1</c:v>
                </c:pt>
                <c:pt idx="15">
                  <c:v>0</c:v>
                </c:pt>
              </c:numCache>
            </c:numRef>
          </c:yVal>
          <c:smooth val="1"/>
        </c:ser>
        <c:axId val="62783079"/>
        <c:axId val="28176800"/>
      </c:scatterChart>
      <c:valAx>
        <c:axId val="62783079"/>
        <c:scaling>
          <c:orientation val="minMax"/>
          <c:max val="1991"/>
          <c:min val="19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176800"/>
        <c:crosses val="autoZero"/>
        <c:crossBetween val="midCat"/>
        <c:dispUnits/>
        <c:majorUnit val="2"/>
        <c:minorUnit val="1"/>
      </c:valAx>
      <c:valAx>
        <c:axId val="2817680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PRECIPITATION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2783079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7"/>
  <sheetViews>
    <sheetView tabSelected="1" zoomScale="75" zoomScaleNormal="75" workbookViewId="0" topLeftCell="A1">
      <selection activeCell="S5" sqref="S5"/>
    </sheetView>
  </sheetViews>
  <sheetFormatPr defaultColWidth="11.00390625" defaultRowHeight="12"/>
  <cols>
    <col min="1" max="1" width="11.375" style="4" customWidth="1"/>
    <col min="2" max="2" width="10.625" style="22" customWidth="1"/>
    <col min="3" max="15" width="8.625" style="4" customWidth="1"/>
    <col min="16" max="16" width="9.875" style="4" customWidth="1"/>
    <col min="17" max="16384" width="11.00390625" style="4" customWidth="1"/>
  </cols>
  <sheetData>
    <row r="2" spans="2:17" ht="12.75">
      <c r="B2" s="41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2:17" ht="18"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2:17" ht="15" customHeight="1">
      <c r="B6" s="23" t="s">
        <v>1</v>
      </c>
      <c r="P6" s="24" t="s">
        <v>2</v>
      </c>
      <c r="Q6" s="22">
        <v>90</v>
      </c>
    </row>
    <row r="7" spans="2:17" ht="15" customHeight="1">
      <c r="B7" s="23"/>
      <c r="P7" s="24"/>
      <c r="Q7" s="22"/>
    </row>
    <row r="8" spans="2:9" ht="12.75">
      <c r="B8" s="22" t="s">
        <v>30</v>
      </c>
      <c r="C8" s="4" t="s">
        <v>8</v>
      </c>
      <c r="H8" s="4" t="s">
        <v>17</v>
      </c>
      <c r="I8" s="4" t="s">
        <v>5</v>
      </c>
    </row>
    <row r="9" spans="2:17" ht="12.75">
      <c r="B9" s="22" t="s">
        <v>31</v>
      </c>
      <c r="C9" s="4" t="s">
        <v>3</v>
      </c>
      <c r="E9" s="4" t="s">
        <v>4</v>
      </c>
      <c r="F9" s="7">
        <v>3.60166666666666</v>
      </c>
      <c r="H9" s="4" t="s">
        <v>6</v>
      </c>
      <c r="I9" s="8">
        <v>79.6297222222222</v>
      </c>
      <c r="P9" s="22" t="s">
        <v>7</v>
      </c>
      <c r="Q9" s="4">
        <v>1350</v>
      </c>
    </row>
    <row r="10" spans="2:17" ht="12.75">
      <c r="B10" s="32" t="s">
        <v>32</v>
      </c>
      <c r="C10" s="34" t="s">
        <v>33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 t="s">
        <v>34</v>
      </c>
      <c r="P10" s="34"/>
      <c r="Q10" s="35" t="s">
        <v>28</v>
      </c>
    </row>
    <row r="11" spans="2:17" s="3" customFormat="1" ht="12.75">
      <c r="B11" s="33"/>
      <c r="C11" s="29" t="s">
        <v>35</v>
      </c>
      <c r="D11" s="29" t="s">
        <v>9</v>
      </c>
      <c r="E11" s="29" t="s">
        <v>10</v>
      </c>
      <c r="F11" s="29" t="s">
        <v>36</v>
      </c>
      <c r="G11" s="29" t="s">
        <v>11</v>
      </c>
      <c r="H11" s="29" t="s">
        <v>12</v>
      </c>
      <c r="I11" s="29" t="s">
        <v>13</v>
      </c>
      <c r="J11" s="29" t="s">
        <v>37</v>
      </c>
      <c r="K11" s="29" t="s">
        <v>14</v>
      </c>
      <c r="L11" s="29" t="s">
        <v>15</v>
      </c>
      <c r="M11" s="29" t="s">
        <v>16</v>
      </c>
      <c r="N11" s="29" t="s">
        <v>38</v>
      </c>
      <c r="O11" s="29" t="s">
        <v>18</v>
      </c>
      <c r="P11" s="29" t="s">
        <v>39</v>
      </c>
      <c r="Q11" s="35"/>
    </row>
    <row r="12" spans="2:17" ht="12.75">
      <c r="B12" s="26">
        <v>1971</v>
      </c>
      <c r="C12" s="20">
        <v>350</v>
      </c>
      <c r="D12" s="20">
        <v>412.723076923077</v>
      </c>
      <c r="E12" s="2">
        <v>512.5</v>
      </c>
      <c r="F12" s="2">
        <v>294.2</v>
      </c>
      <c r="G12" s="2">
        <v>70.6</v>
      </c>
      <c r="H12" s="2">
        <v>85.4</v>
      </c>
      <c r="I12" s="2">
        <v>11.5</v>
      </c>
      <c r="J12" s="2">
        <v>17.9</v>
      </c>
      <c r="K12" s="2">
        <v>118.4</v>
      </c>
      <c r="L12" s="2">
        <v>37.7</v>
      </c>
      <c r="M12" s="2">
        <v>70</v>
      </c>
      <c r="N12" s="2">
        <v>138.3</v>
      </c>
      <c r="O12" s="2">
        <f>SUM(C12:N12)</f>
        <v>2119.2230769230773</v>
      </c>
      <c r="P12" s="2">
        <f>AVERAGE(C12:N12)</f>
        <v>176.6019230769231</v>
      </c>
      <c r="Q12" s="6" t="s">
        <v>29</v>
      </c>
    </row>
    <row r="13" spans="2:19" ht="12.75">
      <c r="B13" s="26">
        <v>1972</v>
      </c>
      <c r="C13" s="2">
        <v>337.5</v>
      </c>
      <c r="D13" s="2">
        <v>368.7</v>
      </c>
      <c r="E13" s="2">
        <v>498.2</v>
      </c>
      <c r="F13" s="2">
        <v>270.5</v>
      </c>
      <c r="G13" s="2">
        <v>363</v>
      </c>
      <c r="H13" s="2">
        <v>124.6</v>
      </c>
      <c r="I13" s="2">
        <v>30</v>
      </c>
      <c r="J13" s="2">
        <v>35.1</v>
      </c>
      <c r="K13" s="2">
        <v>48.7</v>
      </c>
      <c r="L13" s="2">
        <v>40.9</v>
      </c>
      <c r="M13" s="2">
        <v>44.8</v>
      </c>
      <c r="N13" s="2">
        <v>241.7</v>
      </c>
      <c r="O13" s="2">
        <f aca="true" t="shared" si="0" ref="O13:O27">SUM(C13:N13)</f>
        <v>2403.7</v>
      </c>
      <c r="P13" s="2">
        <f aca="true" t="shared" si="1" ref="P13:P27">AVERAGE(C13:N13)</f>
        <v>200.3083333333333</v>
      </c>
      <c r="Q13" s="5">
        <v>78</v>
      </c>
      <c r="R13" s="3"/>
      <c r="S13" s="3"/>
    </row>
    <row r="14" spans="2:17" ht="12.75">
      <c r="B14" s="26">
        <v>1973</v>
      </c>
      <c r="C14" s="2">
        <v>319.1</v>
      </c>
      <c r="D14" s="2">
        <v>449.9</v>
      </c>
      <c r="E14" s="2">
        <v>626</v>
      </c>
      <c r="F14" s="2">
        <v>405.7</v>
      </c>
      <c r="G14" s="2">
        <v>380.8</v>
      </c>
      <c r="H14" s="2">
        <v>82.3</v>
      </c>
      <c r="I14" s="2">
        <v>1.6</v>
      </c>
      <c r="J14" s="2">
        <v>17.5</v>
      </c>
      <c r="K14" s="2">
        <v>149.4</v>
      </c>
      <c r="L14" s="2">
        <v>1.7</v>
      </c>
      <c r="M14" s="2">
        <v>40.7</v>
      </c>
      <c r="N14" s="2">
        <v>162.6</v>
      </c>
      <c r="O14" s="2">
        <f t="shared" si="0"/>
        <v>2637.2999999999997</v>
      </c>
      <c r="P14" s="2">
        <f t="shared" si="1"/>
        <v>219.77499999999998</v>
      </c>
      <c r="Q14" s="2">
        <v>93.9</v>
      </c>
    </row>
    <row r="15" spans="2:19" ht="12.75">
      <c r="B15" s="26">
        <v>1974</v>
      </c>
      <c r="C15" s="2">
        <v>215.4</v>
      </c>
      <c r="D15" s="2">
        <v>334.7</v>
      </c>
      <c r="E15" s="20">
        <v>675</v>
      </c>
      <c r="F15" s="20">
        <v>550</v>
      </c>
      <c r="G15" s="2">
        <v>17.1</v>
      </c>
      <c r="H15" s="2">
        <v>150.1</v>
      </c>
      <c r="I15" s="2">
        <v>50</v>
      </c>
      <c r="J15" s="2">
        <v>19.3</v>
      </c>
      <c r="K15" s="2">
        <v>72.8</v>
      </c>
      <c r="L15" s="2">
        <v>54.4</v>
      </c>
      <c r="M15" s="2">
        <v>56.9</v>
      </c>
      <c r="N15" s="2">
        <v>144.8</v>
      </c>
      <c r="O15" s="2">
        <f t="shared" si="0"/>
        <v>2340.5</v>
      </c>
      <c r="P15" s="2">
        <f t="shared" si="1"/>
        <v>195.04166666666666</v>
      </c>
      <c r="Q15" s="6" t="s">
        <v>29</v>
      </c>
      <c r="R15" s="3"/>
      <c r="S15" s="3"/>
    </row>
    <row r="16" spans="2:17" ht="12.75">
      <c r="B16" s="26">
        <v>1975</v>
      </c>
      <c r="C16" s="2">
        <v>213.5</v>
      </c>
      <c r="D16" s="2">
        <v>428</v>
      </c>
      <c r="E16" s="2">
        <v>606.6</v>
      </c>
      <c r="F16" s="2">
        <v>613.7</v>
      </c>
      <c r="G16" s="2">
        <v>246.2</v>
      </c>
      <c r="H16" s="2">
        <v>76.1</v>
      </c>
      <c r="I16" s="2">
        <v>58.4</v>
      </c>
      <c r="J16" s="20">
        <v>12.475</v>
      </c>
      <c r="K16" s="2">
        <v>26.8</v>
      </c>
      <c r="L16" s="2">
        <v>73.6</v>
      </c>
      <c r="M16" s="2">
        <v>22.4</v>
      </c>
      <c r="N16" s="2">
        <v>54.5</v>
      </c>
      <c r="O16" s="2">
        <f t="shared" si="0"/>
        <v>2432.275</v>
      </c>
      <c r="P16" s="2">
        <f t="shared" si="1"/>
        <v>202.68958333333333</v>
      </c>
      <c r="Q16" s="6" t="s">
        <v>29</v>
      </c>
    </row>
    <row r="17" spans="2:19" ht="12.75">
      <c r="B17" s="26">
        <v>1976</v>
      </c>
      <c r="C17" s="2">
        <v>413</v>
      </c>
      <c r="D17" s="20">
        <v>412.7230769230769</v>
      </c>
      <c r="E17" s="2">
        <v>453.5</v>
      </c>
      <c r="F17" s="2">
        <v>252.9</v>
      </c>
      <c r="G17" s="2">
        <v>274.9</v>
      </c>
      <c r="H17" s="2">
        <v>89.6</v>
      </c>
      <c r="I17" s="2">
        <v>11.2</v>
      </c>
      <c r="J17" s="2">
        <v>7.5</v>
      </c>
      <c r="K17" s="2">
        <v>26.8</v>
      </c>
      <c r="L17" s="2">
        <v>0.9</v>
      </c>
      <c r="M17" s="2">
        <v>27.6</v>
      </c>
      <c r="N17" s="2">
        <v>90.8</v>
      </c>
      <c r="O17" s="2">
        <f t="shared" si="0"/>
        <v>2061.423076923077</v>
      </c>
      <c r="P17" s="2">
        <f t="shared" si="1"/>
        <v>171.78525641025644</v>
      </c>
      <c r="Q17" s="6" t="s">
        <v>29</v>
      </c>
      <c r="R17" s="3"/>
      <c r="S17" s="3"/>
    </row>
    <row r="18" spans="2:17" ht="12.75">
      <c r="B18" s="26">
        <v>1977</v>
      </c>
      <c r="C18" s="20">
        <v>400</v>
      </c>
      <c r="D18" s="2">
        <v>353</v>
      </c>
      <c r="E18" s="2">
        <v>167.8</v>
      </c>
      <c r="F18" s="2">
        <v>177.6</v>
      </c>
      <c r="G18" s="20">
        <v>255.59333333333333</v>
      </c>
      <c r="H18" s="20">
        <v>100</v>
      </c>
      <c r="I18" s="20">
        <v>0</v>
      </c>
      <c r="J18" s="20">
        <v>4</v>
      </c>
      <c r="K18" s="20">
        <v>34</v>
      </c>
      <c r="L18" s="20">
        <v>10</v>
      </c>
      <c r="M18" s="20">
        <v>50</v>
      </c>
      <c r="N18" s="20">
        <v>135</v>
      </c>
      <c r="O18" s="2">
        <f t="shared" si="0"/>
        <v>1686.993333333333</v>
      </c>
      <c r="P18" s="2">
        <f t="shared" si="1"/>
        <v>140.58277777777775</v>
      </c>
      <c r="Q18" s="6" t="s">
        <v>29</v>
      </c>
    </row>
    <row r="19" spans="2:19" ht="12.75">
      <c r="B19" s="26">
        <v>1980</v>
      </c>
      <c r="C19" s="2">
        <v>34</v>
      </c>
      <c r="D19" s="2">
        <v>107</v>
      </c>
      <c r="E19" s="2">
        <v>95.4</v>
      </c>
      <c r="F19" s="2">
        <v>339.6</v>
      </c>
      <c r="G19" s="2">
        <v>172.9</v>
      </c>
      <c r="H19" s="2">
        <v>96.2</v>
      </c>
      <c r="I19" s="2">
        <v>18.1</v>
      </c>
      <c r="J19" s="20">
        <v>0.5</v>
      </c>
      <c r="K19" s="20">
        <v>61.815384615384616</v>
      </c>
      <c r="L19" s="20">
        <v>137.00833333333333</v>
      </c>
      <c r="M19" s="20">
        <v>190</v>
      </c>
      <c r="N19" s="20">
        <v>350</v>
      </c>
      <c r="O19" s="2">
        <f t="shared" si="0"/>
        <v>1602.523717948718</v>
      </c>
      <c r="P19" s="2">
        <f t="shared" si="1"/>
        <v>133.54364316239318</v>
      </c>
      <c r="Q19" s="6" t="s">
        <v>29</v>
      </c>
      <c r="R19" s="3"/>
      <c r="S19" s="3"/>
    </row>
    <row r="20" spans="2:17" ht="12.75">
      <c r="B20" s="26">
        <v>1982</v>
      </c>
      <c r="C20" s="20">
        <v>500</v>
      </c>
      <c r="D20" s="20">
        <v>412.723076923077</v>
      </c>
      <c r="E20" s="2">
        <v>318.5</v>
      </c>
      <c r="F20" s="2">
        <v>234.2</v>
      </c>
      <c r="G20" s="2">
        <v>458</v>
      </c>
      <c r="H20" s="2">
        <v>16.9</v>
      </c>
      <c r="I20" s="2">
        <v>59.8</v>
      </c>
      <c r="J20" s="2">
        <v>0</v>
      </c>
      <c r="K20" s="2">
        <v>97.6</v>
      </c>
      <c r="L20" s="2">
        <v>1055.8</v>
      </c>
      <c r="M20" s="2">
        <v>741.4</v>
      </c>
      <c r="N20" s="2">
        <v>747</v>
      </c>
      <c r="O20" s="2">
        <f t="shared" si="0"/>
        <v>4641.923076923076</v>
      </c>
      <c r="P20" s="2">
        <f t="shared" si="1"/>
        <v>386.82692307692304</v>
      </c>
      <c r="Q20" s="6" t="s">
        <v>29</v>
      </c>
    </row>
    <row r="21" spans="2:19" ht="12.75">
      <c r="B21" s="26">
        <v>1983</v>
      </c>
      <c r="C21" s="2">
        <v>817.7</v>
      </c>
      <c r="D21" s="2">
        <v>701.2</v>
      </c>
      <c r="E21" s="2">
        <v>1031</v>
      </c>
      <c r="F21" s="2">
        <v>1004.6</v>
      </c>
      <c r="G21" s="2">
        <v>805.6</v>
      </c>
      <c r="H21" s="2">
        <v>159.1</v>
      </c>
      <c r="I21" s="2">
        <v>196.9</v>
      </c>
      <c r="J21" s="2">
        <v>29.4</v>
      </c>
      <c r="K21" s="2">
        <v>106.6</v>
      </c>
      <c r="L21" s="2">
        <v>101.6</v>
      </c>
      <c r="M21" s="2">
        <v>147</v>
      </c>
      <c r="N21" s="2">
        <v>368.5</v>
      </c>
      <c r="O21" s="2">
        <f t="shared" si="0"/>
        <v>5469.200000000001</v>
      </c>
      <c r="P21" s="2">
        <f t="shared" si="1"/>
        <v>455.7666666666667</v>
      </c>
      <c r="Q21" s="5">
        <v>121</v>
      </c>
      <c r="R21" s="3"/>
      <c r="S21" s="3"/>
    </row>
    <row r="22" spans="2:17" ht="12.75">
      <c r="B22" s="26">
        <v>1984</v>
      </c>
      <c r="C22" s="2">
        <v>226.7</v>
      </c>
      <c r="D22" s="2">
        <v>919.3</v>
      </c>
      <c r="E22" s="2">
        <v>454</v>
      </c>
      <c r="F22" s="2">
        <v>444</v>
      </c>
      <c r="G22" s="2">
        <v>143.9</v>
      </c>
      <c r="H22" s="2">
        <v>220</v>
      </c>
      <c r="I22" s="2">
        <v>62.2</v>
      </c>
      <c r="J22" s="2">
        <v>0</v>
      </c>
      <c r="K22" s="2">
        <v>27.1</v>
      </c>
      <c r="L22" s="2">
        <v>178.2</v>
      </c>
      <c r="M22" s="2">
        <v>112</v>
      </c>
      <c r="N22" s="2">
        <v>379.6</v>
      </c>
      <c r="O22" s="2">
        <f t="shared" si="0"/>
        <v>3166.9999999999995</v>
      </c>
      <c r="P22" s="2">
        <f t="shared" si="1"/>
        <v>263.91666666666663</v>
      </c>
      <c r="Q22" s="6" t="s">
        <v>29</v>
      </c>
    </row>
    <row r="23" spans="2:19" ht="12.75">
      <c r="B23" s="26">
        <v>1985</v>
      </c>
      <c r="C23" s="2">
        <v>421.3</v>
      </c>
      <c r="D23" s="2">
        <v>437.2</v>
      </c>
      <c r="E23" s="2">
        <v>287.1</v>
      </c>
      <c r="F23" s="2">
        <v>175.4</v>
      </c>
      <c r="G23" s="2">
        <v>154</v>
      </c>
      <c r="H23" s="2">
        <v>23.5</v>
      </c>
      <c r="I23" s="2">
        <v>1</v>
      </c>
      <c r="J23" s="2">
        <v>0</v>
      </c>
      <c r="K23" s="2">
        <v>29.8</v>
      </c>
      <c r="L23" s="2">
        <v>14.2</v>
      </c>
      <c r="M23" s="2">
        <v>18</v>
      </c>
      <c r="N23" s="2">
        <v>277.2</v>
      </c>
      <c r="O23" s="2">
        <f t="shared" si="0"/>
        <v>1838.7</v>
      </c>
      <c r="P23" s="2">
        <f t="shared" si="1"/>
        <v>153.225</v>
      </c>
      <c r="Q23" s="6" t="s">
        <v>29</v>
      </c>
      <c r="R23" s="3"/>
      <c r="S23" s="3"/>
    </row>
    <row r="24" spans="2:17" ht="12.75">
      <c r="B24" s="26">
        <v>1986</v>
      </c>
      <c r="C24" s="2">
        <v>368.3</v>
      </c>
      <c r="D24" s="2">
        <v>69.3</v>
      </c>
      <c r="E24" s="2">
        <v>5.2</v>
      </c>
      <c r="F24" s="2">
        <v>565.6</v>
      </c>
      <c r="G24" s="2">
        <v>180.3</v>
      </c>
      <c r="H24" s="2">
        <v>0</v>
      </c>
      <c r="I24" s="2">
        <v>0</v>
      </c>
      <c r="J24" s="2">
        <v>21.5</v>
      </c>
      <c r="K24" s="2">
        <v>1</v>
      </c>
      <c r="L24" s="20">
        <v>10</v>
      </c>
      <c r="M24" s="20">
        <v>30</v>
      </c>
      <c r="N24" s="2">
        <v>178.6</v>
      </c>
      <c r="O24" s="2">
        <f t="shared" si="0"/>
        <v>1429.8</v>
      </c>
      <c r="P24" s="2">
        <f t="shared" si="1"/>
        <v>119.14999999999999</v>
      </c>
      <c r="Q24" s="1" t="s">
        <v>29</v>
      </c>
    </row>
    <row r="25" spans="2:19" ht="12.75">
      <c r="B25" s="26">
        <v>1988</v>
      </c>
      <c r="C25" s="2">
        <v>552.3</v>
      </c>
      <c r="D25" s="2">
        <v>677.8</v>
      </c>
      <c r="E25" s="2">
        <v>172.8</v>
      </c>
      <c r="F25" s="2">
        <v>330.9</v>
      </c>
      <c r="G25" s="2">
        <v>205.1</v>
      </c>
      <c r="H25" s="2">
        <v>30.2</v>
      </c>
      <c r="I25" s="2">
        <v>18.6</v>
      </c>
      <c r="J25" s="2">
        <v>1.5</v>
      </c>
      <c r="K25" s="2">
        <v>98.6</v>
      </c>
      <c r="L25" s="2">
        <v>34.8</v>
      </c>
      <c r="M25" s="2">
        <v>104.7</v>
      </c>
      <c r="N25" s="2">
        <v>223.2</v>
      </c>
      <c r="O25" s="2">
        <f t="shared" si="0"/>
        <v>2450.4999999999995</v>
      </c>
      <c r="P25" s="2">
        <f t="shared" si="1"/>
        <v>204.2083333333333</v>
      </c>
      <c r="Q25" s="1" t="s">
        <v>29</v>
      </c>
      <c r="R25" s="3"/>
      <c r="S25" s="3"/>
    </row>
    <row r="26" spans="2:17" ht="12.75">
      <c r="B26" s="26">
        <v>1990</v>
      </c>
      <c r="C26" s="2">
        <v>207.7</v>
      </c>
      <c r="D26" s="2">
        <v>190.2</v>
      </c>
      <c r="E26" s="2">
        <v>317.9</v>
      </c>
      <c r="F26" s="2">
        <v>287.2</v>
      </c>
      <c r="G26" s="2">
        <v>193.9</v>
      </c>
      <c r="H26" s="2">
        <v>86.3</v>
      </c>
      <c r="I26" s="20">
        <v>35</v>
      </c>
      <c r="J26" s="20">
        <v>0.1</v>
      </c>
      <c r="K26" s="20">
        <v>61.815384615384616</v>
      </c>
      <c r="L26" s="20">
        <v>137.00833333333333</v>
      </c>
      <c r="M26" s="20">
        <v>124.09166666666667</v>
      </c>
      <c r="N26" s="20">
        <v>251.5</v>
      </c>
      <c r="O26" s="2">
        <f t="shared" si="0"/>
        <v>1892.7153846153847</v>
      </c>
      <c r="P26" s="2">
        <f t="shared" si="1"/>
        <v>157.72628205128206</v>
      </c>
      <c r="Q26" s="6" t="s">
        <v>29</v>
      </c>
    </row>
    <row r="27" spans="2:19" ht="12.75">
      <c r="B27" s="26">
        <v>1991</v>
      </c>
      <c r="C27" s="2">
        <v>195.2</v>
      </c>
      <c r="D27" s="2">
        <v>329.1</v>
      </c>
      <c r="E27" s="2">
        <v>416.5</v>
      </c>
      <c r="F27" s="2">
        <v>306.5</v>
      </c>
      <c r="G27" s="2">
        <v>167.6</v>
      </c>
      <c r="H27" s="2">
        <v>60.4</v>
      </c>
      <c r="I27" s="2">
        <v>11.1</v>
      </c>
      <c r="J27" s="2">
        <v>0</v>
      </c>
      <c r="K27" s="2">
        <v>0</v>
      </c>
      <c r="L27" s="2">
        <v>50.3</v>
      </c>
      <c r="M27" s="2">
        <v>103.6</v>
      </c>
      <c r="N27" s="2">
        <v>262.7</v>
      </c>
      <c r="O27" s="2">
        <f t="shared" si="0"/>
        <v>1902.9999999999998</v>
      </c>
      <c r="P27" s="2">
        <f t="shared" si="1"/>
        <v>158.58333333333331</v>
      </c>
      <c r="Q27" s="5">
        <v>43.3</v>
      </c>
      <c r="R27" s="3"/>
      <c r="S27" s="3"/>
    </row>
    <row r="28" spans="2:17" ht="12.75">
      <c r="B28" s="2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/>
      <c r="P28" s="9"/>
      <c r="Q28" s="2"/>
    </row>
    <row r="29" spans="2:19" ht="12.75">
      <c r="B29" s="30" t="s">
        <v>40</v>
      </c>
      <c r="C29" s="2">
        <f>SUM(C13:C17,C19,C21:C27)</f>
        <v>4321.7</v>
      </c>
      <c r="D29" s="2">
        <f aca="true" t="shared" si="2" ref="D29:M29">SUM(D12:D27)</f>
        <v>6603.569230769232</v>
      </c>
      <c r="E29" s="2">
        <f t="shared" si="2"/>
        <v>6638</v>
      </c>
      <c r="F29" s="2">
        <f t="shared" si="2"/>
        <v>6252.599999999999</v>
      </c>
      <c r="G29" s="2">
        <f t="shared" si="2"/>
        <v>4089.4933333333333</v>
      </c>
      <c r="H29" s="2">
        <f t="shared" si="2"/>
        <v>1400.7000000000003</v>
      </c>
      <c r="I29" s="2">
        <f t="shared" si="2"/>
        <v>565.4</v>
      </c>
      <c r="J29" s="2">
        <f t="shared" si="2"/>
        <v>166.77499999999998</v>
      </c>
      <c r="K29" s="2">
        <f t="shared" si="2"/>
        <v>961.2307692307693</v>
      </c>
      <c r="L29" s="2">
        <f t="shared" si="2"/>
        <v>1938.1166666666666</v>
      </c>
      <c r="M29" s="2">
        <f t="shared" si="2"/>
        <v>1883.1916666666666</v>
      </c>
      <c r="N29" s="2">
        <f>SUM(N12:N27)</f>
        <v>4005.999999999999</v>
      </c>
      <c r="O29" s="2">
        <f>SUM(O12:O27)</f>
        <v>40076.776666666665</v>
      </c>
      <c r="P29" s="2"/>
      <c r="Q29" s="2"/>
      <c r="R29" s="10"/>
      <c r="S29" s="3"/>
    </row>
    <row r="30" spans="2:17" ht="12.75">
      <c r="B30" s="30" t="s">
        <v>41</v>
      </c>
      <c r="C30" s="2">
        <f>AVERAGE(C13:C17,C19,C21:C27)</f>
        <v>332.4384615384615</v>
      </c>
      <c r="D30" s="2">
        <f>AVERAGE(D13:D16,D18:D19,D21:D27)</f>
        <v>412.723076923077</v>
      </c>
      <c r="E30" s="2">
        <f>AVERAGE(E12:E14,E16:E27)</f>
        <v>397.53333333333336</v>
      </c>
      <c r="F30" s="2">
        <f>AVERAGE(F12:F14,F16:F27)</f>
        <v>380.1733333333333</v>
      </c>
      <c r="G30" s="2">
        <f>AVERAGE(G12:G17,G19:G27)</f>
        <v>255.59333333333333</v>
      </c>
      <c r="H30" s="2">
        <f>AVERAGE(H12:H17,H19:H27)</f>
        <v>86.71333333333335</v>
      </c>
      <c r="I30" s="2">
        <f>AVERAGE(I12:I17,I19:I25,I27)</f>
        <v>37.885714285714286</v>
      </c>
      <c r="J30" s="2">
        <f>AVERAGE(J12:J15,J17,J20:J25,J27)</f>
        <v>12.475</v>
      </c>
      <c r="K30" s="2">
        <f>AVERAGE(K12:K17,K20:K25,K27)</f>
        <v>61.815384615384616</v>
      </c>
      <c r="L30" s="2">
        <f>AVERAGE(L12:L17,L20:L23,L25,L27)</f>
        <v>137.00833333333333</v>
      </c>
      <c r="M30" s="2">
        <f>AVERAGE(M12:M17,M20:M23,M25,M27)</f>
        <v>124.09166666666665</v>
      </c>
      <c r="N30" s="2">
        <f>AVERAGE(N12:N17,N20:N25,N27)</f>
        <v>251.49999999999997</v>
      </c>
      <c r="O30" s="2">
        <f>SUM(C30:N30)</f>
        <v>2489.9509706959707</v>
      </c>
      <c r="P30" s="2">
        <f>AVERAGE(C30:N30)</f>
        <v>207.49591422466423</v>
      </c>
      <c r="Q30" s="9"/>
    </row>
    <row r="31" spans="2:17" ht="12.75">
      <c r="B31" s="30" t="s">
        <v>42</v>
      </c>
      <c r="C31" s="2">
        <f>MIN(C12:C27)</f>
        <v>34</v>
      </c>
      <c r="D31" s="2">
        <f aca="true" t="shared" si="3" ref="D31:M31">MIN(D12:D27)</f>
        <v>69.3</v>
      </c>
      <c r="E31" s="2">
        <f t="shared" si="3"/>
        <v>5.2</v>
      </c>
      <c r="F31" s="2">
        <f t="shared" si="3"/>
        <v>175.4</v>
      </c>
      <c r="G31" s="2">
        <f t="shared" si="3"/>
        <v>17.1</v>
      </c>
      <c r="H31" s="2">
        <f t="shared" si="3"/>
        <v>0</v>
      </c>
      <c r="I31" s="2">
        <f t="shared" si="3"/>
        <v>0</v>
      </c>
      <c r="J31" s="2">
        <f t="shared" si="3"/>
        <v>0</v>
      </c>
      <c r="K31" s="2">
        <f t="shared" si="3"/>
        <v>0</v>
      </c>
      <c r="L31" s="2">
        <f t="shared" si="3"/>
        <v>0.9</v>
      </c>
      <c r="M31" s="2">
        <f t="shared" si="3"/>
        <v>18</v>
      </c>
      <c r="N31" s="2">
        <f>MIN(N12:N27)</f>
        <v>54.5</v>
      </c>
      <c r="O31" s="9"/>
      <c r="P31" s="2">
        <f>MIN(C31:N31)</f>
        <v>0</v>
      </c>
      <c r="Q31" s="9"/>
    </row>
    <row r="32" spans="2:17" ht="12.75">
      <c r="B32" s="30" t="s">
        <v>43</v>
      </c>
      <c r="C32" s="2">
        <f>MAX(C12:C27)</f>
        <v>817.7</v>
      </c>
      <c r="D32" s="2">
        <f aca="true" t="shared" si="4" ref="D32:M32">MAX(D12:D27)</f>
        <v>919.3</v>
      </c>
      <c r="E32" s="2">
        <f t="shared" si="4"/>
        <v>1031</v>
      </c>
      <c r="F32" s="2">
        <f t="shared" si="4"/>
        <v>1004.6</v>
      </c>
      <c r="G32" s="2">
        <f t="shared" si="4"/>
        <v>805.6</v>
      </c>
      <c r="H32" s="2">
        <f t="shared" si="4"/>
        <v>220</v>
      </c>
      <c r="I32" s="2">
        <f t="shared" si="4"/>
        <v>196.9</v>
      </c>
      <c r="J32" s="2">
        <f t="shared" si="4"/>
        <v>35.1</v>
      </c>
      <c r="K32" s="2">
        <f t="shared" si="4"/>
        <v>149.4</v>
      </c>
      <c r="L32" s="2">
        <f t="shared" si="4"/>
        <v>1055.8</v>
      </c>
      <c r="M32" s="2">
        <f t="shared" si="4"/>
        <v>741.4</v>
      </c>
      <c r="N32" s="2">
        <f>MAX(N12:N27)</f>
        <v>747</v>
      </c>
      <c r="O32" s="9"/>
      <c r="P32" s="2">
        <f>MAX(C32:N32)</f>
        <v>1055.8</v>
      </c>
      <c r="Q32" s="9"/>
    </row>
    <row r="33" spans="2:17" ht="12.75">
      <c r="B33" s="30" t="s">
        <v>44</v>
      </c>
      <c r="C33" s="2">
        <f>C32-C31</f>
        <v>783.7</v>
      </c>
      <c r="D33" s="2">
        <f aca="true" t="shared" si="5" ref="D33:P33">D32-D31</f>
        <v>850</v>
      </c>
      <c r="E33" s="2">
        <f t="shared" si="5"/>
        <v>1025.8</v>
      </c>
      <c r="F33" s="2">
        <f t="shared" si="5"/>
        <v>829.2</v>
      </c>
      <c r="G33" s="2">
        <f t="shared" si="5"/>
        <v>788.5</v>
      </c>
      <c r="H33" s="2">
        <f t="shared" si="5"/>
        <v>220</v>
      </c>
      <c r="I33" s="2">
        <f t="shared" si="5"/>
        <v>196.9</v>
      </c>
      <c r="J33" s="2">
        <f t="shared" si="5"/>
        <v>35.1</v>
      </c>
      <c r="K33" s="2">
        <f t="shared" si="5"/>
        <v>149.4</v>
      </c>
      <c r="L33" s="2">
        <f t="shared" si="5"/>
        <v>1054.8999999999999</v>
      </c>
      <c r="M33" s="2">
        <f t="shared" si="5"/>
        <v>723.4</v>
      </c>
      <c r="N33" s="2">
        <f t="shared" si="5"/>
        <v>692.5</v>
      </c>
      <c r="O33" s="9"/>
      <c r="P33" s="2">
        <f t="shared" si="5"/>
        <v>1055.8</v>
      </c>
      <c r="Q33" s="9"/>
    </row>
    <row r="34" ht="13.5" thickBot="1"/>
    <row r="35" spans="2:17" ht="13.5" thickTop="1">
      <c r="B35" s="36" t="s">
        <v>19</v>
      </c>
      <c r="C35" s="38" t="s">
        <v>27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 t="s">
        <v>20</v>
      </c>
      <c r="P35" s="39" t="s">
        <v>21</v>
      </c>
      <c r="Q35" s="11"/>
    </row>
    <row r="36" spans="2:17" ht="15.75">
      <c r="B36" s="37"/>
      <c r="C36" s="12" t="s">
        <v>22</v>
      </c>
      <c r="D36" s="12" t="s">
        <v>9</v>
      </c>
      <c r="E36" s="12" t="s">
        <v>10</v>
      </c>
      <c r="F36" s="12" t="s">
        <v>23</v>
      </c>
      <c r="G36" s="12" t="s">
        <v>11</v>
      </c>
      <c r="H36" s="12" t="s">
        <v>12</v>
      </c>
      <c r="I36" s="12" t="s">
        <v>13</v>
      </c>
      <c r="J36" s="12" t="s">
        <v>24</v>
      </c>
      <c r="K36" s="12" t="s">
        <v>14</v>
      </c>
      <c r="L36" s="12" t="s">
        <v>15</v>
      </c>
      <c r="M36" s="12" t="s">
        <v>16</v>
      </c>
      <c r="N36" s="12" t="s">
        <v>25</v>
      </c>
      <c r="O36" s="40"/>
      <c r="P36" s="40"/>
      <c r="Q36" s="13" t="s">
        <v>26</v>
      </c>
    </row>
    <row r="37" spans="2:17" ht="12.75">
      <c r="B37" s="27">
        <v>1</v>
      </c>
      <c r="C37" s="14">
        <v>34</v>
      </c>
      <c r="D37" s="14">
        <v>69.3</v>
      </c>
      <c r="E37" s="14">
        <v>5.2</v>
      </c>
      <c r="F37" s="14">
        <v>175.4</v>
      </c>
      <c r="G37" s="14">
        <v>17.1</v>
      </c>
      <c r="H37" s="14">
        <v>0</v>
      </c>
      <c r="I37" s="14">
        <v>0</v>
      </c>
      <c r="J37" s="14">
        <v>0</v>
      </c>
      <c r="K37" s="14">
        <v>0</v>
      </c>
      <c r="L37" s="14">
        <v>0.9</v>
      </c>
      <c r="M37" s="14">
        <v>18</v>
      </c>
      <c r="N37" s="14">
        <v>54.5</v>
      </c>
      <c r="O37" s="15">
        <f>B37/($B$57+1)</f>
        <v>0.045454545454545456</v>
      </c>
      <c r="P37" s="15">
        <f>1-O37</f>
        <v>0.9545454545454546</v>
      </c>
      <c r="Q37" s="16">
        <f aca="true" t="shared" si="6" ref="Q37:Q57">1/P37</f>
        <v>1.0476190476190477</v>
      </c>
    </row>
    <row r="38" spans="2:17" ht="12.75">
      <c r="B38" s="27">
        <v>2</v>
      </c>
      <c r="C38" s="21">
        <v>105</v>
      </c>
      <c r="D38" s="14">
        <v>107</v>
      </c>
      <c r="E38" s="21">
        <v>65</v>
      </c>
      <c r="F38" s="14">
        <v>177.6</v>
      </c>
      <c r="G38" s="14">
        <v>70.6</v>
      </c>
      <c r="H38" s="21">
        <v>10</v>
      </c>
      <c r="I38" s="14">
        <v>0</v>
      </c>
      <c r="J38" s="14">
        <v>0</v>
      </c>
      <c r="K38" s="14">
        <v>1</v>
      </c>
      <c r="L38" s="14">
        <v>1.7</v>
      </c>
      <c r="M38" s="14">
        <v>22.4</v>
      </c>
      <c r="N38" s="14">
        <v>90.8</v>
      </c>
      <c r="O38" s="15">
        <f aca="true" t="shared" si="7" ref="O38:O56">B38/($B$57+1)</f>
        <v>0.09090909090909091</v>
      </c>
      <c r="P38" s="15">
        <f aca="true" t="shared" si="8" ref="P38:P57">1-O38</f>
        <v>0.9090909090909091</v>
      </c>
      <c r="Q38" s="16">
        <f t="shared" si="6"/>
        <v>1.1</v>
      </c>
    </row>
    <row r="39" spans="2:17" ht="12.75">
      <c r="B39" s="27">
        <v>3</v>
      </c>
      <c r="C39" s="21">
        <v>190</v>
      </c>
      <c r="D39" s="21">
        <v>155</v>
      </c>
      <c r="E39" s="21">
        <v>90</v>
      </c>
      <c r="F39" s="21">
        <v>230</v>
      </c>
      <c r="G39" s="14">
        <v>143.9</v>
      </c>
      <c r="H39" s="14">
        <v>16.9</v>
      </c>
      <c r="I39" s="14">
        <v>1</v>
      </c>
      <c r="J39" s="14">
        <v>0</v>
      </c>
      <c r="K39" s="14">
        <v>26.8</v>
      </c>
      <c r="L39" s="14">
        <v>10</v>
      </c>
      <c r="M39" s="14">
        <v>27.6</v>
      </c>
      <c r="N39" s="14">
        <v>135</v>
      </c>
      <c r="O39" s="15">
        <f t="shared" si="7"/>
        <v>0.13636363636363635</v>
      </c>
      <c r="P39" s="15">
        <f t="shared" si="8"/>
        <v>0.8636363636363636</v>
      </c>
      <c r="Q39" s="16">
        <f t="shared" si="6"/>
        <v>1.1578947368421053</v>
      </c>
    </row>
    <row r="40" spans="2:17" ht="12.75">
      <c r="B40" s="27">
        <v>4</v>
      </c>
      <c r="C40" s="14">
        <v>195.2</v>
      </c>
      <c r="D40" s="14">
        <v>190.2</v>
      </c>
      <c r="E40" s="14">
        <v>95.4</v>
      </c>
      <c r="F40" s="14">
        <v>234.2</v>
      </c>
      <c r="G40" s="14">
        <v>154</v>
      </c>
      <c r="H40" s="14">
        <v>23.5</v>
      </c>
      <c r="I40" s="14">
        <v>1.6</v>
      </c>
      <c r="J40" s="14">
        <v>0</v>
      </c>
      <c r="K40" s="14">
        <v>26.8</v>
      </c>
      <c r="L40" s="14">
        <v>10</v>
      </c>
      <c r="M40" s="14">
        <v>30</v>
      </c>
      <c r="N40" s="14">
        <v>138.3</v>
      </c>
      <c r="O40" s="15">
        <f t="shared" si="7"/>
        <v>0.18181818181818182</v>
      </c>
      <c r="P40" s="15">
        <f t="shared" si="8"/>
        <v>0.8181818181818181</v>
      </c>
      <c r="Q40" s="16">
        <f t="shared" si="6"/>
        <v>1.2222222222222223</v>
      </c>
    </row>
    <row r="41" spans="2:17" ht="12.75">
      <c r="B41" s="27">
        <v>5</v>
      </c>
      <c r="C41" s="14">
        <v>207.7</v>
      </c>
      <c r="D41" s="21">
        <v>205</v>
      </c>
      <c r="E41" s="21">
        <v>115</v>
      </c>
      <c r="F41" s="14">
        <v>252.9</v>
      </c>
      <c r="G41" s="14">
        <v>167.6</v>
      </c>
      <c r="H41" s="14">
        <v>30.2</v>
      </c>
      <c r="I41" s="21">
        <v>2.5</v>
      </c>
      <c r="J41" s="21">
        <v>0.1</v>
      </c>
      <c r="K41" s="14">
        <v>27.1</v>
      </c>
      <c r="L41" s="14">
        <v>14.2</v>
      </c>
      <c r="M41" s="14">
        <v>40.7</v>
      </c>
      <c r="N41" s="14">
        <v>144.8</v>
      </c>
      <c r="O41" s="15">
        <f t="shared" si="7"/>
        <v>0.22727272727272727</v>
      </c>
      <c r="P41" s="15">
        <f t="shared" si="8"/>
        <v>0.7727272727272727</v>
      </c>
      <c r="Q41" s="16">
        <f t="shared" si="6"/>
        <v>1.2941176470588236</v>
      </c>
    </row>
    <row r="42" spans="2:17" ht="12.75">
      <c r="B42" s="27">
        <v>6</v>
      </c>
      <c r="C42" s="14">
        <v>213.5</v>
      </c>
      <c r="D42" s="21">
        <v>255</v>
      </c>
      <c r="E42" s="21">
        <v>160</v>
      </c>
      <c r="F42" s="21">
        <v>265</v>
      </c>
      <c r="G42" s="14">
        <v>172.9</v>
      </c>
      <c r="H42" s="21">
        <v>55</v>
      </c>
      <c r="I42" s="21">
        <v>9</v>
      </c>
      <c r="J42" s="14">
        <v>0.1</v>
      </c>
      <c r="K42" s="14">
        <v>29.8</v>
      </c>
      <c r="L42" s="21">
        <v>19</v>
      </c>
      <c r="M42" s="14">
        <v>44.8</v>
      </c>
      <c r="N42" s="14">
        <v>162.6</v>
      </c>
      <c r="O42" s="15">
        <f t="shared" si="7"/>
        <v>0.2727272727272727</v>
      </c>
      <c r="P42" s="15">
        <f t="shared" si="8"/>
        <v>0.7272727272727273</v>
      </c>
      <c r="Q42" s="16">
        <f t="shared" si="6"/>
        <v>1.375</v>
      </c>
    </row>
    <row r="43" spans="2:17" ht="12.75">
      <c r="B43" s="27">
        <v>7</v>
      </c>
      <c r="C43" s="14">
        <v>215.4</v>
      </c>
      <c r="D43" s="14">
        <v>329.1</v>
      </c>
      <c r="E43" s="14">
        <v>167.8</v>
      </c>
      <c r="F43" s="14">
        <v>270.5</v>
      </c>
      <c r="G43" s="21">
        <v>175</v>
      </c>
      <c r="H43" s="21">
        <v>60</v>
      </c>
      <c r="I43" s="21">
        <v>9</v>
      </c>
      <c r="J43" s="21">
        <v>0.2</v>
      </c>
      <c r="K43" s="14">
        <v>34</v>
      </c>
      <c r="L43" s="21">
        <v>21</v>
      </c>
      <c r="M43" s="14">
        <v>50</v>
      </c>
      <c r="N43" s="14">
        <v>178.6</v>
      </c>
      <c r="O43" s="15">
        <f t="shared" si="7"/>
        <v>0.3181818181818182</v>
      </c>
      <c r="P43" s="15">
        <f t="shared" si="8"/>
        <v>0.6818181818181819</v>
      </c>
      <c r="Q43" s="16">
        <f t="shared" si="6"/>
        <v>1.4666666666666666</v>
      </c>
    </row>
    <row r="44" spans="2:17" ht="12.75">
      <c r="B44" s="27">
        <v>8</v>
      </c>
      <c r="C44" s="14">
        <v>226.7</v>
      </c>
      <c r="D44" s="14">
        <v>334.7</v>
      </c>
      <c r="E44" s="14">
        <v>172.8</v>
      </c>
      <c r="F44" s="14">
        <v>287.2</v>
      </c>
      <c r="G44" s="14">
        <v>180.3</v>
      </c>
      <c r="H44" s="14">
        <v>60.4</v>
      </c>
      <c r="I44" s="14">
        <v>11.1</v>
      </c>
      <c r="J44" s="14">
        <v>0.5</v>
      </c>
      <c r="K44" s="21">
        <v>42.5</v>
      </c>
      <c r="L44" s="14">
        <v>34.8</v>
      </c>
      <c r="M44" s="14">
        <v>56.9</v>
      </c>
      <c r="N44" s="21">
        <v>192</v>
      </c>
      <c r="O44" s="15">
        <f t="shared" si="7"/>
        <v>0.36363636363636365</v>
      </c>
      <c r="P44" s="15">
        <f t="shared" si="8"/>
        <v>0.6363636363636364</v>
      </c>
      <c r="Q44" s="16">
        <f t="shared" si="6"/>
        <v>1.5714285714285714</v>
      </c>
    </row>
    <row r="45" spans="2:17" ht="12.75">
      <c r="B45" s="27">
        <v>9</v>
      </c>
      <c r="C45" s="21">
        <v>255</v>
      </c>
      <c r="D45" s="14">
        <v>353</v>
      </c>
      <c r="E45" s="21">
        <v>245</v>
      </c>
      <c r="F45" s="14">
        <v>294.2</v>
      </c>
      <c r="G45" s="14">
        <v>193.9</v>
      </c>
      <c r="H45" s="14">
        <v>76.1</v>
      </c>
      <c r="I45" s="14">
        <v>11.2</v>
      </c>
      <c r="J45" s="14">
        <v>1.5</v>
      </c>
      <c r="K45" s="14">
        <v>48.7</v>
      </c>
      <c r="L45" s="14">
        <v>37.7</v>
      </c>
      <c r="M45" s="21">
        <v>65</v>
      </c>
      <c r="N45" s="21">
        <v>195</v>
      </c>
      <c r="O45" s="15">
        <f t="shared" si="7"/>
        <v>0.4090909090909091</v>
      </c>
      <c r="P45" s="15">
        <f t="shared" si="8"/>
        <v>0.5909090909090908</v>
      </c>
      <c r="Q45" s="16">
        <f t="shared" si="6"/>
        <v>1.6923076923076925</v>
      </c>
    </row>
    <row r="46" spans="2:17" ht="12.75">
      <c r="B46" s="27">
        <v>10</v>
      </c>
      <c r="C46" s="14">
        <v>319.1</v>
      </c>
      <c r="D46" s="14">
        <v>368.7</v>
      </c>
      <c r="E46" s="14">
        <v>287.1</v>
      </c>
      <c r="F46" s="21">
        <v>295</v>
      </c>
      <c r="G46" s="21">
        <v>195</v>
      </c>
      <c r="H46" s="14">
        <v>82.3</v>
      </c>
      <c r="I46" s="14">
        <v>11.5</v>
      </c>
      <c r="J46" s="21">
        <v>1.6</v>
      </c>
      <c r="K46" s="21">
        <v>51</v>
      </c>
      <c r="L46" s="14">
        <v>40.9</v>
      </c>
      <c r="M46" s="14">
        <v>70</v>
      </c>
      <c r="N46" s="14">
        <v>223.2</v>
      </c>
      <c r="O46" s="15">
        <f t="shared" si="7"/>
        <v>0.45454545454545453</v>
      </c>
      <c r="P46" s="15">
        <f t="shared" si="8"/>
        <v>0.5454545454545454</v>
      </c>
      <c r="Q46" s="16">
        <f t="shared" si="6"/>
        <v>1.8333333333333335</v>
      </c>
    </row>
    <row r="47" spans="2:17" ht="12.75">
      <c r="B47" s="27">
        <v>11</v>
      </c>
      <c r="C47" s="14">
        <v>337.5</v>
      </c>
      <c r="D47" s="21">
        <v>400</v>
      </c>
      <c r="E47" s="14">
        <v>317.9</v>
      </c>
      <c r="F47" s="21">
        <v>295</v>
      </c>
      <c r="G47" s="21">
        <v>205</v>
      </c>
      <c r="H47" s="14">
        <v>85.4</v>
      </c>
      <c r="I47" s="14">
        <v>18.1</v>
      </c>
      <c r="J47" s="21">
        <v>2.7</v>
      </c>
      <c r="K47" s="21">
        <v>54</v>
      </c>
      <c r="L47" s="21">
        <v>50</v>
      </c>
      <c r="M47" s="21">
        <v>80</v>
      </c>
      <c r="N47" s="21">
        <v>240</v>
      </c>
      <c r="O47" s="15">
        <f t="shared" si="7"/>
        <v>0.5</v>
      </c>
      <c r="P47" s="15">
        <f t="shared" si="8"/>
        <v>0.5</v>
      </c>
      <c r="Q47" s="16">
        <f t="shared" si="6"/>
        <v>2</v>
      </c>
    </row>
    <row r="48" spans="2:17" ht="12.75">
      <c r="B48" s="27">
        <v>12</v>
      </c>
      <c r="C48" s="14">
        <v>350</v>
      </c>
      <c r="D48" s="14">
        <v>412.7230769230769</v>
      </c>
      <c r="E48" s="14">
        <v>318.5</v>
      </c>
      <c r="F48" s="14">
        <v>306.5</v>
      </c>
      <c r="G48" s="14">
        <v>205.1</v>
      </c>
      <c r="H48" s="14">
        <v>86.3</v>
      </c>
      <c r="I48" s="14">
        <v>18.6</v>
      </c>
      <c r="J48" s="14">
        <v>4</v>
      </c>
      <c r="K48" s="14">
        <v>61.815384615384616</v>
      </c>
      <c r="L48" s="14">
        <v>50.3</v>
      </c>
      <c r="M48" s="14">
        <v>103.6</v>
      </c>
      <c r="N48" s="14">
        <v>241.7</v>
      </c>
      <c r="O48" s="15">
        <f t="shared" si="7"/>
        <v>0.5454545454545454</v>
      </c>
      <c r="P48" s="15">
        <f t="shared" si="8"/>
        <v>0.4545454545454546</v>
      </c>
      <c r="Q48" s="16">
        <f t="shared" si="6"/>
        <v>2.1999999999999997</v>
      </c>
    </row>
    <row r="49" spans="2:17" ht="12.75">
      <c r="B49" s="27">
        <v>13</v>
      </c>
      <c r="C49" s="14">
        <v>368.3</v>
      </c>
      <c r="D49" s="14">
        <v>412.723076923077</v>
      </c>
      <c r="E49" s="14">
        <v>397.53333333333336</v>
      </c>
      <c r="F49" s="14">
        <v>330.9</v>
      </c>
      <c r="G49" s="21">
        <v>215</v>
      </c>
      <c r="H49" s="14">
        <v>89.6</v>
      </c>
      <c r="I49" s="21">
        <v>29.5</v>
      </c>
      <c r="J49" s="14">
        <v>7.5</v>
      </c>
      <c r="K49" s="14">
        <v>61.815384615384616</v>
      </c>
      <c r="L49" s="14">
        <v>54.4</v>
      </c>
      <c r="M49" s="14">
        <v>104.7</v>
      </c>
      <c r="N49" s="14">
        <v>251.5</v>
      </c>
      <c r="O49" s="15">
        <f t="shared" si="7"/>
        <v>0.5909090909090909</v>
      </c>
      <c r="P49" s="15">
        <f t="shared" si="8"/>
        <v>0.40909090909090906</v>
      </c>
      <c r="Q49" s="16">
        <f t="shared" si="6"/>
        <v>2.4444444444444446</v>
      </c>
    </row>
    <row r="50" spans="2:17" ht="12.75">
      <c r="B50" s="27">
        <v>14</v>
      </c>
      <c r="C50" s="14">
        <v>400</v>
      </c>
      <c r="D50" s="14">
        <v>412.723076923077</v>
      </c>
      <c r="E50" s="14">
        <v>416.5</v>
      </c>
      <c r="F50" s="14">
        <v>339.6</v>
      </c>
      <c r="G50" s="14">
        <v>246.2</v>
      </c>
      <c r="H50" s="14">
        <v>96.2</v>
      </c>
      <c r="I50" s="14">
        <v>30</v>
      </c>
      <c r="J50" s="21">
        <v>12</v>
      </c>
      <c r="K50" s="14">
        <v>72.8</v>
      </c>
      <c r="L50" s="14">
        <v>73.6</v>
      </c>
      <c r="M50" s="21">
        <v>112</v>
      </c>
      <c r="N50" s="21">
        <v>260</v>
      </c>
      <c r="O50" s="15">
        <f t="shared" si="7"/>
        <v>0.6363636363636364</v>
      </c>
      <c r="P50" s="15">
        <f t="shared" si="8"/>
        <v>0.36363636363636365</v>
      </c>
      <c r="Q50" s="16">
        <f t="shared" si="6"/>
        <v>2.75</v>
      </c>
    </row>
    <row r="51" spans="2:17" ht="12.75">
      <c r="B51" s="27">
        <v>15</v>
      </c>
      <c r="C51" s="21">
        <v>405</v>
      </c>
      <c r="D51" s="14">
        <v>428</v>
      </c>
      <c r="E51" s="14">
        <v>453.5</v>
      </c>
      <c r="F51" s="14">
        <v>405.7</v>
      </c>
      <c r="G51" s="14">
        <v>255.59333333333333</v>
      </c>
      <c r="H51" s="14">
        <v>100</v>
      </c>
      <c r="I51" s="21">
        <v>31</v>
      </c>
      <c r="J51" s="14">
        <v>12.475</v>
      </c>
      <c r="K51" s="21">
        <v>78</v>
      </c>
      <c r="L51" s="21">
        <v>85</v>
      </c>
      <c r="M51" s="14">
        <v>112</v>
      </c>
      <c r="N51" s="14">
        <v>262.7</v>
      </c>
      <c r="O51" s="15">
        <f t="shared" si="7"/>
        <v>0.6818181818181818</v>
      </c>
      <c r="P51" s="15">
        <f t="shared" si="8"/>
        <v>0.31818181818181823</v>
      </c>
      <c r="Q51" s="16">
        <f t="shared" si="6"/>
        <v>3.1428571428571423</v>
      </c>
    </row>
    <row r="52" spans="2:17" ht="12.75">
      <c r="B52" s="27">
        <v>16</v>
      </c>
      <c r="C52" s="14">
        <v>413</v>
      </c>
      <c r="D52" s="14">
        <v>437.2</v>
      </c>
      <c r="E52" s="14">
        <v>454</v>
      </c>
      <c r="F52" s="14">
        <v>444</v>
      </c>
      <c r="G52" s="21">
        <v>270</v>
      </c>
      <c r="H52" s="21">
        <v>103</v>
      </c>
      <c r="I52" s="14">
        <v>35</v>
      </c>
      <c r="J52" s="14">
        <v>17.5</v>
      </c>
      <c r="K52" s="21">
        <v>91</v>
      </c>
      <c r="L52" s="14">
        <v>101.6</v>
      </c>
      <c r="M52" s="21">
        <v>120</v>
      </c>
      <c r="N52" s="14">
        <v>277.2</v>
      </c>
      <c r="O52" s="15">
        <f t="shared" si="7"/>
        <v>0.7272727272727273</v>
      </c>
      <c r="P52" s="15">
        <f t="shared" si="8"/>
        <v>0.2727272727272727</v>
      </c>
      <c r="Q52" s="16">
        <f t="shared" si="6"/>
        <v>3.666666666666667</v>
      </c>
    </row>
    <row r="53" spans="2:17" ht="12.75">
      <c r="B53" s="27">
        <v>17</v>
      </c>
      <c r="C53" s="14">
        <v>421.3</v>
      </c>
      <c r="D53" s="14">
        <v>449.9</v>
      </c>
      <c r="E53" s="14">
        <v>498.2</v>
      </c>
      <c r="F53" s="21">
        <v>465</v>
      </c>
      <c r="G53" s="14">
        <v>274.9</v>
      </c>
      <c r="H53" s="21">
        <v>103</v>
      </c>
      <c r="I53" s="14">
        <v>50</v>
      </c>
      <c r="J53" s="14">
        <v>17.9</v>
      </c>
      <c r="K53" s="14">
        <v>97.6</v>
      </c>
      <c r="L53" s="14">
        <v>137.00833333333333</v>
      </c>
      <c r="M53" s="14">
        <v>124.09166666666667</v>
      </c>
      <c r="N53" s="14">
        <v>350</v>
      </c>
      <c r="O53" s="15">
        <f t="shared" si="7"/>
        <v>0.7727272727272727</v>
      </c>
      <c r="P53" s="15">
        <f>1-O53</f>
        <v>0.2272727272727273</v>
      </c>
      <c r="Q53" s="16">
        <f t="shared" si="6"/>
        <v>4.3999999999999995</v>
      </c>
    </row>
    <row r="54" spans="2:17" ht="12.75">
      <c r="B54" s="27">
        <v>18</v>
      </c>
      <c r="C54" s="21">
        <v>485</v>
      </c>
      <c r="D54" s="21">
        <v>480</v>
      </c>
      <c r="E54" s="14">
        <v>512.5</v>
      </c>
      <c r="F54" s="14">
        <v>550</v>
      </c>
      <c r="G54" s="14">
        <v>363</v>
      </c>
      <c r="H54" s="14">
        <v>124.6</v>
      </c>
      <c r="I54" s="14">
        <v>58.4</v>
      </c>
      <c r="J54" s="14">
        <v>19.3</v>
      </c>
      <c r="K54" s="14">
        <v>98.6</v>
      </c>
      <c r="L54" s="14">
        <v>137.00833333333333</v>
      </c>
      <c r="M54" s="14">
        <v>147</v>
      </c>
      <c r="N54" s="14">
        <v>368.5</v>
      </c>
      <c r="O54" s="15">
        <f t="shared" si="7"/>
        <v>0.8181818181818182</v>
      </c>
      <c r="P54" s="15">
        <f t="shared" si="8"/>
        <v>0.18181818181818177</v>
      </c>
      <c r="Q54" s="16">
        <f t="shared" si="6"/>
        <v>5.500000000000002</v>
      </c>
    </row>
    <row r="55" spans="2:17" ht="12.75">
      <c r="B55" s="27">
        <v>19</v>
      </c>
      <c r="C55" s="14">
        <v>500</v>
      </c>
      <c r="D55" s="14">
        <v>677.8</v>
      </c>
      <c r="E55" s="14">
        <v>606.6</v>
      </c>
      <c r="F55" s="14">
        <v>565.6</v>
      </c>
      <c r="G55" s="14">
        <v>380.8</v>
      </c>
      <c r="H55" s="14">
        <v>150.1</v>
      </c>
      <c r="I55" s="14">
        <v>59.8</v>
      </c>
      <c r="J55" s="14">
        <v>21.5</v>
      </c>
      <c r="K55" s="14">
        <v>106.6</v>
      </c>
      <c r="L55" s="14">
        <v>178.2</v>
      </c>
      <c r="M55" s="14">
        <v>190</v>
      </c>
      <c r="N55" s="14">
        <v>379.6</v>
      </c>
      <c r="O55" s="15">
        <f t="shared" si="7"/>
        <v>0.8636363636363636</v>
      </c>
      <c r="P55" s="15">
        <f t="shared" si="8"/>
        <v>0.13636363636363635</v>
      </c>
      <c r="Q55" s="16">
        <f t="shared" si="6"/>
        <v>7.333333333333334</v>
      </c>
    </row>
    <row r="56" spans="2:17" ht="12.75">
      <c r="B56" s="27">
        <v>20</v>
      </c>
      <c r="C56" s="14">
        <v>552.3</v>
      </c>
      <c r="D56" s="14">
        <v>701.2</v>
      </c>
      <c r="E56" s="14">
        <v>626</v>
      </c>
      <c r="F56" s="14">
        <v>613.7</v>
      </c>
      <c r="G56" s="14">
        <v>458</v>
      </c>
      <c r="H56" s="14">
        <v>159.1</v>
      </c>
      <c r="I56" s="14">
        <v>62.2</v>
      </c>
      <c r="J56" s="14">
        <v>29.4</v>
      </c>
      <c r="K56" s="14">
        <v>118.4</v>
      </c>
      <c r="L56" s="21">
        <v>580</v>
      </c>
      <c r="M56" s="21">
        <v>460</v>
      </c>
      <c r="N56" s="21">
        <v>550</v>
      </c>
      <c r="O56" s="15">
        <f t="shared" si="7"/>
        <v>0.9090909090909091</v>
      </c>
      <c r="P56" s="15">
        <f t="shared" si="8"/>
        <v>0.09090909090909094</v>
      </c>
      <c r="Q56" s="16">
        <f t="shared" si="6"/>
        <v>10.999999999999996</v>
      </c>
    </row>
    <row r="57" spans="2:17" ht="13.5" thickBot="1">
      <c r="B57" s="28">
        <v>21</v>
      </c>
      <c r="C57" s="17">
        <v>817.7</v>
      </c>
      <c r="D57" s="17">
        <v>919.3</v>
      </c>
      <c r="E57" s="17">
        <v>1031</v>
      </c>
      <c r="F57" s="17">
        <v>1004.6</v>
      </c>
      <c r="G57" s="17">
        <v>805.6</v>
      </c>
      <c r="H57" s="17">
        <v>220</v>
      </c>
      <c r="I57" s="17">
        <v>196.9</v>
      </c>
      <c r="J57" s="17">
        <v>35.1</v>
      </c>
      <c r="K57" s="17">
        <v>149.4</v>
      </c>
      <c r="L57" s="17">
        <v>1055.8</v>
      </c>
      <c r="M57" s="17">
        <v>741.4</v>
      </c>
      <c r="N57" s="17">
        <v>747</v>
      </c>
      <c r="O57" s="18">
        <f>B57/($B$57+1)</f>
        <v>0.9545454545454546</v>
      </c>
      <c r="P57" s="18">
        <f t="shared" si="8"/>
        <v>0.045454545454545414</v>
      </c>
      <c r="Q57" s="19">
        <f t="shared" si="6"/>
        <v>22.00000000000002</v>
      </c>
    </row>
    <row r="58" ht="13.5" thickTop="1"/>
  </sheetData>
  <mergeCells count="10">
    <mergeCell ref="B2:Q2"/>
    <mergeCell ref="B35:B36"/>
    <mergeCell ref="C35:N35"/>
    <mergeCell ref="O35:O36"/>
    <mergeCell ref="P35:P36"/>
    <mergeCell ref="B4:Q4"/>
    <mergeCell ref="B10:B11"/>
    <mergeCell ref="C10:N10"/>
    <mergeCell ref="O10:P10"/>
    <mergeCell ref="Q10:Q11"/>
  </mergeCells>
  <printOptions horizontalCentered="1"/>
  <pageMargins left="1.5748031496062993" right="1.5748031496062993" top="1.5748031496062993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FIMCM-ESPOL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M.PILAR CORNEJO R. DE GRUNAUER</dc:creator>
  <cp:keywords/>
  <dc:description/>
  <cp:lastModifiedBy>JIMMY BONINI</cp:lastModifiedBy>
  <cp:lastPrinted>2003-12-12T20:13:15Z</cp:lastPrinted>
  <dcterms:created xsi:type="dcterms:W3CDTF">2001-04-30T09:30:42Z</dcterms:created>
  <dcterms:modified xsi:type="dcterms:W3CDTF">2003-12-12T20:27:22Z</dcterms:modified>
  <cp:category/>
  <cp:version/>
  <cp:contentType/>
  <cp:contentStatus/>
</cp:coreProperties>
</file>