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9690" windowHeight="4305" activeTab="2"/>
  </bookViews>
  <sheets>
    <sheet name="ANAL.SENS" sheetId="1" r:id="rId1"/>
    <sheet name="Hoja1" sheetId="2" r:id="rId2"/>
    <sheet name="Calculo TEUs" sheetId="3" r:id="rId3"/>
  </sheets>
  <definedNames/>
  <calcPr fullCalcOnLoad="1"/>
</workbook>
</file>

<file path=xl/sharedStrings.xml><?xml version="1.0" encoding="utf-8"?>
<sst xmlns="http://schemas.openxmlformats.org/spreadsheetml/2006/main" count="234" uniqueCount="174">
  <si>
    <t>Sigla</t>
  </si>
  <si>
    <t>Descripción</t>
  </si>
  <si>
    <t>Unidad de medida</t>
  </si>
  <si>
    <t xml:space="preserve">Busetas </t>
  </si>
  <si>
    <t>Buses</t>
  </si>
  <si>
    <t>PMV</t>
  </si>
  <si>
    <t>Precio de mercado de un vehículo</t>
  </si>
  <si>
    <t>VEV</t>
  </si>
  <si>
    <t>Vida económica del vehículo</t>
  </si>
  <si>
    <t>PVC</t>
  </si>
  <si>
    <t>PVNC</t>
  </si>
  <si>
    <t>CUAPC</t>
  </si>
  <si>
    <t>CC</t>
  </si>
  <si>
    <t>PMC</t>
  </si>
  <si>
    <t>CL</t>
  </si>
  <si>
    <t>Consumo de lubricante</t>
  </si>
  <si>
    <t>PML</t>
  </si>
  <si>
    <t>Precio de mercado del lubricante</t>
  </si>
  <si>
    <t>NLLV</t>
  </si>
  <si>
    <t>Número de llantas x vehículo</t>
  </si>
  <si>
    <t>#</t>
  </si>
  <si>
    <t>PULL</t>
  </si>
  <si>
    <t>Precio unitario de mercado de llantas</t>
  </si>
  <si>
    <t>RMLL</t>
  </si>
  <si>
    <t>Recorrido máximo de llantas</t>
  </si>
  <si>
    <t>Kms</t>
  </si>
  <si>
    <t>RAV</t>
  </si>
  <si>
    <t>GG</t>
  </si>
  <si>
    <t>Gastos generales</t>
  </si>
  <si>
    <t>CAMV</t>
  </si>
  <si>
    <t>Costo anual mantenimiento de vehiculo</t>
  </si>
  <si>
    <t>CAMIF</t>
  </si>
  <si>
    <t>Costo anual mantenimiento instalaciones fijas</t>
  </si>
  <si>
    <t>HTDV</t>
  </si>
  <si>
    <t>Horas de trabajo en el dia del vehículo</t>
  </si>
  <si>
    <t># de horas</t>
  </si>
  <si>
    <t>HTD</t>
  </si>
  <si>
    <t>NDTA</t>
  </si>
  <si>
    <t>Número de dias de tabajo en el año</t>
  </si>
  <si>
    <t># de dias</t>
  </si>
  <si>
    <t>VCP</t>
  </si>
  <si>
    <t>Velocidad comercial promedio</t>
  </si>
  <si>
    <t>CV</t>
  </si>
  <si>
    <t>Capacidad del vehículo</t>
  </si>
  <si>
    <t>COV</t>
  </si>
  <si>
    <t>%</t>
  </si>
  <si>
    <t>COC</t>
  </si>
  <si>
    <t>Costo de oportunidad de capital</t>
  </si>
  <si>
    <t>1.  Costo de capital del vehículo</t>
  </si>
  <si>
    <t>2.  Costo del personal viajante</t>
  </si>
  <si>
    <t xml:space="preserve">3.  Costo del personal no viajante  </t>
  </si>
  <si>
    <t>4.  Consumo combustible o energia</t>
  </si>
  <si>
    <t>5.  Consumo lubricantes</t>
  </si>
  <si>
    <t>6.  Consumo llantas</t>
  </si>
  <si>
    <t>7.  Mantenimiento Vehículo</t>
  </si>
  <si>
    <t>8.  Gastos Generales</t>
  </si>
  <si>
    <t>9.  Costo capital instalaciones fijas</t>
  </si>
  <si>
    <t>10. Costo mantenimiento instalaciones fijas</t>
  </si>
  <si>
    <t xml:space="preserve"> </t>
  </si>
  <si>
    <t>PUMIF</t>
  </si>
  <si>
    <t>AT</t>
  </si>
  <si>
    <t>Precio Unitario de Mercado de Instalaciones Fijas</t>
  </si>
  <si>
    <t>Area requerida del terreno de las Instalaciones Fijas</t>
  </si>
  <si>
    <t>m2</t>
  </si>
  <si>
    <t>VEIF</t>
  </si>
  <si>
    <t>Vida Económica de las Instalaciones Fijas</t>
  </si>
  <si>
    <t>años</t>
  </si>
  <si>
    <t>NVL</t>
  </si>
  <si>
    <t>número</t>
  </si>
  <si>
    <t>CUAPNC</t>
  </si>
  <si>
    <t>Precio de mercado del combustible</t>
  </si>
  <si>
    <t>Recorrido anual del vehículo</t>
  </si>
  <si>
    <t>Consumo de Combustible</t>
  </si>
  <si>
    <t>Costo unitario anual de personal viajante</t>
  </si>
  <si>
    <t>Costo unitario anual del personal no viajante</t>
  </si>
  <si>
    <t>Personal viajante por vehículo x dia</t>
  </si>
  <si>
    <t>Personal no viajante por vehículo x dia</t>
  </si>
  <si>
    <t xml:space="preserve">3.  Costo del personal no viajante </t>
  </si>
  <si>
    <t>Horas de trabajo en el dia por chofer</t>
  </si>
  <si>
    <t>DATOS DE ENTRADA PARA EL MODELO DE COSTOS</t>
  </si>
  <si>
    <t>CUAPN</t>
  </si>
  <si>
    <t>PV</t>
  </si>
  <si>
    <t>PNV</t>
  </si>
  <si>
    <t>CUAPV</t>
  </si>
  <si>
    <t>Número de unidades por tipo de vehículo</t>
  </si>
  <si>
    <t>unidades</t>
  </si>
  <si>
    <t>mts. Cuadrados</t>
  </si>
  <si>
    <t>USD $/m2</t>
  </si>
  <si>
    <t>porcentaje</t>
  </si>
  <si>
    <t>puestos</t>
  </si>
  <si>
    <t>Kms/hora</t>
  </si>
  <si>
    <t>días</t>
  </si>
  <si>
    <t>horas</t>
  </si>
  <si>
    <t>USD $</t>
  </si>
  <si>
    <t>USD $/ltrs</t>
  </si>
  <si>
    <t>Ltrs/Km</t>
  </si>
  <si>
    <t>USD $/galón</t>
  </si>
  <si>
    <t>USD$ x 1000</t>
  </si>
  <si>
    <t>personas</t>
  </si>
  <si>
    <t>Galón/Km</t>
  </si>
  <si>
    <t>TTS</t>
  </si>
  <si>
    <t>Tasas, Tributos y Seguros</t>
  </si>
  <si>
    <t>+ 3%</t>
  </si>
  <si>
    <t>+ 6%</t>
  </si>
  <si>
    <t>+ 9%</t>
  </si>
  <si>
    <t>+ 12%</t>
  </si>
  <si>
    <t>+ 15%</t>
  </si>
  <si>
    <t>+ 18%</t>
  </si>
  <si>
    <t>+ 21%</t>
  </si>
  <si>
    <t>+ 24%</t>
  </si>
  <si>
    <t>+ 27%</t>
  </si>
  <si>
    <t>+ 30%</t>
  </si>
  <si>
    <t>Longitud del Recorrido en km</t>
  </si>
  <si>
    <t>US$</t>
  </si>
  <si>
    <t>Unidade de medida</t>
  </si>
  <si>
    <t>km</t>
  </si>
  <si>
    <t>km/hora</t>
  </si>
  <si>
    <t>Área requerida do terreno das Instalações Fixas</t>
  </si>
  <si>
    <t>NPV</t>
  </si>
  <si>
    <t>PUMP</t>
  </si>
  <si>
    <t>RMP</t>
  </si>
  <si>
    <t>HTDP</t>
  </si>
  <si>
    <t>VCM</t>
  </si>
  <si>
    <t>ATIF</t>
  </si>
  <si>
    <t>NVF</t>
  </si>
  <si>
    <t>Miles de US$</t>
  </si>
  <si>
    <t>US$/Litro</t>
  </si>
  <si>
    <t># postos (TEUs)</t>
  </si>
  <si>
    <t>US$/m2</t>
  </si>
  <si>
    <t>Anos</t>
  </si>
  <si>
    <t>11. Costo total por posto_Km</t>
  </si>
  <si>
    <t>12. Costo total por TEU_Km</t>
  </si>
  <si>
    <t>PNVC</t>
  </si>
  <si>
    <t>Costo Total para el viaje en $</t>
  </si>
  <si>
    <t xml:space="preserve">                 </t>
  </si>
  <si>
    <t>11. Costo total por TEU_Km</t>
  </si>
  <si>
    <t>12. Costo total Vehiculo_Km</t>
  </si>
  <si>
    <t>13. Costo Total con Tasa de Utilizacion</t>
  </si>
  <si>
    <t>Aquí no estan incluidos los impuestos y otras tasas del vehiculo, como rodaje, pagos de matricula, etc..</t>
  </si>
  <si>
    <t>TIPO DE COSTO</t>
  </si>
  <si>
    <t xml:space="preserve"> COSTOS VARIABLES PRINCIPALES</t>
  </si>
  <si>
    <t>ANALISIS DE SENSIBILIDAD PARA EL CABEZAL  XXXXX</t>
  </si>
  <si>
    <t>Camion 1</t>
  </si>
  <si>
    <t>La vida económica del vehículo</t>
  </si>
  <si>
    <t>Personal cualificado para viajeros por vehículo por día</t>
  </si>
  <si>
    <t>Personal no cualificado viajero por vehículo por día</t>
  </si>
  <si>
    <t>No cualificado viajeros por vehículo por día</t>
  </si>
  <si>
    <t>Coste unitario anual de personal calificado</t>
  </si>
  <si>
    <t>Consumo de combustible</t>
  </si>
  <si>
    <t>Precio de mercado de los combustibles</t>
  </si>
  <si>
    <t>Número de llantas por vehículo</t>
  </si>
  <si>
    <t>Precio de mercado de caucho</t>
  </si>
  <si>
    <t>Demanda máximo del neumático</t>
  </si>
  <si>
    <t>Costo anual de mantenimiento de vehículos</t>
  </si>
  <si>
    <t>Costo fijo anual de mantenimiento</t>
  </si>
  <si>
    <t>Las horas de trabajo del vehículo por día</t>
  </si>
  <si>
    <t>Horas trabajadas por empleado por día</t>
  </si>
  <si>
    <t>Número de días laborables por año</t>
  </si>
  <si>
    <t>Velocidad comercial media del vehículo</t>
  </si>
  <si>
    <t>Coeficiente de ocupación del vehículo</t>
  </si>
  <si>
    <t>Costo de oportunidad del capital</t>
  </si>
  <si>
    <t>Precio de mercado fijo</t>
  </si>
  <si>
    <t>Número de vehículos de la flota</t>
  </si>
  <si>
    <t xml:space="preserve">La vida económica </t>
  </si>
  <si>
    <t>US$/llantas</t>
  </si>
  <si>
    <t>% Del total de los gastos</t>
  </si>
  <si>
    <t>% Precio del vehículo</t>
  </si>
  <si>
    <t>% Precio instalaciones</t>
  </si>
  <si>
    <t>Litro/vehículo - km</t>
  </si>
  <si>
    <t>$ / Galón</t>
  </si>
  <si>
    <t>Galon/vehículo - km</t>
  </si>
  <si>
    <t># de personas</t>
  </si>
  <si>
    <t>Anual del vehículo recorrido</t>
  </si>
  <si>
    <t xml:space="preserve">Coste unitario anual de personal  no cualificado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</si>
</sst>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00"/>
    <numFmt numFmtId="199" formatCode="0.000000000000"/>
    <numFmt numFmtId="200" formatCode="0.0"/>
  </numFmts>
  <fonts count="32">
    <font>
      <sz val="10"/>
      <name val="Arial"/>
      <family val="0"/>
    </font>
    <font>
      <b/>
      <sz val="11"/>
      <name val="Garamond"/>
      <family val="1"/>
    </font>
    <font>
      <sz val="11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Garamond"/>
      <family val="1"/>
    </font>
    <font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2"/>
      <name val="Courier New"/>
      <family val="3"/>
    </font>
    <font>
      <sz val="11"/>
      <name val="Calibri"/>
      <family val="2"/>
    </font>
    <font>
      <b/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95" fontId="2" fillId="0" borderId="26" xfId="0" applyNumberFormat="1" applyFont="1" applyBorder="1" applyAlignment="1">
      <alignment horizontal="center"/>
    </xf>
    <xf numFmtId="195" fontId="2" fillId="0" borderId="27" xfId="0" applyNumberFormat="1" applyFont="1" applyBorder="1" applyAlignment="1">
      <alignment horizontal="center"/>
    </xf>
    <xf numFmtId="195" fontId="0" fillId="0" borderId="0" xfId="0" applyNumberFormat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>
      <alignment/>
    </xf>
    <xf numFmtId="196" fontId="2" fillId="0" borderId="0" xfId="0" applyNumberFormat="1" applyFont="1" applyBorder="1" applyAlignment="1">
      <alignment horizontal="center"/>
    </xf>
    <xf numFmtId="196" fontId="1" fillId="0" borderId="0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195" fontId="1" fillId="0" borderId="20" xfId="0" applyNumberFormat="1" applyFont="1" applyBorder="1" applyAlignment="1">
      <alignment horizontal="center"/>
    </xf>
    <xf numFmtId="196" fontId="1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/>
    </xf>
    <xf numFmtId="195" fontId="2" fillId="0" borderId="29" xfId="0" applyNumberFormat="1" applyFont="1" applyBorder="1" applyAlignment="1">
      <alignment horizontal="center"/>
    </xf>
    <xf numFmtId="196" fontId="1" fillId="0" borderId="26" xfId="0" applyNumberFormat="1" applyFont="1" applyBorder="1" applyAlignment="1">
      <alignment horizontal="center"/>
    </xf>
    <xf numFmtId="196" fontId="2" fillId="0" borderId="26" xfId="0" applyNumberFormat="1" applyFont="1" applyBorder="1" applyAlignment="1">
      <alignment horizontal="center"/>
    </xf>
    <xf numFmtId="196" fontId="2" fillId="0" borderId="27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200" fontId="0" fillId="0" borderId="21" xfId="0" applyNumberFormat="1" applyBorder="1" applyAlignment="1">
      <alignment horizontal="center"/>
    </xf>
    <xf numFmtId="0" fontId="2" fillId="0" borderId="30" xfId="0" applyFont="1" applyBorder="1" applyAlignment="1">
      <alignment/>
    </xf>
    <xf numFmtId="193" fontId="0" fillId="0" borderId="0" xfId="0" applyNumberFormat="1" applyAlignment="1">
      <alignment/>
    </xf>
    <xf numFmtId="9" fontId="1" fillId="0" borderId="20" xfId="0" applyNumberFormat="1" applyFont="1" applyBorder="1" applyAlignment="1">
      <alignment horizontal="center"/>
    </xf>
    <xf numFmtId="200" fontId="11" fillId="0" borderId="20" xfId="0" applyNumberFormat="1" applyFont="1" applyBorder="1" applyAlignment="1">
      <alignment horizontal="center"/>
    </xf>
    <xf numFmtId="0" fontId="12" fillId="24" borderId="20" xfId="0" applyFont="1" applyFill="1" applyBorder="1" applyAlignment="1">
      <alignment/>
    </xf>
    <xf numFmtId="0" fontId="12" fillId="0" borderId="20" xfId="0" applyFont="1" applyBorder="1" applyAlignment="1">
      <alignment horizontal="left"/>
    </xf>
    <xf numFmtId="0" fontId="12" fillId="0" borderId="20" xfId="0" applyFont="1" applyBorder="1" applyAlignment="1">
      <alignment/>
    </xf>
    <xf numFmtId="0" fontId="12" fillId="24" borderId="20" xfId="0" applyFont="1" applyFill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7" fontId="13" fillId="0" borderId="20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B1">
      <selection activeCell="C29" sqref="C29"/>
    </sheetView>
  </sheetViews>
  <sheetFormatPr defaultColWidth="11.421875" defaultRowHeight="12.75"/>
  <cols>
    <col min="1" max="1" width="3.00390625" style="0" customWidth="1"/>
    <col min="2" max="2" width="0.85546875" style="0" customWidth="1"/>
    <col min="3" max="3" width="41.57421875" style="0" customWidth="1"/>
    <col min="4" max="4" width="13.8515625" style="0" customWidth="1"/>
    <col min="5" max="5" width="10.28125" style="0" customWidth="1"/>
    <col min="6" max="6" width="10.140625" style="0" customWidth="1"/>
    <col min="7" max="7" width="8.8515625" style="0" customWidth="1"/>
    <col min="8" max="8" width="8.7109375" style="0" customWidth="1"/>
    <col min="9" max="9" width="8.421875" style="0" customWidth="1"/>
    <col min="10" max="10" width="9.57421875" style="0" customWidth="1"/>
    <col min="11" max="11" width="9.00390625" style="0" customWidth="1"/>
    <col min="12" max="12" width="8.8515625" style="0" customWidth="1"/>
    <col min="13" max="13" width="8.57421875" style="0" customWidth="1"/>
    <col min="14" max="14" width="9.00390625" style="0" customWidth="1"/>
    <col min="15" max="15" width="0.71875" style="0" customWidth="1"/>
  </cols>
  <sheetData>
    <row r="1" spans="3:7" ht="15">
      <c r="C1" s="72"/>
      <c r="D1" s="72"/>
      <c r="E1" s="72"/>
      <c r="F1" s="72"/>
      <c r="G1" s="72"/>
    </row>
    <row r="2" spans="1:14" ht="18">
      <c r="A2" s="18"/>
      <c r="B2" s="18"/>
      <c r="C2" s="75" t="s">
        <v>141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4" customHeight="1">
      <c r="A3" s="18"/>
      <c r="B3" s="18"/>
      <c r="C3" s="73" t="s">
        <v>140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2" ht="15.75" thickBot="1">
      <c r="A4" s="18"/>
      <c r="B4" s="18"/>
      <c r="C4" s="7"/>
      <c r="D4" s="5"/>
      <c r="E4" s="5"/>
      <c r="F4" s="5"/>
      <c r="G4" s="5"/>
      <c r="H4" s="5"/>
      <c r="I4" s="18"/>
      <c r="J4" s="18"/>
      <c r="K4" s="18"/>
      <c r="L4" s="18"/>
    </row>
    <row r="5" spans="1:15" ht="6" customHeight="1">
      <c r="A5" s="18"/>
      <c r="B5" s="38"/>
      <c r="C5" s="24"/>
      <c r="D5" s="20"/>
      <c r="E5" s="20"/>
      <c r="F5" s="20"/>
      <c r="G5" s="20"/>
      <c r="H5" s="20"/>
      <c r="I5" s="20"/>
      <c r="J5" s="15"/>
      <c r="K5" s="15"/>
      <c r="L5" s="15"/>
      <c r="M5" s="15"/>
      <c r="N5" s="15"/>
      <c r="O5" s="21"/>
    </row>
    <row r="6" spans="1:15" ht="15">
      <c r="A6" s="18"/>
      <c r="B6" s="39"/>
      <c r="C6" s="25" t="s">
        <v>139</v>
      </c>
      <c r="D6" s="58">
        <v>0</v>
      </c>
      <c r="E6" s="47" t="s">
        <v>102</v>
      </c>
      <c r="F6" s="47" t="s">
        <v>103</v>
      </c>
      <c r="G6" s="47" t="s">
        <v>104</v>
      </c>
      <c r="H6" s="47" t="s">
        <v>105</v>
      </c>
      <c r="I6" s="48" t="s">
        <v>106</v>
      </c>
      <c r="J6" s="48" t="s">
        <v>107</v>
      </c>
      <c r="K6" s="48" t="s">
        <v>108</v>
      </c>
      <c r="L6" s="48" t="s">
        <v>109</v>
      </c>
      <c r="M6" s="48" t="s">
        <v>110</v>
      </c>
      <c r="N6" s="48" t="s">
        <v>111</v>
      </c>
      <c r="O6" s="23"/>
    </row>
    <row r="7" spans="1:15" ht="3.75" customHeight="1">
      <c r="A7" s="18"/>
      <c r="B7" s="39"/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23"/>
    </row>
    <row r="8" spans="1:15" ht="15">
      <c r="A8" s="18"/>
      <c r="B8" s="39"/>
      <c r="C8" s="53" t="s">
        <v>48</v>
      </c>
      <c r="D8" s="49">
        <v>0.16292</v>
      </c>
      <c r="E8" s="49">
        <v>0.16292</v>
      </c>
      <c r="F8" s="49">
        <v>0.16292</v>
      </c>
      <c r="G8" s="49">
        <v>0.16292</v>
      </c>
      <c r="H8" s="49">
        <v>0.16292</v>
      </c>
      <c r="I8" s="49">
        <v>0.16292</v>
      </c>
      <c r="J8" s="49">
        <v>0.16292</v>
      </c>
      <c r="K8" s="49">
        <v>0.16292</v>
      </c>
      <c r="L8" s="49">
        <v>0.16292</v>
      </c>
      <c r="M8" s="49">
        <v>0.16292</v>
      </c>
      <c r="N8" s="49">
        <v>0.16292</v>
      </c>
      <c r="O8" s="23"/>
    </row>
    <row r="9" spans="1:15" ht="15">
      <c r="A9" s="18"/>
      <c r="B9" s="39"/>
      <c r="C9" s="41" t="s">
        <v>49</v>
      </c>
      <c r="D9" s="35">
        <v>0.075</v>
      </c>
      <c r="E9" s="43">
        <f>(D9*0.03)+D9</f>
        <v>0.07725</v>
      </c>
      <c r="F9" s="50">
        <f>(D9*0.06)+D9</f>
        <v>0.0795</v>
      </c>
      <c r="G9" s="43">
        <f>(D9*0.09)+D9</f>
        <v>0.08175</v>
      </c>
      <c r="H9" s="50">
        <f>(D9*0.12)+D9</f>
        <v>0.08399999999999999</v>
      </c>
      <c r="I9" s="43">
        <f>(D9*0.15)+D9</f>
        <v>0.08625</v>
      </c>
      <c r="J9" s="50">
        <f>(D9*0.18)+D9</f>
        <v>0.0885</v>
      </c>
      <c r="K9" s="43">
        <f>(D9*0.21)+D9</f>
        <v>0.09075</v>
      </c>
      <c r="L9" s="50">
        <f>(D9*0.24)+D9</f>
        <v>0.093</v>
      </c>
      <c r="M9" s="43">
        <f>(D9+0.27)+D9</f>
        <v>0.42000000000000004</v>
      </c>
      <c r="N9" s="50">
        <f>(D9*0.3)+D9</f>
        <v>0.0975</v>
      </c>
      <c r="O9" s="23"/>
    </row>
    <row r="10" spans="1:15" ht="15">
      <c r="A10" s="18"/>
      <c r="B10" s="39"/>
      <c r="C10" s="41" t="s">
        <v>77</v>
      </c>
      <c r="D10" s="35">
        <v>0.03</v>
      </c>
      <c r="E10" s="43">
        <f>(D10*0.03)+D10</f>
        <v>0.0309</v>
      </c>
      <c r="F10" s="50">
        <f>(D10*0.06)+D10</f>
        <v>0.0318</v>
      </c>
      <c r="G10" s="43">
        <f>(D10*0.09)+D10</f>
        <v>0.0327</v>
      </c>
      <c r="H10" s="50">
        <f>(D10*0.12)+D10</f>
        <v>0.0336</v>
      </c>
      <c r="I10" s="43">
        <f>(D10*0.15)+D10</f>
        <v>0.034499999999999996</v>
      </c>
      <c r="J10" s="50">
        <f>(D10*0.18)+D10</f>
        <v>0.0354</v>
      </c>
      <c r="K10" s="43">
        <f>(D10*0.21)+D10</f>
        <v>0.0363</v>
      </c>
      <c r="L10" s="50">
        <f>(D10*0.24)+D10</f>
        <v>0.0372</v>
      </c>
      <c r="M10" s="43">
        <f>(D10+0.27)+D10</f>
        <v>0.33000000000000007</v>
      </c>
      <c r="N10" s="50">
        <f>(D10*0.3)+D10</f>
        <v>0.039</v>
      </c>
      <c r="O10" s="23"/>
    </row>
    <row r="11" spans="1:15" ht="15">
      <c r="A11" s="18"/>
      <c r="B11" s="39"/>
      <c r="C11" s="41" t="s">
        <v>51</v>
      </c>
      <c r="D11" s="35">
        <v>0.00015</v>
      </c>
      <c r="E11" s="43">
        <f>(D11*0.03)+D11</f>
        <v>0.0001545</v>
      </c>
      <c r="F11" s="50">
        <f>(D11*0.06)+D11</f>
        <v>0.000159</v>
      </c>
      <c r="G11" s="43">
        <f>(D11*0.09)+D11</f>
        <v>0.0001635</v>
      </c>
      <c r="H11" s="50">
        <f>(D11*0.12)+D11</f>
        <v>0.000168</v>
      </c>
      <c r="I11" s="43">
        <f>(D11*0.15)+D11</f>
        <v>0.0001725</v>
      </c>
      <c r="J11" s="50">
        <f>(D11*0.18)+D11</f>
        <v>0.000177</v>
      </c>
      <c r="K11" s="43">
        <f>(D11*0.21)+D11</f>
        <v>0.00018149999999999997</v>
      </c>
      <c r="L11" s="50">
        <f>(D11*0.24)+D11</f>
        <v>0.00018599999999999997</v>
      </c>
      <c r="M11" s="43">
        <f>(D11+0.27)+D11</f>
        <v>0.2703</v>
      </c>
      <c r="N11" s="50">
        <f>(D11*0.3)+D11</f>
        <v>0.00019499999999999997</v>
      </c>
      <c r="O11" s="23"/>
    </row>
    <row r="12" spans="1:15" ht="15">
      <c r="A12" s="18"/>
      <c r="B12" s="39"/>
      <c r="C12" s="41" t="s">
        <v>52</v>
      </c>
      <c r="D12" s="35">
        <v>0.005</v>
      </c>
      <c r="E12" s="43">
        <f>(D12*0.03)+D12</f>
        <v>0.00515</v>
      </c>
      <c r="F12" s="50">
        <f>(D12*0.06)+D12</f>
        <v>0.0053</v>
      </c>
      <c r="G12" s="43">
        <f>(D12*0.09)+D12</f>
        <v>0.00545</v>
      </c>
      <c r="H12" s="50">
        <f>(D12*0.12)+D12</f>
        <v>0.0056</v>
      </c>
      <c r="I12" s="43">
        <f>(D12*0.15)+D12</f>
        <v>0.00575</v>
      </c>
      <c r="J12" s="50">
        <f>(D12*0.18)+D12</f>
        <v>0.0059</v>
      </c>
      <c r="K12" s="43">
        <f>(D12*0.21)+D12</f>
        <v>0.00605</v>
      </c>
      <c r="L12" s="50">
        <f>(D12*0.24)+D12</f>
        <v>0.0062</v>
      </c>
      <c r="M12" s="43">
        <f>(D12+0.27)+D12</f>
        <v>0.28</v>
      </c>
      <c r="N12" s="50">
        <f>(D12*0.3)+D12</f>
        <v>0.006500000000000001</v>
      </c>
      <c r="O12" s="23"/>
    </row>
    <row r="13" spans="1:15" ht="15">
      <c r="A13" s="18"/>
      <c r="B13" s="39"/>
      <c r="C13" s="41" t="s">
        <v>53</v>
      </c>
      <c r="D13" s="35">
        <v>0.12</v>
      </c>
      <c r="E13" s="43">
        <f>(D13*0.03)+D13</f>
        <v>0.1236</v>
      </c>
      <c r="F13" s="50">
        <f>(D13*0.06)+D13</f>
        <v>0.1272</v>
      </c>
      <c r="G13" s="43">
        <f>(D13*0.09)+D13</f>
        <v>0.1308</v>
      </c>
      <c r="H13" s="50">
        <f>(D13*0.12)+D13</f>
        <v>0.1344</v>
      </c>
      <c r="I13" s="43">
        <f>(D13*0.15)+D13</f>
        <v>0.13799999999999998</v>
      </c>
      <c r="J13" s="50">
        <f>(D13*0.18)+D13</f>
        <v>0.1416</v>
      </c>
      <c r="K13" s="43">
        <f>(D13*0.21)+D13</f>
        <v>0.1452</v>
      </c>
      <c r="L13" s="50">
        <f>(D13*0.24)+D13</f>
        <v>0.1488</v>
      </c>
      <c r="M13" s="43">
        <f>(D13+0.27)+D13</f>
        <v>0.51</v>
      </c>
      <c r="N13" s="50">
        <f>(D13*0.3)+D13</f>
        <v>0.156</v>
      </c>
      <c r="O13" s="23"/>
    </row>
    <row r="14" spans="1:15" ht="15">
      <c r="A14" s="18"/>
      <c r="B14" s="39"/>
      <c r="C14" s="41" t="s">
        <v>54</v>
      </c>
      <c r="D14" s="35">
        <v>0.01625</v>
      </c>
      <c r="E14" s="35">
        <v>0.01625</v>
      </c>
      <c r="F14" s="35">
        <v>0.01625</v>
      </c>
      <c r="G14" s="35">
        <v>0.01625</v>
      </c>
      <c r="H14" s="35">
        <v>0.01625</v>
      </c>
      <c r="I14" s="35">
        <v>0.01625</v>
      </c>
      <c r="J14" s="35">
        <v>0.01625</v>
      </c>
      <c r="K14" s="35">
        <v>0.01625</v>
      </c>
      <c r="L14" s="35">
        <v>0.01625</v>
      </c>
      <c r="M14" s="35">
        <v>0.01625</v>
      </c>
      <c r="N14" s="35">
        <v>0.01625</v>
      </c>
      <c r="O14" s="23"/>
    </row>
    <row r="15" spans="1:15" ht="15">
      <c r="A15" s="18"/>
      <c r="B15" s="39"/>
      <c r="C15" s="41" t="s">
        <v>55</v>
      </c>
      <c r="D15" s="35">
        <v>0.08496</v>
      </c>
      <c r="E15" s="35">
        <v>0.08496</v>
      </c>
      <c r="F15" s="35">
        <v>0.08496</v>
      </c>
      <c r="G15" s="35">
        <v>0.08496</v>
      </c>
      <c r="H15" s="35">
        <v>0.08496</v>
      </c>
      <c r="I15" s="35">
        <v>0.08496</v>
      </c>
      <c r="J15" s="35">
        <v>0.08496</v>
      </c>
      <c r="K15" s="35">
        <v>0.08496</v>
      </c>
      <c r="L15" s="35">
        <v>0.08496</v>
      </c>
      <c r="M15" s="35">
        <v>0.08496</v>
      </c>
      <c r="N15" s="35">
        <v>0.08496</v>
      </c>
      <c r="O15" s="23"/>
    </row>
    <row r="16" spans="1:15" ht="15">
      <c r="A16" s="18"/>
      <c r="B16" s="39"/>
      <c r="C16" s="41" t="s">
        <v>56</v>
      </c>
      <c r="D16" s="35">
        <v>0.00158</v>
      </c>
      <c r="E16" s="35">
        <v>0.00158</v>
      </c>
      <c r="F16" s="35">
        <v>0.00158</v>
      </c>
      <c r="G16" s="35">
        <v>0.00158</v>
      </c>
      <c r="H16" s="35">
        <v>0.00158</v>
      </c>
      <c r="I16" s="35">
        <v>0.00158</v>
      </c>
      <c r="J16" s="35">
        <v>0.00158</v>
      </c>
      <c r="K16" s="35">
        <v>0.00158</v>
      </c>
      <c r="L16" s="35">
        <v>0.00158</v>
      </c>
      <c r="M16" s="35">
        <v>0.00158</v>
      </c>
      <c r="N16" s="35">
        <v>0.00158</v>
      </c>
      <c r="O16" s="23"/>
    </row>
    <row r="17" spans="1:15" ht="15">
      <c r="A17" s="18"/>
      <c r="B17" s="39"/>
      <c r="C17" s="41" t="s">
        <v>57</v>
      </c>
      <c r="D17" s="35">
        <v>0.03754</v>
      </c>
      <c r="E17" s="35">
        <v>0.03754</v>
      </c>
      <c r="F17" s="35">
        <v>0.03754</v>
      </c>
      <c r="G17" s="35">
        <v>0.03754</v>
      </c>
      <c r="H17" s="35">
        <v>0.03754</v>
      </c>
      <c r="I17" s="35">
        <v>0.03754</v>
      </c>
      <c r="J17" s="35">
        <v>0.03754</v>
      </c>
      <c r="K17" s="35">
        <v>0.03754</v>
      </c>
      <c r="L17" s="35">
        <v>0.03754</v>
      </c>
      <c r="M17" s="35">
        <v>0.03754</v>
      </c>
      <c r="N17" s="35">
        <v>0.03754</v>
      </c>
      <c r="O17" s="35">
        <v>0.03754</v>
      </c>
    </row>
    <row r="18" spans="1:15" ht="15">
      <c r="A18" s="18"/>
      <c r="B18" s="39"/>
      <c r="C18" s="41" t="s">
        <v>135</v>
      </c>
      <c r="D18" s="35">
        <v>0.53212</v>
      </c>
      <c r="E18" s="42">
        <f>SUM(E8:E17)</f>
        <v>0.5403045</v>
      </c>
      <c r="F18" s="51">
        <f aca="true" t="shared" si="0" ref="F18:N18">SUM(F8:F17)</f>
        <v>0.5472090000000002</v>
      </c>
      <c r="G18" s="42">
        <f t="shared" si="0"/>
        <v>0.5541135</v>
      </c>
      <c r="H18" s="51">
        <f t="shared" si="0"/>
        <v>0.561018</v>
      </c>
      <c r="I18" s="42">
        <f t="shared" si="0"/>
        <v>0.5679225</v>
      </c>
      <c r="J18" s="51">
        <f t="shared" si="0"/>
        <v>0.574827</v>
      </c>
      <c r="K18" s="42">
        <f t="shared" si="0"/>
        <v>0.5817315000000001</v>
      </c>
      <c r="L18" s="51">
        <f t="shared" si="0"/>
        <v>0.588636</v>
      </c>
      <c r="M18" s="42">
        <f t="shared" si="0"/>
        <v>2.1135500000000005</v>
      </c>
      <c r="N18" s="51">
        <f t="shared" si="0"/>
        <v>0.602445</v>
      </c>
      <c r="O18" s="23"/>
    </row>
    <row r="19" spans="1:15" ht="15">
      <c r="A19" s="18"/>
      <c r="B19" s="39"/>
      <c r="C19" s="41" t="s">
        <v>136</v>
      </c>
      <c r="D19" s="36">
        <f>D18*2</f>
        <v>1.06424</v>
      </c>
      <c r="E19" s="42">
        <f aca="true" t="shared" si="1" ref="E19:N19">E18*2</f>
        <v>1.080609</v>
      </c>
      <c r="F19" s="52">
        <f t="shared" si="1"/>
        <v>1.0944180000000003</v>
      </c>
      <c r="G19" s="42">
        <f t="shared" si="1"/>
        <v>1.108227</v>
      </c>
      <c r="H19" s="52">
        <f t="shared" si="1"/>
        <v>1.122036</v>
      </c>
      <c r="I19" s="42">
        <f t="shared" si="1"/>
        <v>1.135845</v>
      </c>
      <c r="J19" s="52">
        <f t="shared" si="1"/>
        <v>1.149654</v>
      </c>
      <c r="K19" s="42">
        <f t="shared" si="1"/>
        <v>1.1634630000000001</v>
      </c>
      <c r="L19" s="52">
        <f t="shared" si="1"/>
        <v>1.177272</v>
      </c>
      <c r="M19" s="42">
        <f t="shared" si="1"/>
        <v>4.227100000000001</v>
      </c>
      <c r="N19" s="52">
        <f t="shared" si="1"/>
        <v>1.20489</v>
      </c>
      <c r="O19" s="23"/>
    </row>
    <row r="20" spans="1:15" ht="15">
      <c r="A20" s="18"/>
      <c r="B20" s="39"/>
      <c r="C20" s="44" t="s">
        <v>137</v>
      </c>
      <c r="D20" s="45">
        <f>D19/0.85</f>
        <v>1.2520470588235295</v>
      </c>
      <c r="E20" s="46">
        <f>E19/0.85</f>
        <v>1.271304705882353</v>
      </c>
      <c r="F20" s="46">
        <f aca="true" t="shared" si="2" ref="F20:N20">F19/0.85</f>
        <v>1.2875505882352944</v>
      </c>
      <c r="G20" s="46">
        <f t="shared" si="2"/>
        <v>1.3037964705882354</v>
      </c>
      <c r="H20" s="46">
        <f t="shared" si="2"/>
        <v>1.3200423529411764</v>
      </c>
      <c r="I20" s="46">
        <f t="shared" si="2"/>
        <v>1.3362882352941177</v>
      </c>
      <c r="J20" s="46">
        <f t="shared" si="2"/>
        <v>1.3525341176470589</v>
      </c>
      <c r="K20" s="46">
        <f t="shared" si="2"/>
        <v>1.36878</v>
      </c>
      <c r="L20" s="46">
        <f t="shared" si="2"/>
        <v>1.3850258823529413</v>
      </c>
      <c r="M20" s="46">
        <f t="shared" si="2"/>
        <v>4.973058823529413</v>
      </c>
      <c r="N20" s="46">
        <f t="shared" si="2"/>
        <v>1.4175176470588235</v>
      </c>
      <c r="O20" s="23"/>
    </row>
    <row r="21" spans="1:15" ht="4.5" customHeight="1">
      <c r="A21" s="18"/>
      <c r="B21" s="39"/>
      <c r="C21" s="7" t="s">
        <v>134</v>
      </c>
      <c r="D21" s="5"/>
      <c r="E21" s="5" t="s">
        <v>58</v>
      </c>
      <c r="F21" s="5"/>
      <c r="G21" s="5"/>
      <c r="H21" s="5"/>
      <c r="I21" s="18"/>
      <c r="J21" s="18"/>
      <c r="K21" s="18"/>
      <c r="L21" s="18" t="s">
        <v>58</v>
      </c>
      <c r="M21" s="18"/>
      <c r="N21" s="18"/>
      <c r="O21" s="23"/>
    </row>
    <row r="22" spans="1:15" ht="15">
      <c r="A22" s="18"/>
      <c r="B22" s="39"/>
      <c r="C22" s="44" t="s">
        <v>112</v>
      </c>
      <c r="D22" s="54">
        <v>1000</v>
      </c>
      <c r="E22" s="54">
        <v>1000</v>
      </c>
      <c r="F22" s="54">
        <v>1000</v>
      </c>
      <c r="G22" s="54">
        <v>1000</v>
      </c>
      <c r="H22" s="54">
        <v>1000</v>
      </c>
      <c r="I22" s="54">
        <v>1000</v>
      </c>
      <c r="J22" s="54">
        <v>1000</v>
      </c>
      <c r="K22" s="54">
        <v>1000</v>
      </c>
      <c r="L22" s="54">
        <v>1000</v>
      </c>
      <c r="M22" s="54">
        <v>1000</v>
      </c>
      <c r="N22" s="54">
        <v>1000</v>
      </c>
      <c r="O22" s="23"/>
    </row>
    <row r="23" spans="1:15" ht="15">
      <c r="A23" s="18"/>
      <c r="B23" s="39"/>
      <c r="C23" s="44" t="s">
        <v>133</v>
      </c>
      <c r="D23" s="59">
        <f>D20*D22</f>
        <v>1252.0470588235296</v>
      </c>
      <c r="E23" s="59">
        <f aca="true" t="shared" si="3" ref="E23:N23">E20*E22</f>
        <v>1271.304705882353</v>
      </c>
      <c r="F23" s="59">
        <f t="shared" si="3"/>
        <v>1287.5505882352945</v>
      </c>
      <c r="G23" s="59">
        <f t="shared" si="3"/>
        <v>1303.7964705882355</v>
      </c>
      <c r="H23" s="59">
        <f t="shared" si="3"/>
        <v>1320.0423529411764</v>
      </c>
      <c r="I23" s="59">
        <f t="shared" si="3"/>
        <v>1336.2882352941176</v>
      </c>
      <c r="J23" s="59">
        <f t="shared" si="3"/>
        <v>1352.5341176470588</v>
      </c>
      <c r="K23" s="59">
        <f t="shared" si="3"/>
        <v>1368.7800000000002</v>
      </c>
      <c r="L23" s="59">
        <f t="shared" si="3"/>
        <v>1385.0258823529414</v>
      </c>
      <c r="M23" s="59">
        <f t="shared" si="3"/>
        <v>4973.058823529413</v>
      </c>
      <c r="N23" s="59">
        <f t="shared" si="3"/>
        <v>1417.5176470588235</v>
      </c>
      <c r="O23" s="23"/>
    </row>
    <row r="24" spans="1:15" ht="4.5" customHeight="1" thickBot="1">
      <c r="A24" s="18"/>
      <c r="B24" s="40"/>
      <c r="C24" s="27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22"/>
    </row>
    <row r="25" spans="1:14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2.75">
      <c r="A26" s="18"/>
      <c r="B26" s="18"/>
      <c r="C26" s="77" t="s">
        <v>138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14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 t="s">
        <v>58</v>
      </c>
    </row>
    <row r="28" spans="1:2" ht="12.75">
      <c r="A28" s="18"/>
      <c r="B28" s="18"/>
    </row>
  </sheetData>
  <sheetProtection/>
  <mergeCells count="4">
    <mergeCell ref="C1:G1"/>
    <mergeCell ref="C3:N3"/>
    <mergeCell ref="C2:N2"/>
    <mergeCell ref="C26:N26"/>
  </mergeCells>
  <printOptions/>
  <pageMargins left="1.36" right="0.75" top="2.15" bottom="1" header="1.19" footer="0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I1">
      <selection activeCell="B16" sqref="B16"/>
    </sheetView>
  </sheetViews>
  <sheetFormatPr defaultColWidth="11.421875" defaultRowHeight="12.75"/>
  <cols>
    <col min="2" max="2" width="48.421875" style="0" bestFit="1" customWidth="1"/>
    <col min="3" max="3" width="17.57421875" style="0" bestFit="1" customWidth="1"/>
  </cols>
  <sheetData>
    <row r="1" spans="1:5" ht="16.5" thickBot="1">
      <c r="A1" s="79" t="s">
        <v>79</v>
      </c>
      <c r="B1" s="80"/>
      <c r="C1" s="80"/>
      <c r="D1" s="80"/>
      <c r="E1" s="81"/>
    </row>
    <row r="2" spans="1:5" ht="15.75" thickBot="1">
      <c r="A2" s="32" t="s">
        <v>0</v>
      </c>
      <c r="B2" s="33" t="s">
        <v>1</v>
      </c>
      <c r="C2" s="9" t="s">
        <v>2</v>
      </c>
      <c r="D2" s="33" t="s">
        <v>3</v>
      </c>
      <c r="E2" s="34" t="s">
        <v>4</v>
      </c>
    </row>
    <row r="3" spans="1:5" ht="15.75" thickTop="1">
      <c r="A3" s="10" t="s">
        <v>5</v>
      </c>
      <c r="B3" s="17" t="s">
        <v>6</v>
      </c>
      <c r="C3" s="7" t="s">
        <v>93</v>
      </c>
      <c r="D3" s="31">
        <v>34143</v>
      </c>
      <c r="E3" s="11">
        <v>58160</v>
      </c>
    </row>
    <row r="4" spans="1:5" ht="15">
      <c r="A4" s="10" t="s">
        <v>7</v>
      </c>
      <c r="B4" s="17" t="s">
        <v>8</v>
      </c>
      <c r="C4" s="7" t="s">
        <v>25</v>
      </c>
      <c r="D4" s="17">
        <v>350000</v>
      </c>
      <c r="E4" s="8">
        <v>500000</v>
      </c>
    </row>
    <row r="5" spans="1:5" ht="15">
      <c r="A5" s="10" t="s">
        <v>81</v>
      </c>
      <c r="B5" s="17" t="s">
        <v>75</v>
      </c>
      <c r="C5" s="7" t="s">
        <v>98</v>
      </c>
      <c r="D5" s="17">
        <v>2.1</v>
      </c>
      <c r="E5" s="8">
        <v>2.1</v>
      </c>
    </row>
    <row r="6" spans="1:5" ht="15">
      <c r="A6" s="10" t="s">
        <v>82</v>
      </c>
      <c r="B6" s="17" t="s">
        <v>76</v>
      </c>
      <c r="C6" s="7" t="s">
        <v>98</v>
      </c>
      <c r="D6" s="17">
        <v>0.02</v>
      </c>
      <c r="E6" s="8">
        <v>0.02</v>
      </c>
    </row>
    <row r="7" spans="1:5" ht="15">
      <c r="A7" s="10" t="s">
        <v>83</v>
      </c>
      <c r="B7" s="17" t="s">
        <v>73</v>
      </c>
      <c r="C7" s="7" t="s">
        <v>97</v>
      </c>
      <c r="D7" s="17">
        <v>3.6</v>
      </c>
      <c r="E7" s="8">
        <v>3.6</v>
      </c>
    </row>
    <row r="8" spans="1:5" ht="15">
      <c r="A8" s="10" t="s">
        <v>80</v>
      </c>
      <c r="B8" s="17" t="s">
        <v>74</v>
      </c>
      <c r="C8" s="7" t="s">
        <v>97</v>
      </c>
      <c r="D8" s="17">
        <v>1.8</v>
      </c>
      <c r="E8" s="8">
        <v>1.8</v>
      </c>
    </row>
    <row r="9" spans="1:5" ht="15">
      <c r="A9" s="10" t="s">
        <v>12</v>
      </c>
      <c r="B9" s="17" t="s">
        <v>72</v>
      </c>
      <c r="C9" s="7" t="s">
        <v>99</v>
      </c>
      <c r="D9" s="17">
        <v>0.077</v>
      </c>
      <c r="E9" s="8">
        <v>0.089</v>
      </c>
    </row>
    <row r="10" spans="1:5" ht="15">
      <c r="A10" s="10" t="s">
        <v>13</v>
      </c>
      <c r="B10" s="17" t="s">
        <v>70</v>
      </c>
      <c r="C10" s="7" t="s">
        <v>96</v>
      </c>
      <c r="D10" s="17">
        <v>1</v>
      </c>
      <c r="E10" s="8">
        <v>1</v>
      </c>
    </row>
    <row r="11" spans="1:5" ht="15">
      <c r="A11" s="10" t="s">
        <v>14</v>
      </c>
      <c r="B11" s="17" t="s">
        <v>15</v>
      </c>
      <c r="C11" s="7" t="s">
        <v>95</v>
      </c>
      <c r="D11" s="17">
        <v>0.004</v>
      </c>
      <c r="E11" s="8">
        <v>0.004</v>
      </c>
    </row>
    <row r="12" spans="1:5" ht="15">
      <c r="A12" s="10" t="s">
        <v>16</v>
      </c>
      <c r="B12" s="17" t="s">
        <v>17</v>
      </c>
      <c r="C12" s="7" t="s">
        <v>94</v>
      </c>
      <c r="D12" s="17">
        <v>2.1</v>
      </c>
      <c r="E12" s="8">
        <v>2.1</v>
      </c>
    </row>
    <row r="13" spans="1:5" ht="15">
      <c r="A13" s="10" t="s">
        <v>18</v>
      </c>
      <c r="B13" s="17" t="s">
        <v>19</v>
      </c>
      <c r="C13" s="7" t="s">
        <v>85</v>
      </c>
      <c r="D13" s="17">
        <v>6</v>
      </c>
      <c r="E13" s="8">
        <v>6</v>
      </c>
    </row>
    <row r="14" spans="1:5" ht="15">
      <c r="A14" s="10" t="s">
        <v>21</v>
      </c>
      <c r="B14" s="17" t="s">
        <v>22</v>
      </c>
      <c r="C14" s="7" t="s">
        <v>93</v>
      </c>
      <c r="D14" s="17">
        <v>130</v>
      </c>
      <c r="E14" s="8">
        <v>200</v>
      </c>
    </row>
    <row r="15" spans="1:5" ht="15">
      <c r="A15" s="10" t="s">
        <v>23</v>
      </c>
      <c r="B15" s="17" t="s">
        <v>24</v>
      </c>
      <c r="C15" s="7" t="s">
        <v>25</v>
      </c>
      <c r="D15" s="17">
        <v>50000</v>
      </c>
      <c r="E15" s="8">
        <v>50000</v>
      </c>
    </row>
    <row r="16" spans="1:5" ht="15">
      <c r="A16" s="10" t="s">
        <v>26</v>
      </c>
      <c r="B16" s="17" t="s">
        <v>71</v>
      </c>
      <c r="C16" s="7" t="s">
        <v>25</v>
      </c>
      <c r="D16" s="17">
        <v>62797</v>
      </c>
      <c r="E16" s="8">
        <v>62797</v>
      </c>
    </row>
    <row r="17" spans="1:5" ht="15">
      <c r="A17" s="10" t="s">
        <v>27</v>
      </c>
      <c r="B17" s="17" t="s">
        <v>28</v>
      </c>
      <c r="C17" s="7" t="s">
        <v>45</v>
      </c>
      <c r="D17" s="17">
        <v>5</v>
      </c>
      <c r="E17" s="8">
        <v>5</v>
      </c>
    </row>
    <row r="18" spans="1:5" ht="15">
      <c r="A18" s="10" t="s">
        <v>29</v>
      </c>
      <c r="B18" s="17" t="s">
        <v>30</v>
      </c>
      <c r="C18" s="7" t="s">
        <v>45</v>
      </c>
      <c r="D18" s="17">
        <v>7</v>
      </c>
      <c r="E18" s="8">
        <v>7</v>
      </c>
    </row>
    <row r="19" spans="1:5" ht="15">
      <c r="A19" s="10" t="s">
        <v>31</v>
      </c>
      <c r="B19" s="17" t="s">
        <v>32</v>
      </c>
      <c r="C19" s="7" t="s">
        <v>45</v>
      </c>
      <c r="D19" s="17">
        <v>0.5</v>
      </c>
      <c r="E19" s="8">
        <v>0.5</v>
      </c>
    </row>
    <row r="20" spans="1:5" ht="15">
      <c r="A20" s="10" t="s">
        <v>33</v>
      </c>
      <c r="B20" s="17" t="s">
        <v>34</v>
      </c>
      <c r="C20" s="7" t="s">
        <v>92</v>
      </c>
      <c r="D20" s="17">
        <v>9.5</v>
      </c>
      <c r="E20" s="8">
        <v>9.5</v>
      </c>
    </row>
    <row r="21" spans="1:5" ht="15">
      <c r="A21" s="10" t="s">
        <v>36</v>
      </c>
      <c r="B21" s="17" t="s">
        <v>78</v>
      </c>
      <c r="C21" s="7" t="s">
        <v>92</v>
      </c>
      <c r="D21" s="17">
        <v>4.7</v>
      </c>
      <c r="E21" s="8">
        <v>4.7</v>
      </c>
    </row>
    <row r="22" spans="1:5" ht="15">
      <c r="A22" s="10" t="s">
        <v>37</v>
      </c>
      <c r="B22" s="17" t="s">
        <v>38</v>
      </c>
      <c r="C22" s="7" t="s">
        <v>91</v>
      </c>
      <c r="D22" s="17">
        <v>312</v>
      </c>
      <c r="E22" s="8">
        <v>312</v>
      </c>
    </row>
    <row r="23" spans="1:5" ht="15">
      <c r="A23" s="10" t="s">
        <v>40</v>
      </c>
      <c r="B23" s="17" t="s">
        <v>41</v>
      </c>
      <c r="C23" s="7" t="s">
        <v>90</v>
      </c>
      <c r="D23" s="17">
        <v>27.4</v>
      </c>
      <c r="E23" s="8">
        <v>27.4</v>
      </c>
    </row>
    <row r="24" spans="1:5" ht="15">
      <c r="A24" s="10" t="s">
        <v>42</v>
      </c>
      <c r="B24" s="17" t="s">
        <v>43</v>
      </c>
      <c r="C24" s="7" t="s">
        <v>89</v>
      </c>
      <c r="D24" s="17">
        <v>45</v>
      </c>
      <c r="E24" s="8">
        <v>63</v>
      </c>
    </row>
    <row r="25" spans="1:5" ht="15">
      <c r="A25" s="10" t="s">
        <v>46</v>
      </c>
      <c r="B25" s="17" t="s">
        <v>47</v>
      </c>
      <c r="C25" s="7" t="s">
        <v>88</v>
      </c>
      <c r="D25" s="17">
        <v>18</v>
      </c>
      <c r="E25" s="8">
        <v>18</v>
      </c>
    </row>
    <row r="26" spans="1:5" ht="15">
      <c r="A26" s="14" t="s">
        <v>59</v>
      </c>
      <c r="B26" s="29" t="s">
        <v>61</v>
      </c>
      <c r="C26" s="12" t="s">
        <v>87</v>
      </c>
      <c r="D26" s="29">
        <v>122</v>
      </c>
      <c r="E26" s="13">
        <v>122</v>
      </c>
    </row>
    <row r="27" spans="1:5" ht="15">
      <c r="A27" s="14" t="s">
        <v>64</v>
      </c>
      <c r="B27" s="29" t="s">
        <v>65</v>
      </c>
      <c r="C27" s="12" t="s">
        <v>66</v>
      </c>
      <c r="D27" s="29">
        <v>50</v>
      </c>
      <c r="E27" s="13">
        <v>50</v>
      </c>
    </row>
    <row r="28" spans="1:5" ht="15">
      <c r="A28" s="14" t="s">
        <v>60</v>
      </c>
      <c r="B28" s="29" t="s">
        <v>62</v>
      </c>
      <c r="C28" s="12" t="s">
        <v>86</v>
      </c>
      <c r="D28" s="29">
        <v>3186</v>
      </c>
      <c r="E28" s="13">
        <v>5440</v>
      </c>
    </row>
    <row r="29" spans="1:5" ht="15">
      <c r="A29" s="14" t="s">
        <v>67</v>
      </c>
      <c r="B29" s="29" t="s">
        <v>84</v>
      </c>
      <c r="C29" s="12" t="s">
        <v>85</v>
      </c>
      <c r="D29" s="29">
        <v>54</v>
      </c>
      <c r="E29" s="13">
        <v>85</v>
      </c>
    </row>
    <row r="30" spans="1:5" ht="15.75" thickBot="1">
      <c r="A30" s="16" t="s">
        <v>100</v>
      </c>
      <c r="B30" s="30" t="s">
        <v>101</v>
      </c>
      <c r="C30" s="27" t="s">
        <v>93</v>
      </c>
      <c r="D30" s="30">
        <v>1910.8</v>
      </c>
      <c r="E30" s="28">
        <v>1910.8</v>
      </c>
    </row>
  </sheetData>
  <sheetProtection/>
  <mergeCells count="1">
    <mergeCell ref="A1:E1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0.71875" style="0" customWidth="1"/>
    <col min="3" max="3" width="77.00390625" style="0" customWidth="1"/>
    <col min="4" max="4" width="22.28125" style="0" customWidth="1"/>
    <col min="5" max="5" width="0.85546875" style="0" customWidth="1"/>
    <col min="6" max="6" width="17.140625" style="0" customWidth="1"/>
    <col min="7" max="7" width="3.57421875" style="0" customWidth="1"/>
    <col min="8" max="8" width="2.57421875" style="0" customWidth="1"/>
    <col min="9" max="9" width="3.00390625" style="0" customWidth="1"/>
    <col min="10" max="10" width="32.140625" style="0" customWidth="1"/>
    <col min="11" max="11" width="12.8515625" style="0" customWidth="1"/>
  </cols>
  <sheetData>
    <row r="1" spans="1:5" ht="3.75" customHeight="1" thickBot="1">
      <c r="A1" s="38"/>
      <c r="B1" s="15"/>
      <c r="C1" s="15"/>
      <c r="D1" s="15"/>
      <c r="E1" s="21"/>
    </row>
    <row r="2" spans="1:7" ht="15">
      <c r="A2" s="39"/>
      <c r="B2" s="68" t="s">
        <v>0</v>
      </c>
      <c r="C2" s="69" t="s">
        <v>1</v>
      </c>
      <c r="D2" s="69" t="s">
        <v>114</v>
      </c>
      <c r="E2" s="70"/>
      <c r="F2" s="71" t="s">
        <v>142</v>
      </c>
      <c r="G2" s="5"/>
    </row>
    <row r="3" spans="1:7" ht="15.75">
      <c r="A3" s="39"/>
      <c r="B3" s="64" t="s">
        <v>5</v>
      </c>
      <c r="C3" s="60" t="s">
        <v>6</v>
      </c>
      <c r="D3" s="65" t="s">
        <v>113</v>
      </c>
      <c r="E3" s="66"/>
      <c r="F3" s="67">
        <v>120000</v>
      </c>
      <c r="G3" s="3"/>
    </row>
    <row r="4" spans="1:12" ht="15.75">
      <c r="A4" s="39"/>
      <c r="B4" s="64" t="s">
        <v>7</v>
      </c>
      <c r="C4" s="61" t="s">
        <v>143</v>
      </c>
      <c r="D4" s="65" t="s">
        <v>115</v>
      </c>
      <c r="E4" s="66"/>
      <c r="F4" s="65">
        <v>500000</v>
      </c>
      <c r="G4" s="2"/>
      <c r="L4" t="s">
        <v>58</v>
      </c>
    </row>
    <row r="5" spans="1:7" ht="15.75">
      <c r="A5" s="39"/>
      <c r="B5" s="64" t="s">
        <v>9</v>
      </c>
      <c r="C5" s="62" t="s">
        <v>144</v>
      </c>
      <c r="D5" s="65" t="s">
        <v>171</v>
      </c>
      <c r="E5" s="66"/>
      <c r="F5" s="65">
        <v>1</v>
      </c>
      <c r="G5" s="2"/>
    </row>
    <row r="6" spans="1:7" ht="15.75">
      <c r="A6" s="39"/>
      <c r="B6" s="64" t="s">
        <v>10</v>
      </c>
      <c r="C6" s="61" t="s">
        <v>145</v>
      </c>
      <c r="D6" s="65" t="s">
        <v>171</v>
      </c>
      <c r="E6" s="66"/>
      <c r="F6" s="65">
        <v>0</v>
      </c>
      <c r="G6" s="2"/>
    </row>
    <row r="7" spans="1:11" ht="15.75">
      <c r="A7" s="39"/>
      <c r="B7" s="64" t="s">
        <v>132</v>
      </c>
      <c r="C7" s="62" t="s">
        <v>146</v>
      </c>
      <c r="D7" s="65" t="s">
        <v>171</v>
      </c>
      <c r="E7" s="66"/>
      <c r="F7" s="65">
        <v>0.1</v>
      </c>
      <c r="G7" s="2"/>
      <c r="K7" t="s">
        <v>58</v>
      </c>
    </row>
    <row r="8" spans="1:11" ht="15.75">
      <c r="A8" s="39"/>
      <c r="B8" s="64" t="s">
        <v>11</v>
      </c>
      <c r="C8" s="62" t="s">
        <v>147</v>
      </c>
      <c r="D8" s="65" t="s">
        <v>125</v>
      </c>
      <c r="E8" s="66"/>
      <c r="F8" s="65">
        <v>18</v>
      </c>
      <c r="G8" s="2"/>
      <c r="K8" t="s">
        <v>58</v>
      </c>
    </row>
    <row r="9" spans="1:11" ht="15.75">
      <c r="A9" s="39"/>
      <c r="B9" s="64" t="s">
        <v>69</v>
      </c>
      <c r="C9" s="61" t="s">
        <v>173</v>
      </c>
      <c r="D9" s="65" t="s">
        <v>125</v>
      </c>
      <c r="E9" s="66"/>
      <c r="F9" s="65">
        <v>6</v>
      </c>
      <c r="G9" s="2"/>
      <c r="K9" s="37" t="s">
        <v>58</v>
      </c>
    </row>
    <row r="10" spans="1:12" ht="15.75">
      <c r="A10" s="39"/>
      <c r="B10" s="64" t="s">
        <v>12</v>
      </c>
      <c r="C10" s="61" t="s">
        <v>148</v>
      </c>
      <c r="D10" s="65" t="s">
        <v>170</v>
      </c>
      <c r="E10" s="66"/>
      <c r="F10" s="65">
        <v>0.08</v>
      </c>
      <c r="G10" s="2"/>
      <c r="J10" s="56" t="s">
        <v>48</v>
      </c>
      <c r="K10" s="49">
        <f>(F3*(((F27/100)*(((1+(F27/100))^(F4/F17))))/(((1+(F27/100))^(F4/F17))-1)))/(F17*F25)</f>
        <v>0.1639904916597126</v>
      </c>
      <c r="L10" t="s">
        <v>58</v>
      </c>
    </row>
    <row r="11" spans="1:11" ht="15.75">
      <c r="A11" s="39"/>
      <c r="B11" s="64" t="s">
        <v>13</v>
      </c>
      <c r="C11" s="62" t="s">
        <v>149</v>
      </c>
      <c r="D11" s="65" t="s">
        <v>169</v>
      </c>
      <c r="E11" s="66"/>
      <c r="F11" s="65">
        <v>1.04</v>
      </c>
      <c r="G11" s="2"/>
      <c r="J11" s="1" t="s">
        <v>49</v>
      </c>
      <c r="K11" s="35">
        <f>(((F5*F8)+(F6*F9))/(F17*F25))*1000</f>
        <v>0.060000000000000005</v>
      </c>
    </row>
    <row r="12" spans="1:11" ht="15.75">
      <c r="A12" s="39"/>
      <c r="B12" s="64" t="s">
        <v>14</v>
      </c>
      <c r="C12" s="61" t="s">
        <v>15</v>
      </c>
      <c r="D12" s="65" t="s">
        <v>168</v>
      </c>
      <c r="E12" s="66"/>
      <c r="F12" s="65">
        <v>0.002</v>
      </c>
      <c r="G12" s="2"/>
      <c r="J12" s="1" t="s">
        <v>50</v>
      </c>
      <c r="K12" s="35">
        <f>((F7*F8)/(F17*F25))*1000</f>
        <v>0.006</v>
      </c>
    </row>
    <row r="13" spans="1:11" ht="15.75">
      <c r="A13" s="39"/>
      <c r="B13" s="64" t="s">
        <v>16</v>
      </c>
      <c r="C13" s="60" t="s">
        <v>17</v>
      </c>
      <c r="D13" s="65" t="s">
        <v>126</v>
      </c>
      <c r="E13" s="66"/>
      <c r="F13" s="65">
        <v>5</v>
      </c>
      <c r="G13" s="2"/>
      <c r="J13" s="1" t="s">
        <v>51</v>
      </c>
      <c r="K13" s="35">
        <f>(F10*F11)/F25</f>
        <v>0.041600000000000005</v>
      </c>
    </row>
    <row r="14" spans="1:11" ht="15.75">
      <c r="A14" s="39"/>
      <c r="B14" s="64" t="s">
        <v>118</v>
      </c>
      <c r="C14" s="60" t="s">
        <v>150</v>
      </c>
      <c r="D14" s="65" t="s">
        <v>20</v>
      </c>
      <c r="E14" s="66"/>
      <c r="F14" s="65">
        <v>10</v>
      </c>
      <c r="G14" s="2"/>
      <c r="J14" s="1" t="s">
        <v>52</v>
      </c>
      <c r="K14" s="35">
        <f>(F12*F13)/F25</f>
        <v>0.005</v>
      </c>
    </row>
    <row r="15" spans="1:11" ht="15.75">
      <c r="A15" s="39"/>
      <c r="B15" s="64" t="s">
        <v>119</v>
      </c>
      <c r="C15" s="61" t="s">
        <v>151</v>
      </c>
      <c r="D15" s="65" t="s">
        <v>164</v>
      </c>
      <c r="E15" s="66"/>
      <c r="F15" s="65">
        <v>400</v>
      </c>
      <c r="G15" s="2"/>
      <c r="J15" s="1" t="s">
        <v>53</v>
      </c>
      <c r="K15" s="35">
        <f>(F14*F15)/(F16*F25)</f>
        <v>0.2</v>
      </c>
    </row>
    <row r="16" spans="1:11" ht="15.75">
      <c r="A16" s="39"/>
      <c r="B16" s="64" t="s">
        <v>120</v>
      </c>
      <c r="C16" s="62" t="s">
        <v>152</v>
      </c>
      <c r="D16" s="65" t="s">
        <v>115</v>
      </c>
      <c r="E16" s="66"/>
      <c r="F16" s="65">
        <v>10000</v>
      </c>
      <c r="G16" s="2"/>
      <c r="J16" s="1" t="s">
        <v>54</v>
      </c>
      <c r="K16" s="35">
        <f>(F19/100)*((F3)/(F17*F25))</f>
        <v>0.024</v>
      </c>
    </row>
    <row r="17" spans="1:11" ht="15.75">
      <c r="A17" s="39"/>
      <c r="B17" s="64" t="s">
        <v>26</v>
      </c>
      <c r="C17" s="62" t="s">
        <v>172</v>
      </c>
      <c r="D17" s="65" t="s">
        <v>115</v>
      </c>
      <c r="E17" s="66"/>
      <c r="F17" s="65">
        <v>150000</v>
      </c>
      <c r="G17" s="2"/>
      <c r="J17" s="1" t="s">
        <v>55</v>
      </c>
      <c r="K17" s="35">
        <f>(((100-F18)/F18)/100)*(K10+K11+K12+K13+K14+K15+K16+K18+K19)</f>
        <v>0.1069735676128883</v>
      </c>
    </row>
    <row r="18" spans="1:11" ht="15.75">
      <c r="A18" s="39"/>
      <c r="B18" s="64" t="s">
        <v>27</v>
      </c>
      <c r="C18" s="62" t="s">
        <v>28</v>
      </c>
      <c r="D18" s="65" t="s">
        <v>165</v>
      </c>
      <c r="E18" s="66"/>
      <c r="F18" s="65">
        <v>5</v>
      </c>
      <c r="G18" s="2"/>
      <c r="J18" s="1" t="s">
        <v>56</v>
      </c>
      <c r="K18" s="35">
        <f>((F28*F30)*(((F27/100)*(((1+(F27/100))^(F29))))/(((1+(F27/100))^(F29))-1)))/(F17*F25*F31)</f>
        <v>0.002428285250225886</v>
      </c>
    </row>
    <row r="19" spans="1:11" ht="15.75">
      <c r="A19" s="39"/>
      <c r="B19" s="64" t="s">
        <v>29</v>
      </c>
      <c r="C19" s="62" t="s">
        <v>153</v>
      </c>
      <c r="D19" s="65" t="s">
        <v>166</v>
      </c>
      <c r="E19" s="66"/>
      <c r="F19" s="65">
        <v>6</v>
      </c>
      <c r="G19" s="2"/>
      <c r="J19" s="1" t="s">
        <v>57</v>
      </c>
      <c r="K19" s="35">
        <f>(F20*F28*F30)/(F17*F25*F31)</f>
        <v>0.06</v>
      </c>
    </row>
    <row r="20" spans="1:11" ht="15.75">
      <c r="A20" s="39"/>
      <c r="B20" s="64" t="s">
        <v>31</v>
      </c>
      <c r="C20" s="62" t="s">
        <v>154</v>
      </c>
      <c r="D20" s="65" t="s">
        <v>167</v>
      </c>
      <c r="E20" s="66"/>
      <c r="F20" s="65">
        <v>4</v>
      </c>
      <c r="G20" s="2"/>
      <c r="J20" s="1" t="s">
        <v>130</v>
      </c>
      <c r="K20" s="35">
        <f>SUM(K10:K19)</f>
        <v>0.6699923445228269</v>
      </c>
    </row>
    <row r="21" spans="1:11" ht="15.75">
      <c r="A21" s="39"/>
      <c r="B21" s="64" t="s">
        <v>33</v>
      </c>
      <c r="C21" s="60" t="s">
        <v>155</v>
      </c>
      <c r="D21" s="65" t="s">
        <v>35</v>
      </c>
      <c r="E21" s="66"/>
      <c r="F21" s="65">
        <v>12</v>
      </c>
      <c r="G21" s="2"/>
      <c r="I21" t="s">
        <v>58</v>
      </c>
      <c r="J21" s="4" t="s">
        <v>131</v>
      </c>
      <c r="K21" s="36">
        <f>(K20/0.85)</f>
        <v>0.788226287673914</v>
      </c>
    </row>
    <row r="22" spans="1:11" ht="15.75">
      <c r="A22" s="39"/>
      <c r="B22" s="64" t="s">
        <v>121</v>
      </c>
      <c r="C22" s="63" t="s">
        <v>156</v>
      </c>
      <c r="D22" s="65" t="s">
        <v>35</v>
      </c>
      <c r="E22" s="66"/>
      <c r="F22" s="65">
        <v>12</v>
      </c>
      <c r="G22" s="2"/>
      <c r="K22" s="57">
        <f>SUM(K21)</f>
        <v>0.788226287673914</v>
      </c>
    </row>
    <row r="23" spans="1:11" ht="15.75">
      <c r="A23" s="39"/>
      <c r="B23" s="64" t="s">
        <v>37</v>
      </c>
      <c r="C23" s="63" t="s">
        <v>157</v>
      </c>
      <c r="D23" s="65" t="s">
        <v>39</v>
      </c>
      <c r="E23" s="66"/>
      <c r="F23" s="65">
        <v>300</v>
      </c>
      <c r="G23" s="2"/>
      <c r="J23" s="7" t="s">
        <v>112</v>
      </c>
      <c r="K23">
        <v>1000</v>
      </c>
    </row>
    <row r="24" spans="1:11" ht="15.75">
      <c r="A24" s="39"/>
      <c r="B24" s="64" t="s">
        <v>122</v>
      </c>
      <c r="C24" s="60" t="s">
        <v>158</v>
      </c>
      <c r="D24" s="65" t="s">
        <v>116</v>
      </c>
      <c r="E24" s="66"/>
      <c r="F24" s="65">
        <v>60</v>
      </c>
      <c r="G24" s="2"/>
      <c r="J24" s="7" t="s">
        <v>133</v>
      </c>
      <c r="K24" s="43">
        <f>K21*K23</f>
        <v>788.226287673914</v>
      </c>
    </row>
    <row r="25" spans="1:7" ht="15.75">
      <c r="A25" s="39"/>
      <c r="B25" s="64" t="s">
        <v>42</v>
      </c>
      <c r="C25" s="63" t="s">
        <v>43</v>
      </c>
      <c r="D25" s="65" t="s">
        <v>127</v>
      </c>
      <c r="E25" s="66"/>
      <c r="F25" s="65">
        <v>2</v>
      </c>
      <c r="G25" s="2"/>
    </row>
    <row r="26" spans="1:7" ht="15.75">
      <c r="A26" s="39"/>
      <c r="B26" s="64" t="s">
        <v>44</v>
      </c>
      <c r="C26" s="62" t="s">
        <v>159</v>
      </c>
      <c r="D26" s="65" t="s">
        <v>45</v>
      </c>
      <c r="E26" s="66"/>
      <c r="F26" s="65">
        <v>85</v>
      </c>
      <c r="G26" s="2"/>
    </row>
    <row r="27" spans="1:7" ht="15.75">
      <c r="A27" s="39"/>
      <c r="B27" s="64" t="s">
        <v>46</v>
      </c>
      <c r="C27" s="62" t="s">
        <v>160</v>
      </c>
      <c r="D27" s="65" t="s">
        <v>45</v>
      </c>
      <c r="E27" s="66"/>
      <c r="F27" s="65">
        <v>16</v>
      </c>
      <c r="G27" s="2"/>
    </row>
    <row r="28" spans="1:7" ht="15.75">
      <c r="A28" s="39"/>
      <c r="B28" s="64" t="s">
        <v>59</v>
      </c>
      <c r="C28" s="62" t="s">
        <v>161</v>
      </c>
      <c r="D28" s="65" t="s">
        <v>128</v>
      </c>
      <c r="E28" s="66"/>
      <c r="F28" s="54">
        <v>30</v>
      </c>
      <c r="G28" s="6"/>
    </row>
    <row r="29" spans="1:7" ht="15.75">
      <c r="A29" s="39"/>
      <c r="B29" s="64" t="s">
        <v>64</v>
      </c>
      <c r="C29" s="63" t="s">
        <v>163</v>
      </c>
      <c r="D29" s="65" t="s">
        <v>129</v>
      </c>
      <c r="E29" s="66"/>
      <c r="F29" s="54">
        <v>30</v>
      </c>
      <c r="G29" s="6"/>
    </row>
    <row r="30" spans="1:7" ht="15">
      <c r="A30" s="39"/>
      <c r="B30" s="64" t="s">
        <v>123</v>
      </c>
      <c r="C30" s="64" t="s">
        <v>117</v>
      </c>
      <c r="D30" s="65" t="s">
        <v>63</v>
      </c>
      <c r="E30" s="66"/>
      <c r="F30" s="54">
        <v>3000</v>
      </c>
      <c r="G30" s="6"/>
    </row>
    <row r="31" spans="1:7" ht="15.75">
      <c r="A31" s="39"/>
      <c r="B31" s="64" t="s">
        <v>124</v>
      </c>
      <c r="C31" s="60" t="s">
        <v>162</v>
      </c>
      <c r="D31" s="65" t="s">
        <v>68</v>
      </c>
      <c r="E31" s="66"/>
      <c r="F31" s="54">
        <v>20</v>
      </c>
      <c r="G31" s="6"/>
    </row>
    <row r="32" spans="1:7" ht="3.75" customHeight="1" thickBot="1">
      <c r="A32" s="40"/>
      <c r="B32" s="26"/>
      <c r="C32" s="26"/>
      <c r="D32" s="26"/>
      <c r="E32" s="22"/>
      <c r="F32" s="19"/>
      <c r="G32" s="19"/>
    </row>
  </sheetData>
  <sheetProtection/>
  <printOptions/>
  <pageMargins left="1.6141732283464567" right="0.7480314960629921" top="2.283464566929134" bottom="0.984251968503937" header="0.9055118110236221" footer="0"/>
  <pageSetup horizontalDpi="600" verticalDpi="600" orientation="portrait" scale="50" r:id="rId1"/>
  <headerFooter alignWithMargins="0">
    <oddHeader>&amp;C&amp;14&amp;Z&amp;F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Washington Martínez</dc:creator>
  <cp:keywords/>
  <dc:description/>
  <cp:lastModifiedBy>windowsxp</cp:lastModifiedBy>
  <cp:lastPrinted>2009-03-02T16:47:55Z</cp:lastPrinted>
  <dcterms:created xsi:type="dcterms:W3CDTF">2003-04-05T23:28:12Z</dcterms:created>
  <dcterms:modified xsi:type="dcterms:W3CDTF">2009-03-03T14:02:46Z</dcterms:modified>
  <cp:category/>
  <cp:version/>
  <cp:contentType/>
  <cp:contentStatus/>
</cp:coreProperties>
</file>