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firstSheet="1" activeTab="4"/>
  </bookViews>
  <sheets>
    <sheet name="CB_DATA_" sheetId="1" state="veryHidden" r:id="rId1"/>
    <sheet name="FLUJO " sheetId="2" r:id="rId2"/>
    <sheet name="Report2" sheetId="3" r:id="rId3"/>
    <sheet name="Report1" sheetId="4" r:id="rId4"/>
    <sheet name="Report" sheetId="5" r:id="rId5"/>
  </sheets>
  <externalReferences>
    <externalReference r:id="rId8"/>
    <externalReference r:id="rId9"/>
  </externalReferences>
  <definedNames>
    <definedName name="_xlnm.Print_Area" localSheetId="4">'Report'!$A$1:$J$147</definedName>
    <definedName name="_xlnm.Print_Area" localSheetId="3">'Report1'!$A$1:$J$147</definedName>
    <definedName name="_xlnm.Print_Area" localSheetId="2">'Report2'!$A$1:$J$84</definedName>
    <definedName name="B">#REF!</definedName>
    <definedName name="CB_08186cb68eff4ea981101e03f381e670" localSheetId="0" hidden="1">#N/A</definedName>
    <definedName name="CB_84bca09add394ec6af9627fe5db552be" localSheetId="1" hidden="1">'FLUJO '!$B$37</definedName>
    <definedName name="CB_92ad0d52b1c3464a878ac3bcf531aefd" localSheetId="1" hidden="1">'FLUJO '!$C$7</definedName>
    <definedName name="CB_93d5c968a78941b28a96e08fb281039a" localSheetId="1" hidden="1">'FLUJO '!$B$35</definedName>
    <definedName name="CB_fd141027a03c4429ab678c609bb829f9" localSheetId="1" hidden="1">'FLUJO '!$C$8</definedName>
    <definedName name="CBWorkbookPriority" hidden="1">-450360956</definedName>
    <definedName name="CBx_0140e82e793a4897b690796cfd24fe5a" localSheetId="0" hidden="1">"'FLUJO '!$A$1"</definedName>
    <definedName name="CBx_c67e42a417fc4e00971884b7ef80b9b7" localSheetId="0" hidden="1">"'CB_DATA_'!$A$1"</definedName>
    <definedName name="CBx_Sheet_Guid" localSheetId="0" hidden="1">"'c67e42a4-17fc-4e00-9718-84b7ef80b9b7"</definedName>
    <definedName name="CBx_Sheet_Guid" localSheetId="1" hidden="1">"'0140e82e-793a-4897-b690-796cfd24fe5a"</definedName>
    <definedName name="CBx_StorageType" localSheetId="0" hidden="1">1</definedName>
    <definedName name="CBx_StorageType" localSheetId="1" hidden="1">1</definedName>
    <definedName name="p">#REF!</definedName>
    <definedName name="t">#REF!</definedName>
  </definedNames>
  <calcPr fullCalcOnLoad="1"/>
</workbook>
</file>

<file path=xl/comments2.xml><?xml version="1.0" encoding="utf-8"?>
<comments xmlns="http://schemas.openxmlformats.org/spreadsheetml/2006/main">
  <authors>
    <author>lparra</author>
    <author>Jaime Fernandez V.</author>
  </authors>
  <commentList>
    <comment ref="A31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Detallar la inversion inicial</t>
        </r>
      </text>
    </comment>
    <comment ref="A25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Antes de IR va el 15% de participacion de trabajadores</t>
        </r>
      </text>
    </comment>
    <comment ref="A30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Va al final del ano 10, contable, comercial o economico</t>
        </r>
      </text>
    </comment>
    <comment ref="A29" authorId="0">
      <text>
        <r>
          <rPr>
            <b/>
            <sz val="9"/>
            <rFont val="Tahoma"/>
            <family val="2"/>
          </rPr>
          <t xml:space="preserve">lparra
Usar el Metodo del Deficit Maximo Acumulado 
</t>
        </r>
      </text>
    </comment>
    <comment ref="A36" authorId="0">
      <text>
        <r>
          <rPr>
            <b/>
            <sz val="9"/>
            <rFont val="Tahoma"/>
            <family val="2"/>
          </rPr>
          <t>lparra:</t>
        </r>
        <r>
          <rPr>
            <sz val="9"/>
            <rFont val="Tahoma"/>
            <family val="2"/>
          </rPr>
          <t xml:space="preserve">
Usar el modelo del CAPM para estimar TMAR</t>
        </r>
      </text>
    </comment>
    <comment ref="A18" authorId="1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Falta Sumar otros Gastos Generales (agua, luz)</t>
        </r>
      </text>
    </comment>
    <comment ref="A16" authorId="1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Falta multiplicar por el número de niñeras</t>
        </r>
      </text>
    </comment>
    <comment ref="A21" authorId="1">
      <text>
        <r>
          <rPr>
            <b/>
            <sz val="8"/>
            <rFont val="Tahoma"/>
            <family val="2"/>
          </rPr>
          <t>Jaime Fernandez V.:</t>
        </r>
        <r>
          <rPr>
            <sz val="8"/>
            <rFont val="Tahoma"/>
            <family val="2"/>
          </rPr>
          <t xml:space="preserve">
Depreciación de Fax, computadora e impresora a 3 años de Vida Util.</t>
        </r>
      </text>
    </comment>
  </commentList>
</comments>
</file>

<file path=xl/sharedStrings.xml><?xml version="1.0" encoding="utf-8"?>
<sst xmlns="http://schemas.openxmlformats.org/spreadsheetml/2006/main" count="273" uniqueCount="119">
  <si>
    <t>FLUJO DE CAJA PROYECTADO</t>
  </si>
  <si>
    <t>AÑO 0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</si>
  <si>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</si>
  <si>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</si>
  <si>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</si>
  <si>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</si>
  <si>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</si>
  <si>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</si>
  <si>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</si>
  <si>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</si>
  <si>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</si>
  <si>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</si>
  <si>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 xml:space="preserve">INGRESOS  </t>
  </si>
  <si>
    <t>Ingresos por servicios de niñeras</t>
  </si>
  <si>
    <t>Cantidad</t>
  </si>
  <si>
    <t>Precio</t>
  </si>
  <si>
    <t>Ingresos por venta de maquinaria y equipos reemplazados</t>
  </si>
  <si>
    <t>TOTAL INGRESOS</t>
  </si>
  <si>
    <t xml:space="preserve">EGRESOS </t>
  </si>
  <si>
    <t>Gastos Administrativos</t>
  </si>
  <si>
    <t>Sueldos y salarios</t>
  </si>
  <si>
    <t>Capacitación de las niñeras</t>
  </si>
  <si>
    <t>Gastos de transporte</t>
  </si>
  <si>
    <t>Gastos de Publicidad</t>
  </si>
  <si>
    <t>Gastos generales</t>
  </si>
  <si>
    <t>Alquiler de oficina</t>
  </si>
  <si>
    <t xml:space="preserve">TOTAL EGRESOS </t>
  </si>
  <si>
    <t>(-)Depreciaciones</t>
  </si>
  <si>
    <t>RESULTADO</t>
  </si>
  <si>
    <t>(-) 15% Participación Trabajadores</t>
  </si>
  <si>
    <t>utilidad antes de IR</t>
  </si>
  <si>
    <t>(-) 25% IMPUESTO a la renta</t>
  </si>
  <si>
    <t>Utilidad Neta</t>
  </si>
  <si>
    <t>(+) Gasto de Depreciacion</t>
  </si>
  <si>
    <t>Inversion Inicial</t>
  </si>
  <si>
    <t>Capital de Trabajo</t>
  </si>
  <si>
    <t>Valor de Desecho</t>
  </si>
  <si>
    <t>Flujo de caja liquido</t>
  </si>
  <si>
    <t xml:space="preserve">Tasa interna de retorno </t>
  </si>
  <si>
    <t xml:space="preserve">Valor presente neto del proyecto </t>
  </si>
  <si>
    <t>TMAR</t>
  </si>
  <si>
    <t>Tasa Inversionista</t>
  </si>
  <si>
    <t>Crystal Ball Report - Full</t>
  </si>
  <si>
    <t>Simulation started on 2/18/2009 at 16:29:15</t>
  </si>
  <si>
    <t>Simulation stopped on 2/18/2009 at 16:32:11</t>
  </si>
  <si>
    <t>Run preferences:</t>
  </si>
  <si>
    <t>Number of trials run</t>
  </si>
  <si>
    <t>Monte Carlo</t>
  </si>
  <si>
    <t>Random seed</t>
  </si>
  <si>
    <t>Precision control on</t>
  </si>
  <si>
    <t xml:space="preserve">   Confidence level</t>
  </si>
  <si>
    <t>Run statistics:</t>
  </si>
  <si>
    <t>Total running time (sec)</t>
  </si>
  <si>
    <t>Trials/second (average)</t>
  </si>
  <si>
    <t>Random numbers per sec</t>
  </si>
  <si>
    <t>Crystal Ball data:</t>
  </si>
  <si>
    <t>Assumptions</t>
  </si>
  <si>
    <t xml:space="preserve">   Correlations</t>
  </si>
  <si>
    <t xml:space="preserve">   Correlated groups</t>
  </si>
  <si>
    <t>Decision variables</t>
  </si>
  <si>
    <t>Forecasts</t>
  </si>
  <si>
    <t xml:space="preserve">Worksheet: [Babysitter's Club.xls]FLUJO </t>
  </si>
  <si>
    <t>Forecast: Valor Acual Neto(VAN)</t>
  </si>
  <si>
    <t>Cell: B35</t>
  </si>
  <si>
    <t>Summary:</t>
  </si>
  <si>
    <t>Certainty level is 52,83%</t>
  </si>
  <si>
    <t>Certainty range is from $ 275.465,64 to Infinito</t>
  </si>
  <si>
    <t>Entire range is from $ 138.223,65 to $ 440.770,36</t>
  </si>
  <si>
    <t>Base case is $ 278.903,53</t>
  </si>
  <si>
    <t>After 10.000 trials, the std. error of the mean is $ 433,58</t>
  </si>
  <si>
    <t>Statistics:</t>
  </si>
  <si>
    <t>Forecast values</t>
  </si>
  <si>
    <t>Trials</t>
  </si>
  <si>
    <t>Mean</t>
  </si>
  <si>
    <t>Median</t>
  </si>
  <si>
    <t>Mode</t>
  </si>
  <si>
    <t>Standard Deviation</t>
  </si>
  <si>
    <t>Variance</t>
  </si>
  <si>
    <t>Skewness</t>
  </si>
  <si>
    <t>Kurtosis</t>
  </si>
  <si>
    <t>Coeff. of Variability</t>
  </si>
  <si>
    <t>Minimum</t>
  </si>
  <si>
    <t>Maximum</t>
  </si>
  <si>
    <t>Range Width</t>
  </si>
  <si>
    <t>Mean Std. Error</t>
  </si>
  <si>
    <t>---</t>
  </si>
  <si>
    <t>Precision</t>
  </si>
  <si>
    <t>Forecast: Valor Acual Neto(VAN) (cont'd)</t>
  </si>
  <si>
    <t>Percentiles:</t>
  </si>
  <si>
    <t>0%</t>
  </si>
  <si>
    <t>10%</t>
  </si>
  <si>
    <t>20%</t>
  </si>
  <si>
    <t>30%</t>
  </si>
  <si>
    <t>40%</t>
  </si>
  <si>
    <t>50%</t>
  </si>
  <si>
    <t>60%</t>
  </si>
  <si>
    <t>70%</t>
  </si>
  <si>
    <t>80%</t>
  </si>
  <si>
    <t>90%</t>
  </si>
  <si>
    <t>100%</t>
  </si>
  <si>
    <t>End of Forecasts</t>
  </si>
  <si>
    <t>Assumption: C7</t>
  </si>
  <si>
    <t>Cell: C7</t>
  </si>
  <si>
    <t>Triangular distribution with parameters:</t>
  </si>
  <si>
    <t>Likeliest</t>
  </si>
  <si>
    <t>Assumption: C8</t>
  </si>
  <si>
    <t>Cell: C8</t>
  </si>
  <si>
    <t>Normal distribution with parameters:</t>
  </si>
  <si>
    <t>Std. Dev.</t>
  </si>
  <si>
    <t>Assumption: Tasa Inversionista</t>
  </si>
  <si>
    <t>Cell: B37</t>
  </si>
  <si>
    <t>End of Assumptions</t>
  </si>
  <si>
    <t>Sensitivity Charts</t>
  </si>
  <si>
    <t>End of Sensitivity Charts</t>
  </si>
  <si>
    <t>Simulation started on 2/7/2009 at 16:29:15</t>
  </si>
  <si>
    <t>Simulation stopped on 2/7/2009 at 16:32:11</t>
  </si>
  <si>
    <t>Crystal Ball Report - Custom</t>
  </si>
  <si>
    <t>Crystal Ball Report - Forecasts</t>
  </si>
  <si>
    <t>After 40.000 trials, the std. error of the mean is $ 433,58</t>
  </si>
</sst>
</file>

<file path=xl/styles.xml><?xml version="1.0" encoding="utf-8"?>
<styleSheet xmlns="http://schemas.openxmlformats.org/spreadsheetml/2006/main">
  <numFmts count="5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Bs&quot;\ #,##0.00_);[Red]\(&quot;Bs&quot;\ #,##0.00\)"/>
    <numFmt numFmtId="181" formatCode="_(&quot;Bs&quot;\ * #,##0_);_(&quot;Bs&quot;\ * \(#,##0\);_(&quot;Bs&quot;\ * &quot;-&quot;_);_(@_)"/>
    <numFmt numFmtId="182" formatCode="_(&quot;Bs&quot;\ * #,##0.00_);_(&quot;Bs&quot;\ * \(#,##0.00\);_(&quot;Bs&quot;\ * &quot;-&quot;??_);_(@_)"/>
    <numFmt numFmtId="183" formatCode="&quot;Bs&quot;\ #,##0"/>
    <numFmt numFmtId="184" formatCode="[$$-300A]\ #,##0.00"/>
    <numFmt numFmtId="185" formatCode="_(* #,##0_);_(* \(#,##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&quot;$&quot;\ #,##0.00"/>
    <numFmt numFmtId="191" formatCode="0.0%"/>
    <numFmt numFmtId="192" formatCode="0.0000"/>
    <numFmt numFmtId="193" formatCode="0.000"/>
    <numFmt numFmtId="194" formatCode="0.0"/>
    <numFmt numFmtId="195" formatCode="&quot;$&quot;\ #,##0"/>
    <numFmt numFmtId="196" formatCode="0.00000"/>
    <numFmt numFmtId="197" formatCode="0.000%"/>
    <numFmt numFmtId="198" formatCode="0.0000%"/>
    <numFmt numFmtId="199" formatCode="[$$-409]#,##0.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/d/yy\ h:mm"/>
    <numFmt numFmtId="207" formatCode="####0"/>
    <numFmt numFmtId="208" formatCode="#0.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double"/>
      <sz val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0"/>
    </font>
    <font>
      <b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184" fontId="2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5" borderId="10" xfId="0" applyFont="1" applyFill="1" applyBorder="1" applyAlignment="1">
      <alignment horizontal="center"/>
    </xf>
    <xf numFmtId="0" fontId="23" fillId="5" borderId="0" xfId="0" applyFont="1" applyFill="1" applyBorder="1" applyAlignment="1">
      <alignment/>
    </xf>
    <xf numFmtId="0" fontId="25" fillId="5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184" fontId="23" fillId="0" borderId="10" xfId="0" applyNumberFormat="1" applyFont="1" applyFill="1" applyBorder="1" applyAlignment="1">
      <alignment/>
    </xf>
    <xf numFmtId="184" fontId="23" fillId="0" borderId="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184" fontId="26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184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184" fontId="24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90" fontId="25" fillId="0" borderId="10" xfId="0" applyNumberFormat="1" applyFont="1" applyFill="1" applyBorder="1" applyAlignment="1">
      <alignment horizontal="right"/>
    </xf>
    <xf numFmtId="184" fontId="27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9" fontId="22" fillId="0" borderId="0" xfId="0" applyNumberFormat="1" applyFont="1" applyFill="1" applyAlignment="1">
      <alignment/>
    </xf>
    <xf numFmtId="184" fontId="22" fillId="0" borderId="0" xfId="0" applyNumberFormat="1" applyFont="1" applyFill="1" applyAlignment="1">
      <alignment/>
    </xf>
    <xf numFmtId="9" fontId="28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 wrapText="1"/>
    </xf>
    <xf numFmtId="10" fontId="22" fillId="0" borderId="12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83" fontId="22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right" wrapText="1"/>
    </xf>
    <xf numFmtId="10" fontId="22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right" wrapText="1"/>
    </xf>
    <xf numFmtId="180" fontId="22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83" fontId="29" fillId="0" borderId="0" xfId="0" applyNumberFormat="1" applyFont="1" applyFill="1" applyBorder="1" applyAlignment="1">
      <alignment/>
    </xf>
    <xf numFmtId="183" fontId="22" fillId="0" borderId="0" xfId="0" applyNumberFormat="1" applyFont="1" applyFill="1" applyAlignment="1">
      <alignment/>
    </xf>
    <xf numFmtId="183" fontId="29" fillId="0" borderId="0" xfId="0" applyNumberFormat="1" applyFont="1" applyFill="1" applyAlignment="1">
      <alignment/>
    </xf>
    <xf numFmtId="0" fontId="29" fillId="0" borderId="0" xfId="0" applyFont="1" applyFill="1" applyAlignment="1">
      <alignment horizontal="right"/>
    </xf>
    <xf numFmtId="4" fontId="23" fillId="10" borderId="10" xfId="0" applyNumberFormat="1" applyFont="1" applyFill="1" applyBorder="1" applyAlignment="1">
      <alignment/>
    </xf>
    <xf numFmtId="184" fontId="23" fillId="10" borderId="10" xfId="0" applyNumberFormat="1" applyFont="1" applyFill="1" applyBorder="1" applyAlignment="1">
      <alignment/>
    </xf>
    <xf numFmtId="184" fontId="22" fillId="24" borderId="14" xfId="0" applyNumberFormat="1" applyFont="1" applyFill="1" applyBorder="1" applyAlignment="1">
      <alignment/>
    </xf>
    <xf numFmtId="10" fontId="22" fillId="10" borderId="16" xfId="0" applyNumberFormat="1" applyFont="1" applyFill="1" applyBorder="1" applyAlignment="1">
      <alignment/>
    </xf>
    <xf numFmtId="202" fontId="34" fillId="0" borderId="0" xfId="53" applyNumberFormat="1">
      <alignment/>
      <protection/>
    </xf>
    <xf numFmtId="0" fontId="34" fillId="0" borderId="0" xfId="53">
      <alignment/>
      <protection/>
    </xf>
    <xf numFmtId="0" fontId="34" fillId="0" borderId="0" xfId="53" applyAlignment="1">
      <alignment horizontal="center"/>
      <protection/>
    </xf>
    <xf numFmtId="0" fontId="34" fillId="0" borderId="0" xfId="53" applyAlignment="1">
      <alignment horizontal="right" vertical="top"/>
      <protection/>
    </xf>
    <xf numFmtId="0" fontId="35" fillId="0" borderId="0" xfId="53" applyFont="1" applyAlignment="1">
      <alignment horizontal="center"/>
      <protection/>
    </xf>
    <xf numFmtId="3" fontId="34" fillId="0" borderId="0" xfId="53" applyNumberFormat="1">
      <alignment/>
      <protection/>
    </xf>
    <xf numFmtId="10" fontId="34" fillId="0" borderId="0" xfId="53" applyNumberFormat="1">
      <alignment/>
      <protection/>
    </xf>
    <xf numFmtId="2" fontId="34" fillId="0" borderId="0" xfId="53" applyNumberFormat="1">
      <alignment/>
      <protection/>
    </xf>
    <xf numFmtId="0" fontId="35" fillId="0" borderId="0" xfId="53" applyFont="1">
      <alignment/>
      <protection/>
    </xf>
    <xf numFmtId="0" fontId="35" fillId="0" borderId="0" xfId="53" applyFont="1" applyAlignment="1">
      <alignment horizontal="right" vertical="top"/>
      <protection/>
    </xf>
    <xf numFmtId="0" fontId="34" fillId="0" borderId="0" xfId="53" applyAlignment="1">
      <alignment horizontal="right"/>
      <protection/>
    </xf>
    <xf numFmtId="190" fontId="34" fillId="0" borderId="0" xfId="53" applyNumberFormat="1">
      <alignment/>
      <protection/>
    </xf>
    <xf numFmtId="190" fontId="34" fillId="0" borderId="0" xfId="53" applyNumberFormat="1" applyAlignment="1">
      <alignment horizontal="right"/>
      <protection/>
    </xf>
    <xf numFmtId="192" fontId="34" fillId="0" borderId="0" xfId="53" applyNumberFormat="1">
      <alignment/>
      <protection/>
    </xf>
    <xf numFmtId="4" fontId="34" fillId="0" borderId="0" xfId="53" applyNumberFormat="1">
      <alignment/>
      <protection/>
    </xf>
    <xf numFmtId="4" fontId="34" fillId="0" borderId="0" xfId="53" applyNumberFormat="1" applyAlignment="1">
      <alignment horizontal="right"/>
      <protection/>
    </xf>
    <xf numFmtId="10" fontId="34" fillId="0" borderId="0" xfId="53" applyNumberFormat="1" applyAlignment="1">
      <alignment horizontal="right"/>
      <protection/>
    </xf>
    <xf numFmtId="0" fontId="34" fillId="0" borderId="0" xfId="53" applyFont="1" applyAlignment="1">
      <alignment horizontal="center"/>
      <protection/>
    </xf>
    <xf numFmtId="0" fontId="21" fillId="0" borderId="0" xfId="0" applyFont="1" applyFill="1" applyAlignment="1">
      <alignment horizontal="center"/>
    </xf>
    <xf numFmtId="0" fontId="34" fillId="0" borderId="0" xfId="53" applyFont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PORT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Sensitivity: 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715"/>
          <c:w val="0.90475"/>
          <c:h val="0.78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6600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'[1]Report3'!$AF$5:$AF$7</c:f>
              <c:strCache>
                <c:ptCount val="3"/>
                <c:pt idx="0">
                  <c:v>C6</c:v>
                </c:pt>
                <c:pt idx="1">
                  <c:v>C5</c:v>
                </c:pt>
                <c:pt idx="2">
                  <c:v>TMAR</c:v>
                </c:pt>
              </c:strCache>
            </c:strRef>
          </c:cat>
          <c:val>
            <c:numRef>
              <c:f>'[1]Report3'!$AG$5:$AG$7</c:f>
              <c:numCache>
                <c:ptCount val="3"/>
                <c:pt idx="0">
                  <c:v>0.9092275414377672</c:v>
                </c:pt>
                <c:pt idx="1">
                  <c:v>0.36863750156189845</c:v>
                </c:pt>
                <c:pt idx="2">
                  <c:v>-0.1177751969509845</c:v>
                </c:pt>
              </c:numCache>
            </c:numRef>
          </c:val>
        </c:ser>
        <c:overlap val="100"/>
        <c:gapWidth val="20"/>
        <c:axId val="59504124"/>
        <c:axId val="65775069"/>
      </c:barChart>
      <c:catAx>
        <c:axId val="595041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crossAx val="65775069"/>
        <c:crossesAt val="0"/>
        <c:auto val="0"/>
        <c:lblOffset val="100"/>
        <c:noMultiLvlLbl val="0"/>
      </c:catAx>
      <c:valAx>
        <c:axId val="65775069"/>
        <c:scaling>
          <c:orientation val="minMax"/>
          <c:max val="1"/>
          <c:min val="-1"/>
        </c:scaling>
        <c:axPos val="t"/>
        <c:delete val="0"/>
        <c:numFmt formatCode="General" sourceLinked="1"/>
        <c:majorTickMark val="in"/>
        <c:minorTickMark val="none"/>
        <c:tickLblPos val="nextTo"/>
        <c:crossAx val="59504124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C0C0C0"/>
    </a:solidFill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Sensitivity: 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705"/>
          <c:w val="0.89675"/>
          <c:h val="0.78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6600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'[1]Report3'!$AF$5:$AF$7</c:f>
              <c:strCache>
                <c:ptCount val="3"/>
                <c:pt idx="0">
                  <c:v>C6</c:v>
                </c:pt>
                <c:pt idx="1">
                  <c:v>C5</c:v>
                </c:pt>
                <c:pt idx="2">
                  <c:v>TMAR</c:v>
                </c:pt>
              </c:strCache>
            </c:strRef>
          </c:cat>
          <c:val>
            <c:numRef>
              <c:f>'[1]Report3'!$AG$5:$AG$7</c:f>
              <c:numCache>
                <c:ptCount val="3"/>
                <c:pt idx="0">
                  <c:v>0.9092275414377672</c:v>
                </c:pt>
                <c:pt idx="1">
                  <c:v>0.36863750156189845</c:v>
                </c:pt>
                <c:pt idx="2">
                  <c:v>-0.1177751969509845</c:v>
                </c:pt>
              </c:numCache>
            </c:numRef>
          </c:val>
        </c:ser>
        <c:overlap val="100"/>
        <c:gapWidth val="20"/>
        <c:axId val="55104710"/>
        <c:axId val="26180343"/>
      </c:barChart>
      <c:catAx>
        <c:axId val="5510471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crossAx val="26180343"/>
        <c:crossesAt val="0"/>
        <c:auto val="0"/>
        <c:lblOffset val="100"/>
        <c:noMultiLvlLbl val="0"/>
      </c:catAx>
      <c:valAx>
        <c:axId val="26180343"/>
        <c:scaling>
          <c:orientation val="minMax"/>
          <c:max val="1"/>
          <c:min val="-1"/>
        </c:scaling>
        <c:axPos val="t"/>
        <c:delete val="0"/>
        <c:numFmt formatCode="General" sourceLinked="1"/>
        <c:majorTickMark val="in"/>
        <c:minorTickMark val="none"/>
        <c:tickLblPos val="nextTo"/>
        <c:crossAx val="55104710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37</xdr:row>
      <xdr:rowOff>0</xdr:rowOff>
    </xdr:from>
    <xdr:to>
      <xdr:col>8</xdr:col>
      <xdr:colOff>466725</xdr:colOff>
      <xdr:row>51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991225"/>
          <a:ext cx="44577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37</xdr:row>
      <xdr:rowOff>0</xdr:rowOff>
    </xdr:from>
    <xdr:to>
      <xdr:col>8</xdr:col>
      <xdr:colOff>304800</xdr:colOff>
      <xdr:row>51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991225"/>
          <a:ext cx="44577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8</xdr:col>
      <xdr:colOff>733425</xdr:colOff>
      <xdr:row>97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14897100"/>
          <a:ext cx="1781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</xdr:row>
      <xdr:rowOff>152400</xdr:rowOff>
    </xdr:from>
    <xdr:to>
      <xdr:col>8</xdr:col>
      <xdr:colOff>733425</xdr:colOff>
      <xdr:row>107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16506825"/>
          <a:ext cx="1781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</xdr:row>
      <xdr:rowOff>0</xdr:rowOff>
    </xdr:from>
    <xdr:to>
      <xdr:col>8</xdr:col>
      <xdr:colOff>733425</xdr:colOff>
      <xdr:row>117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18135600"/>
          <a:ext cx="1781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124</xdr:row>
      <xdr:rowOff>85725</xdr:rowOff>
    </xdr:from>
    <xdr:to>
      <xdr:col>9</xdr:col>
      <xdr:colOff>152400</xdr:colOff>
      <xdr:row>139</xdr:row>
      <xdr:rowOff>133350</xdr:rowOff>
    </xdr:to>
    <xdr:graphicFrame>
      <xdr:nvGraphicFramePr>
        <xdr:cNvPr id="5" name="Template"/>
        <xdr:cNvGraphicFramePr/>
      </xdr:nvGraphicFramePr>
      <xdr:xfrm>
        <a:off x="38100" y="20164425"/>
        <a:ext cx="546735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37</xdr:row>
      <xdr:rowOff>0</xdr:rowOff>
    </xdr:from>
    <xdr:to>
      <xdr:col>7</xdr:col>
      <xdr:colOff>962025</xdr:colOff>
      <xdr:row>51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991225"/>
          <a:ext cx="44577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92</xdr:row>
      <xdr:rowOff>0</xdr:rowOff>
    </xdr:from>
    <xdr:to>
      <xdr:col>7</xdr:col>
      <xdr:colOff>933450</xdr:colOff>
      <xdr:row>97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4897100"/>
          <a:ext cx="1781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876300</xdr:colOff>
      <xdr:row>101</xdr:row>
      <xdr:rowOff>152400</xdr:rowOff>
    </xdr:from>
    <xdr:to>
      <xdr:col>7</xdr:col>
      <xdr:colOff>876300</xdr:colOff>
      <xdr:row>107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16506825"/>
          <a:ext cx="1781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112</xdr:row>
      <xdr:rowOff>0</xdr:rowOff>
    </xdr:from>
    <xdr:to>
      <xdr:col>7</xdr:col>
      <xdr:colOff>933450</xdr:colOff>
      <xdr:row>117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19400" y="18135600"/>
          <a:ext cx="1781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122</xdr:row>
      <xdr:rowOff>142875</xdr:rowOff>
    </xdr:from>
    <xdr:to>
      <xdr:col>7</xdr:col>
      <xdr:colOff>876300</xdr:colOff>
      <xdr:row>138</xdr:row>
      <xdr:rowOff>38100</xdr:rowOff>
    </xdr:to>
    <xdr:graphicFrame>
      <xdr:nvGraphicFramePr>
        <xdr:cNvPr id="5" name="Chart 6"/>
        <xdr:cNvGraphicFramePr/>
      </xdr:nvGraphicFramePr>
      <xdr:xfrm>
        <a:off x="133350" y="19897725"/>
        <a:ext cx="4410075" cy="2486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%20tin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lujo%20ajus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_DATA_"/>
      <sheetName val="Hoja1"/>
      <sheetName val="Report3"/>
      <sheetName val="Report2"/>
      <sheetName val="Report1"/>
      <sheetName val="Report"/>
      <sheetName val="Hoja2"/>
      <sheetName val="Hoja3"/>
    </sheetNames>
    <sheetDataSet>
      <sheetData sheetId="2">
        <row r="5">
          <cell r="AF5" t="str">
            <v>C6</v>
          </cell>
          <cell r="AG5">
            <v>0.9092275414377672</v>
          </cell>
        </row>
        <row r="6">
          <cell r="AF6" t="str">
            <v>C5</v>
          </cell>
          <cell r="AG6">
            <v>0.36863750156189845</v>
          </cell>
        </row>
        <row r="7">
          <cell r="AF7" t="str">
            <v>TMAR</v>
          </cell>
          <cell r="AG7">
            <v>-0.1177751969509845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LUJO (2)"/>
      <sheetName val="FLUJO(Tmar)"/>
      <sheetName val="FLUJO(Tmar+rp)"/>
      <sheetName val="FLUJO (def)"/>
      <sheetName val="TMAR"/>
      <sheetName val="valor desecho"/>
      <sheetName val="Capital de Trabajo"/>
      <sheetName val="Gtos"/>
      <sheetName val="Inv. Inic"/>
      <sheetName val="BG"/>
      <sheetName val="Bce Pers."/>
      <sheetName val="Sal. Bbst"/>
      <sheetName val="Sal. Var"/>
      <sheetName val="Bce. maq"/>
      <sheetName val="Bce reemp"/>
      <sheetName val="Equipos"/>
      <sheetName val="Loc Proy"/>
      <sheetName val="Hoja2"/>
      <sheetName val="Hoja1"/>
      <sheetName val="FC 1 "/>
      <sheetName val="FC 2 "/>
      <sheetName val="FLUJO (prof)"/>
    </sheetNames>
    <sheetDataSet>
      <sheetData sheetId="5">
        <row r="11">
          <cell r="D11">
            <v>836715.2658668316</v>
          </cell>
        </row>
      </sheetData>
      <sheetData sheetId="6">
        <row r="20">
          <cell r="C20">
            <v>-4355.123199999998</v>
          </cell>
        </row>
      </sheetData>
      <sheetData sheetId="7">
        <row r="21">
          <cell r="D21">
            <v>5595</v>
          </cell>
        </row>
        <row r="35">
          <cell r="B35">
            <v>360</v>
          </cell>
        </row>
        <row r="36">
          <cell r="B36">
            <v>36</v>
          </cell>
        </row>
        <row r="37">
          <cell r="B37">
            <v>180</v>
          </cell>
        </row>
        <row r="38">
          <cell r="B38">
            <v>360</v>
          </cell>
        </row>
      </sheetData>
      <sheetData sheetId="8">
        <row r="12">
          <cell r="B12">
            <v>13128.75</v>
          </cell>
        </row>
      </sheetData>
      <sheetData sheetId="10">
        <row r="61">
          <cell r="B61">
            <v>29169.8064</v>
          </cell>
        </row>
      </sheetData>
      <sheetData sheetId="12">
        <row r="48">
          <cell r="H48">
            <v>342</v>
          </cell>
        </row>
      </sheetData>
      <sheetData sheetId="14">
        <row r="22">
          <cell r="I22">
            <v>769.75</v>
          </cell>
          <cell r="J22">
            <v>808.2375</v>
          </cell>
        </row>
      </sheetData>
      <sheetData sheetId="15">
        <row r="10">
          <cell r="I10">
            <v>1282.9166666666667</v>
          </cell>
        </row>
      </sheetData>
      <sheetData sheetId="17">
        <row r="35">
          <cell r="C35">
            <v>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4"/>
  <sheetViews>
    <sheetView workbookViewId="0" topLeftCell="A13">
      <selection activeCell="B35" sqref="B35"/>
    </sheetView>
  </sheetViews>
  <sheetFormatPr defaultColWidth="9.140625" defaultRowHeight="12.75"/>
  <cols>
    <col min="1" max="1" width="27.8515625" style="2" bestFit="1" customWidth="1"/>
    <col min="2" max="2" width="10.8515625" style="2" bestFit="1" customWidth="1"/>
    <col min="3" max="3" width="10.28125" style="2" bestFit="1" customWidth="1"/>
    <col min="4" max="12" width="11.28125" style="2" bestFit="1" customWidth="1"/>
    <col min="13" max="16384" width="9.140625" style="2" customWidth="1"/>
  </cols>
  <sheetData>
    <row r="1" s="1" customFormat="1" ht="12.75"/>
    <row r="2" spans="1:12" s="1" customFormat="1" ht="12.7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ht="11.25">
      <c r="D3" s="3"/>
    </row>
    <row r="4" spans="2:15" s="4" customFormat="1" ht="12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6"/>
      <c r="N4" s="6"/>
      <c r="O4" s="6"/>
    </row>
    <row r="5" spans="1:12" s="4" customFormat="1" ht="12">
      <c r="A5" s="7" t="s">
        <v>12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5" s="4" customFormat="1" ht="12">
      <c r="A6" s="9" t="s">
        <v>13</v>
      </c>
      <c r="B6" s="9"/>
      <c r="C6" s="10">
        <f>+C7*C8</f>
        <v>71496</v>
      </c>
      <c r="D6" s="10">
        <f aca="true" t="shared" si="0" ref="D6:L6">+D7*D8</f>
        <v>89370</v>
      </c>
      <c r="E6" s="10">
        <f t="shared" si="0"/>
        <v>111712.5</v>
      </c>
      <c r="F6" s="10">
        <f t="shared" si="0"/>
        <v>139640.625</v>
      </c>
      <c r="G6" s="10">
        <f t="shared" si="0"/>
        <v>174550.78125</v>
      </c>
      <c r="H6" s="10">
        <f t="shared" si="0"/>
        <v>218188.4765625</v>
      </c>
      <c r="I6" s="10">
        <f t="shared" si="0"/>
        <v>272735.595703125</v>
      </c>
      <c r="J6" s="10">
        <f t="shared" si="0"/>
        <v>340919.49462890625</v>
      </c>
      <c r="K6" s="10">
        <f t="shared" si="0"/>
        <v>426149.3682861328</v>
      </c>
      <c r="L6" s="10">
        <f t="shared" si="0"/>
        <v>532686.710357666</v>
      </c>
      <c r="M6" s="11"/>
      <c r="N6" s="11"/>
      <c r="O6" s="11"/>
    </row>
    <row r="7" spans="1:15" s="4" customFormat="1" ht="12">
      <c r="A7" s="9" t="s">
        <v>14</v>
      </c>
      <c r="B7" s="9"/>
      <c r="C7" s="42">
        <v>10592</v>
      </c>
      <c r="D7" s="12">
        <f>+C7*1.25</f>
        <v>13240</v>
      </c>
      <c r="E7" s="12">
        <f aca="true" t="shared" si="1" ref="E7:L7">+D7*1.25</f>
        <v>16550</v>
      </c>
      <c r="F7" s="12">
        <f t="shared" si="1"/>
        <v>20687.5</v>
      </c>
      <c r="G7" s="12">
        <f t="shared" si="1"/>
        <v>25859.375</v>
      </c>
      <c r="H7" s="12">
        <f t="shared" si="1"/>
        <v>32324.21875</v>
      </c>
      <c r="I7" s="12">
        <f t="shared" si="1"/>
        <v>40405.2734375</v>
      </c>
      <c r="J7" s="12">
        <f t="shared" si="1"/>
        <v>50506.591796875</v>
      </c>
      <c r="K7" s="12">
        <f t="shared" si="1"/>
        <v>63133.23974609375</v>
      </c>
      <c r="L7" s="12">
        <f t="shared" si="1"/>
        <v>78916.54968261719</v>
      </c>
      <c r="M7" s="11"/>
      <c r="N7" s="11"/>
      <c r="O7" s="11"/>
    </row>
    <row r="8" spans="1:15" s="4" customFormat="1" ht="12">
      <c r="A8" s="9" t="s">
        <v>15</v>
      </c>
      <c r="B8" s="9"/>
      <c r="C8" s="43">
        <v>6.75</v>
      </c>
      <c r="D8" s="10">
        <f>+C8</f>
        <v>6.75</v>
      </c>
      <c r="E8" s="10">
        <f aca="true" t="shared" si="2" ref="E8:L8">+D8</f>
        <v>6.75</v>
      </c>
      <c r="F8" s="10">
        <f t="shared" si="2"/>
        <v>6.75</v>
      </c>
      <c r="G8" s="10">
        <f t="shared" si="2"/>
        <v>6.75</v>
      </c>
      <c r="H8" s="10">
        <f t="shared" si="2"/>
        <v>6.75</v>
      </c>
      <c r="I8" s="10">
        <f t="shared" si="2"/>
        <v>6.75</v>
      </c>
      <c r="J8" s="10">
        <f t="shared" si="2"/>
        <v>6.75</v>
      </c>
      <c r="K8" s="10">
        <f t="shared" si="2"/>
        <v>6.75</v>
      </c>
      <c r="L8" s="10">
        <f t="shared" si="2"/>
        <v>6.75</v>
      </c>
      <c r="M8" s="11"/>
      <c r="N8" s="11"/>
      <c r="O8" s="11"/>
    </row>
    <row r="9" spans="1:15" s="4" customFormat="1" ht="36">
      <c r="A9" s="13" t="s">
        <v>16</v>
      </c>
      <c r="B9" s="9"/>
      <c r="C9" s="14">
        <v>0</v>
      </c>
      <c r="D9" s="14">
        <v>0</v>
      </c>
      <c r="E9" s="14">
        <v>0</v>
      </c>
      <c r="F9" s="14">
        <v>0</v>
      </c>
      <c r="G9" s="14">
        <f>+'[2]Bce reemp'!I22</f>
        <v>769.75</v>
      </c>
      <c r="H9" s="14">
        <v>0</v>
      </c>
      <c r="I9" s="14">
        <v>0</v>
      </c>
      <c r="J9" s="14">
        <v>0</v>
      </c>
      <c r="K9" s="14">
        <v>0</v>
      </c>
      <c r="L9" s="14">
        <f>+'[2]Bce reemp'!J22</f>
        <v>808.2375</v>
      </c>
      <c r="M9" s="11"/>
      <c r="N9" s="11"/>
      <c r="O9" s="11"/>
    </row>
    <row r="10" spans="1:12" s="4" customFormat="1" ht="12">
      <c r="A10" s="15" t="s">
        <v>17</v>
      </c>
      <c r="B10" s="15"/>
      <c r="C10" s="16">
        <f>SUM(C6:C9)</f>
        <v>82094.75</v>
      </c>
      <c r="D10" s="16">
        <f aca="true" t="shared" si="3" ref="D10:L10">SUM(D6:D9)</f>
        <v>102616.75</v>
      </c>
      <c r="E10" s="16">
        <f t="shared" si="3"/>
        <v>128269.25</v>
      </c>
      <c r="F10" s="16">
        <f t="shared" si="3"/>
        <v>160334.875</v>
      </c>
      <c r="G10" s="16">
        <f t="shared" si="3"/>
        <v>201186.65625</v>
      </c>
      <c r="H10" s="16">
        <f t="shared" si="3"/>
        <v>250519.4453125</v>
      </c>
      <c r="I10" s="16">
        <f t="shared" si="3"/>
        <v>313147.619140625</v>
      </c>
      <c r="J10" s="16">
        <f t="shared" si="3"/>
        <v>391432.83642578125</v>
      </c>
      <c r="K10" s="16">
        <f t="shared" si="3"/>
        <v>489289.35803222656</v>
      </c>
      <c r="L10" s="16">
        <f t="shared" si="3"/>
        <v>612418.2475402832</v>
      </c>
    </row>
    <row r="11" spans="1:12" s="4" customFormat="1" ht="12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>
      <c r="A12" s="7" t="s">
        <v>18</v>
      </c>
      <c r="B12" s="17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4" customFormat="1" ht="12">
      <c r="A13" s="17" t="s">
        <v>19</v>
      </c>
      <c r="B13" s="17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s="4" customFormat="1" ht="12">
      <c r="A14" s="9" t="s">
        <v>20</v>
      </c>
      <c r="B14" s="9"/>
      <c r="C14" s="10">
        <f>+'[2]Bce Pers.'!B61</f>
        <v>29169.8064</v>
      </c>
      <c r="D14" s="10">
        <f>+C14</f>
        <v>29169.8064</v>
      </c>
      <c r="E14" s="10">
        <f>+C14</f>
        <v>29169.8064</v>
      </c>
      <c r="F14" s="10">
        <f>+E14+(E14*0.1)</f>
        <v>32086.787040000003</v>
      </c>
      <c r="G14" s="10">
        <f>+F14</f>
        <v>32086.787040000003</v>
      </c>
      <c r="H14" s="10">
        <f>+F14</f>
        <v>32086.787040000003</v>
      </c>
      <c r="I14" s="10">
        <f>+H14+(H14*0.1)</f>
        <v>35295.465744</v>
      </c>
      <c r="J14" s="10">
        <f aca="true" t="shared" si="4" ref="J14:L15">+I14</f>
        <v>35295.465744</v>
      </c>
      <c r="K14" s="10">
        <f t="shared" si="4"/>
        <v>35295.465744</v>
      </c>
      <c r="L14" s="10">
        <f t="shared" si="4"/>
        <v>35295.465744</v>
      </c>
    </row>
    <row r="15" spans="1:12" s="4" customFormat="1" ht="12">
      <c r="A15" s="9" t="s">
        <v>21</v>
      </c>
      <c r="B15" s="9"/>
      <c r="C15" s="10">
        <f>+'[2]Sal. Var'!H48+400</f>
        <v>742</v>
      </c>
      <c r="D15" s="10">
        <f>+C15</f>
        <v>742</v>
      </c>
      <c r="E15" s="10">
        <f>+D15</f>
        <v>742</v>
      </c>
      <c r="F15" s="10">
        <f>+E15</f>
        <v>742</v>
      </c>
      <c r="G15" s="10">
        <f>+F15</f>
        <v>742</v>
      </c>
      <c r="H15" s="10">
        <f>+G15</f>
        <v>742</v>
      </c>
      <c r="I15" s="10">
        <f>+H15</f>
        <v>742</v>
      </c>
      <c r="J15" s="10">
        <f t="shared" si="4"/>
        <v>742</v>
      </c>
      <c r="K15" s="10">
        <f t="shared" si="4"/>
        <v>742</v>
      </c>
      <c r="L15" s="10">
        <f t="shared" si="4"/>
        <v>742</v>
      </c>
    </row>
    <row r="16" spans="1:12" s="4" customFormat="1" ht="12">
      <c r="A16" s="9" t="s">
        <v>22</v>
      </c>
      <c r="B16" s="9"/>
      <c r="C16" s="10">
        <f aca="true" t="shared" si="5" ref="C16:L16">(2*7*4*12)*15</f>
        <v>10080</v>
      </c>
      <c r="D16" s="10">
        <f t="shared" si="5"/>
        <v>10080</v>
      </c>
      <c r="E16" s="10">
        <f t="shared" si="5"/>
        <v>10080</v>
      </c>
      <c r="F16" s="10">
        <f t="shared" si="5"/>
        <v>10080</v>
      </c>
      <c r="G16" s="10">
        <f t="shared" si="5"/>
        <v>10080</v>
      </c>
      <c r="H16" s="10">
        <f t="shared" si="5"/>
        <v>10080</v>
      </c>
      <c r="I16" s="10">
        <f t="shared" si="5"/>
        <v>10080</v>
      </c>
      <c r="J16" s="10">
        <f t="shared" si="5"/>
        <v>10080</v>
      </c>
      <c r="K16" s="10">
        <f t="shared" si="5"/>
        <v>10080</v>
      </c>
      <c r="L16" s="10">
        <f t="shared" si="5"/>
        <v>10080</v>
      </c>
    </row>
    <row r="17" spans="1:12" s="4" customFormat="1" ht="12">
      <c r="A17" s="9" t="s">
        <v>23</v>
      </c>
      <c r="B17" s="9"/>
      <c r="C17" s="10">
        <f>'[2]Gtos'!D21</f>
        <v>5595</v>
      </c>
      <c r="D17" s="10">
        <f aca="true" t="shared" si="6" ref="D17:L17">+C17</f>
        <v>5595</v>
      </c>
      <c r="E17" s="10">
        <f t="shared" si="6"/>
        <v>5595</v>
      </c>
      <c r="F17" s="10">
        <f t="shared" si="6"/>
        <v>5595</v>
      </c>
      <c r="G17" s="10">
        <f t="shared" si="6"/>
        <v>5595</v>
      </c>
      <c r="H17" s="10">
        <f t="shared" si="6"/>
        <v>5595</v>
      </c>
      <c r="I17" s="10">
        <f t="shared" si="6"/>
        <v>5595</v>
      </c>
      <c r="J17" s="10">
        <f t="shared" si="6"/>
        <v>5595</v>
      </c>
      <c r="K17" s="10">
        <f t="shared" si="6"/>
        <v>5595</v>
      </c>
      <c r="L17" s="10">
        <f t="shared" si="6"/>
        <v>5595</v>
      </c>
    </row>
    <row r="18" spans="1:12" s="4" customFormat="1" ht="12">
      <c r="A18" s="9" t="s">
        <v>24</v>
      </c>
      <c r="B18" s="9"/>
      <c r="C18" s="10">
        <f>+'[2]Gtos'!B35+'[2]Gtos'!B36+'[2]Gtos'!B37+'[2]Gtos'!B38</f>
        <v>936</v>
      </c>
      <c r="D18" s="10">
        <f>+C18</f>
        <v>936</v>
      </c>
      <c r="E18" s="10">
        <f aca="true" t="shared" si="7" ref="E18:L19">+D18+(D18*0.01)</f>
        <v>945.36</v>
      </c>
      <c r="F18" s="10">
        <f t="shared" si="7"/>
        <v>954.8136000000001</v>
      </c>
      <c r="G18" s="10">
        <f t="shared" si="7"/>
        <v>964.3617360000001</v>
      </c>
      <c r="H18" s="10">
        <f t="shared" si="7"/>
        <v>974.0053533600001</v>
      </c>
      <c r="I18" s="10">
        <f t="shared" si="7"/>
        <v>983.7454068936</v>
      </c>
      <c r="J18" s="10">
        <f t="shared" si="7"/>
        <v>993.5828609625361</v>
      </c>
      <c r="K18" s="10">
        <f t="shared" si="7"/>
        <v>1003.5186895721614</v>
      </c>
      <c r="L18" s="10">
        <f t="shared" si="7"/>
        <v>1013.553876467883</v>
      </c>
    </row>
    <row r="19" spans="1:12" s="4" customFormat="1" ht="12">
      <c r="A19" s="9" t="s">
        <v>25</v>
      </c>
      <c r="B19" s="9"/>
      <c r="C19" s="10">
        <f>+'[2]Hoja2'!C35</f>
        <v>6000</v>
      </c>
      <c r="D19" s="10">
        <f>+C19</f>
        <v>6000</v>
      </c>
      <c r="E19" s="10">
        <f t="shared" si="7"/>
        <v>6060</v>
      </c>
      <c r="F19" s="10">
        <f t="shared" si="7"/>
        <v>6120.6</v>
      </c>
      <c r="G19" s="10">
        <f t="shared" si="7"/>
        <v>6181.8060000000005</v>
      </c>
      <c r="H19" s="10">
        <f t="shared" si="7"/>
        <v>6243.62406</v>
      </c>
      <c r="I19" s="10">
        <f t="shared" si="7"/>
        <v>6306.0603006</v>
      </c>
      <c r="J19" s="10">
        <f t="shared" si="7"/>
        <v>6369.120903606</v>
      </c>
      <c r="K19" s="10">
        <f t="shared" si="7"/>
        <v>6432.81211264206</v>
      </c>
      <c r="L19" s="10">
        <f t="shared" si="7"/>
        <v>6497.14023376848</v>
      </c>
    </row>
    <row r="20" spans="1:12" s="4" customFormat="1" ht="12">
      <c r="A20" s="15" t="s">
        <v>26</v>
      </c>
      <c r="B20" s="15"/>
      <c r="C20" s="18">
        <f>SUM(C14:C19)</f>
        <v>52522.8064</v>
      </c>
      <c r="D20" s="18">
        <f aca="true" t="shared" si="8" ref="D20:K20">SUM(D14:D19)</f>
        <v>52522.8064</v>
      </c>
      <c r="E20" s="18">
        <f t="shared" si="8"/>
        <v>52592.1664</v>
      </c>
      <c r="F20" s="18">
        <f t="shared" si="8"/>
        <v>55579.20064</v>
      </c>
      <c r="G20" s="18">
        <f t="shared" si="8"/>
        <v>55649.954776</v>
      </c>
      <c r="H20" s="18">
        <f t="shared" si="8"/>
        <v>55721.416453360005</v>
      </c>
      <c r="I20" s="18">
        <f t="shared" si="8"/>
        <v>59002.2714514936</v>
      </c>
      <c r="J20" s="18">
        <f t="shared" si="8"/>
        <v>59075.16950856854</v>
      </c>
      <c r="K20" s="18">
        <f t="shared" si="8"/>
        <v>59148.796546214224</v>
      </c>
      <c r="L20" s="18">
        <f>SUM(L14:L19)</f>
        <v>59223.159854236364</v>
      </c>
    </row>
    <row r="21" spans="1:12" s="4" customFormat="1" ht="12">
      <c r="A21" s="19" t="s">
        <v>27</v>
      </c>
      <c r="B21" s="19"/>
      <c r="C21" s="10">
        <f>'[2]Equipos'!I10</f>
        <v>1282.9166666666667</v>
      </c>
      <c r="D21" s="10">
        <f aca="true" t="shared" si="9" ref="D21:L21">C21</f>
        <v>1282.9166666666667</v>
      </c>
      <c r="E21" s="10">
        <f t="shared" si="9"/>
        <v>1282.9166666666667</v>
      </c>
      <c r="F21" s="10">
        <f t="shared" si="9"/>
        <v>1282.9166666666667</v>
      </c>
      <c r="G21" s="10">
        <f t="shared" si="9"/>
        <v>1282.9166666666667</v>
      </c>
      <c r="H21" s="10">
        <f t="shared" si="9"/>
        <v>1282.9166666666667</v>
      </c>
      <c r="I21" s="10">
        <f t="shared" si="9"/>
        <v>1282.9166666666667</v>
      </c>
      <c r="J21" s="10">
        <f t="shared" si="9"/>
        <v>1282.9166666666667</v>
      </c>
      <c r="K21" s="10">
        <f t="shared" si="9"/>
        <v>1282.9166666666667</v>
      </c>
      <c r="L21" s="10">
        <f t="shared" si="9"/>
        <v>1282.9166666666667</v>
      </c>
    </row>
    <row r="22" spans="1:12" s="4" customFormat="1" ht="12">
      <c r="A22" s="15" t="s">
        <v>28</v>
      </c>
      <c r="B22" s="20"/>
      <c r="C22" s="18">
        <f aca="true" t="shared" si="10" ref="C22:L22">C10-C20-C21</f>
        <v>28289.02693333333</v>
      </c>
      <c r="D22" s="18">
        <f t="shared" si="10"/>
        <v>48811.026933333334</v>
      </c>
      <c r="E22" s="18">
        <f t="shared" si="10"/>
        <v>74394.16693333333</v>
      </c>
      <c r="F22" s="18">
        <f t="shared" si="10"/>
        <v>103472.75769333333</v>
      </c>
      <c r="G22" s="18">
        <f t="shared" si="10"/>
        <v>144253.78480733334</v>
      </c>
      <c r="H22" s="18">
        <f t="shared" si="10"/>
        <v>193515.11219247335</v>
      </c>
      <c r="I22" s="18">
        <f t="shared" si="10"/>
        <v>252862.43102246473</v>
      </c>
      <c r="J22" s="18">
        <f t="shared" si="10"/>
        <v>331074.750250546</v>
      </c>
      <c r="K22" s="18">
        <f t="shared" si="10"/>
        <v>428857.6448193457</v>
      </c>
      <c r="L22" s="18">
        <f t="shared" si="10"/>
        <v>551912.1710193802</v>
      </c>
    </row>
    <row r="23" spans="1:12" s="4" customFormat="1" ht="12">
      <c r="A23" s="19" t="s">
        <v>29</v>
      </c>
      <c r="B23" s="20"/>
      <c r="C23" s="10">
        <f aca="true" t="shared" si="11" ref="C23:L23">+C22*0.15</f>
        <v>4243.354039999999</v>
      </c>
      <c r="D23" s="10">
        <f t="shared" si="11"/>
        <v>7321.65404</v>
      </c>
      <c r="E23" s="10">
        <f t="shared" si="11"/>
        <v>11159.125039999999</v>
      </c>
      <c r="F23" s="10">
        <f t="shared" si="11"/>
        <v>15520.913654</v>
      </c>
      <c r="G23" s="10">
        <f t="shared" si="11"/>
        <v>21638.0677211</v>
      </c>
      <c r="H23" s="10">
        <f t="shared" si="11"/>
        <v>29027.266828871</v>
      </c>
      <c r="I23" s="10">
        <f t="shared" si="11"/>
        <v>37929.36465336971</v>
      </c>
      <c r="J23" s="10">
        <f t="shared" si="11"/>
        <v>49661.2125375819</v>
      </c>
      <c r="K23" s="10">
        <f t="shared" si="11"/>
        <v>64328.646722901845</v>
      </c>
      <c r="L23" s="10">
        <f t="shared" si="11"/>
        <v>82786.82565290703</v>
      </c>
    </row>
    <row r="24" spans="1:12" s="21" customFormat="1" ht="12">
      <c r="A24" s="15" t="s">
        <v>30</v>
      </c>
      <c r="B24" s="20"/>
      <c r="C24" s="16">
        <f aca="true" t="shared" si="12" ref="C24:L24">+C22-C23</f>
        <v>24045.672893333332</v>
      </c>
      <c r="D24" s="16">
        <f t="shared" si="12"/>
        <v>41489.37289333333</v>
      </c>
      <c r="E24" s="16">
        <f t="shared" si="12"/>
        <v>63235.04189333333</v>
      </c>
      <c r="F24" s="16">
        <f t="shared" si="12"/>
        <v>87951.84403933333</v>
      </c>
      <c r="G24" s="16">
        <f t="shared" si="12"/>
        <v>122615.71708623334</v>
      </c>
      <c r="H24" s="16">
        <f t="shared" si="12"/>
        <v>164487.84536360233</v>
      </c>
      <c r="I24" s="16">
        <f t="shared" si="12"/>
        <v>214933.06636909503</v>
      </c>
      <c r="J24" s="16">
        <f t="shared" si="12"/>
        <v>281413.5377129641</v>
      </c>
      <c r="K24" s="16">
        <f t="shared" si="12"/>
        <v>364528.99809644383</v>
      </c>
      <c r="L24" s="16">
        <f t="shared" si="12"/>
        <v>469125.3453664732</v>
      </c>
    </row>
    <row r="25" spans="1:12" s="4" customFormat="1" ht="12">
      <c r="A25" s="19" t="s">
        <v>31</v>
      </c>
      <c r="B25" s="19"/>
      <c r="C25" s="10">
        <f aca="true" t="shared" si="13" ref="C25:L25">+C24*0.25</f>
        <v>6011.418223333333</v>
      </c>
      <c r="D25" s="10">
        <f t="shared" si="13"/>
        <v>10372.343223333333</v>
      </c>
      <c r="E25" s="10">
        <f t="shared" si="13"/>
        <v>15808.760473333332</v>
      </c>
      <c r="F25" s="10">
        <f t="shared" si="13"/>
        <v>21987.961009833332</v>
      </c>
      <c r="G25" s="10">
        <f t="shared" si="13"/>
        <v>30653.929271558336</v>
      </c>
      <c r="H25" s="10">
        <f t="shared" si="13"/>
        <v>41121.96134090058</v>
      </c>
      <c r="I25" s="10">
        <f t="shared" si="13"/>
        <v>53733.26659227376</v>
      </c>
      <c r="J25" s="10">
        <f t="shared" si="13"/>
        <v>70353.38442824103</v>
      </c>
      <c r="K25" s="10">
        <f t="shared" si="13"/>
        <v>91132.24952411096</v>
      </c>
      <c r="L25" s="10">
        <f t="shared" si="13"/>
        <v>117281.3363416183</v>
      </c>
    </row>
    <row r="26" spans="1:12" s="4" customFormat="1" ht="12">
      <c r="A26" s="15" t="s">
        <v>32</v>
      </c>
      <c r="B26" s="15"/>
      <c r="C26" s="18">
        <f>+C10-C20-C23-C25-C21</f>
        <v>18034.25467</v>
      </c>
      <c r="D26" s="18">
        <f aca="true" t="shared" si="14" ref="D26:K26">+D10-D20-D23-D25-D21</f>
        <v>31117.029669999996</v>
      </c>
      <c r="E26" s="18">
        <f t="shared" si="14"/>
        <v>47426.28142000001</v>
      </c>
      <c r="F26" s="18">
        <f t="shared" si="14"/>
        <v>65963.8830295</v>
      </c>
      <c r="G26" s="18">
        <f t="shared" si="14"/>
        <v>91961.787814675</v>
      </c>
      <c r="H26" s="18">
        <f t="shared" si="14"/>
        <v>123365.88402270174</v>
      </c>
      <c r="I26" s="18">
        <f t="shared" si="14"/>
        <v>161199.79977682128</v>
      </c>
      <c r="J26" s="18">
        <f t="shared" si="14"/>
        <v>211060.1532847231</v>
      </c>
      <c r="K26" s="18">
        <f t="shared" si="14"/>
        <v>273396.74857233284</v>
      </c>
      <c r="L26" s="18">
        <f>+L10-L20-L23-L25-L21</f>
        <v>351844.0090248548</v>
      </c>
    </row>
    <row r="27" spans="1:12" s="4" customFormat="1" ht="12">
      <c r="A27" s="19" t="s">
        <v>33</v>
      </c>
      <c r="B27" s="19"/>
      <c r="C27" s="10">
        <f aca="true" t="shared" si="15" ref="C27:L27">+C21</f>
        <v>1282.9166666666667</v>
      </c>
      <c r="D27" s="10">
        <f t="shared" si="15"/>
        <v>1282.9166666666667</v>
      </c>
      <c r="E27" s="10">
        <f t="shared" si="15"/>
        <v>1282.9166666666667</v>
      </c>
      <c r="F27" s="10">
        <f t="shared" si="15"/>
        <v>1282.9166666666667</v>
      </c>
      <c r="G27" s="10">
        <f t="shared" si="15"/>
        <v>1282.9166666666667</v>
      </c>
      <c r="H27" s="10">
        <f t="shared" si="15"/>
        <v>1282.9166666666667</v>
      </c>
      <c r="I27" s="10">
        <f t="shared" si="15"/>
        <v>1282.9166666666667</v>
      </c>
      <c r="J27" s="10">
        <f t="shared" si="15"/>
        <v>1282.9166666666667</v>
      </c>
      <c r="K27" s="10">
        <f t="shared" si="15"/>
        <v>1282.9166666666667</v>
      </c>
      <c r="L27" s="10">
        <f t="shared" si="15"/>
        <v>1282.9166666666667</v>
      </c>
    </row>
    <row r="28" spans="1:12" s="4" customFormat="1" ht="12">
      <c r="A28" s="15" t="s">
        <v>34</v>
      </c>
      <c r="B28" s="22">
        <f>-'[2]Inv. Inic'!B12</f>
        <v>-13128.75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s="4" customFormat="1" ht="12">
      <c r="A29" s="15" t="s">
        <v>35</v>
      </c>
      <c r="B29" s="22">
        <f>+'[2]Capital de Trabajo'!C20</f>
        <v>-4355.123199999998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s="4" customFormat="1" ht="12">
      <c r="A30" s="15" t="s">
        <v>36</v>
      </c>
      <c r="B30" s="15"/>
      <c r="C30" s="18"/>
      <c r="D30" s="18"/>
      <c r="E30" s="18"/>
      <c r="F30" s="18"/>
      <c r="G30" s="18"/>
      <c r="H30" s="18"/>
      <c r="I30" s="18"/>
      <c r="J30" s="18"/>
      <c r="K30" s="18"/>
      <c r="L30" s="18">
        <f>+'[2]valor desecho'!D11</f>
        <v>836715.2658668316</v>
      </c>
    </row>
    <row r="31" spans="1:12" s="4" customFormat="1" ht="12">
      <c r="A31" s="15" t="s">
        <v>37</v>
      </c>
      <c r="B31" s="16">
        <f>SUM(B28:B30)</f>
        <v>-17483.873199999998</v>
      </c>
      <c r="C31" s="23">
        <f>+C26+C27</f>
        <v>19317.171336666666</v>
      </c>
      <c r="D31" s="23">
        <f>+D26+D27</f>
        <v>32399.946336666664</v>
      </c>
      <c r="E31" s="23">
        <f aca="true" t="shared" si="16" ref="E31:L31">+E26+E27</f>
        <v>48709.19808666667</v>
      </c>
      <c r="F31" s="23">
        <f t="shared" si="16"/>
        <v>67246.79969616666</v>
      </c>
      <c r="G31" s="23">
        <f t="shared" si="16"/>
        <v>93244.70448134167</v>
      </c>
      <c r="H31" s="23">
        <f t="shared" si="16"/>
        <v>124648.8006893684</v>
      </c>
      <c r="I31" s="23">
        <f t="shared" si="16"/>
        <v>162482.71644348794</v>
      </c>
      <c r="J31" s="23">
        <f t="shared" si="16"/>
        <v>212343.06995138977</v>
      </c>
      <c r="K31" s="23">
        <f t="shared" si="16"/>
        <v>274679.6652389995</v>
      </c>
      <c r="L31" s="23">
        <f t="shared" si="16"/>
        <v>353126.9256915215</v>
      </c>
    </row>
    <row r="32" spans="1:12" s="24" customFormat="1" ht="12">
      <c r="A32" s="4"/>
      <c r="B32" s="4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" thickBot="1">
      <c r="A33" s="25"/>
      <c r="B33" s="26"/>
      <c r="C33" s="27"/>
      <c r="D33" s="28">
        <v>0.25</v>
      </c>
      <c r="E33" s="3"/>
      <c r="F33" s="3"/>
      <c r="G33" s="3"/>
      <c r="H33" s="3"/>
      <c r="I33" s="3"/>
      <c r="J33" s="3"/>
      <c r="K33" s="3"/>
      <c r="L33" s="3"/>
    </row>
    <row r="34" spans="1:5" s="31" customFormat="1" ht="12.75">
      <c r="A34" s="29" t="s">
        <v>38</v>
      </c>
      <c r="B34" s="30">
        <f>IRR(B31:L31)</f>
        <v>1.6363327834358579</v>
      </c>
      <c r="E34" s="32"/>
    </row>
    <row r="35" spans="1:2" s="31" customFormat="1" ht="16.5" customHeight="1">
      <c r="A35" s="33" t="s">
        <v>39</v>
      </c>
      <c r="B35" s="44">
        <f>NPV(B37,C31:L31)+B31</f>
        <v>278903.53448107996</v>
      </c>
    </row>
    <row r="36" spans="1:2" s="31" customFormat="1" ht="12.75" customHeight="1">
      <c r="A36" s="33" t="s">
        <v>40</v>
      </c>
      <c r="B36" s="34">
        <v>0.4703</v>
      </c>
    </row>
    <row r="37" spans="1:2" ht="13.5" thickBot="1">
      <c r="A37" s="35" t="s">
        <v>41</v>
      </c>
      <c r="B37" s="45">
        <v>0.25</v>
      </c>
    </row>
    <row r="38" ht="11.25">
      <c r="C38" s="36"/>
    </row>
    <row r="39" ht="11.25">
      <c r="C39" s="27"/>
    </row>
    <row r="40" spans="3:6" ht="11.25">
      <c r="C40" s="26"/>
      <c r="D40" s="26"/>
      <c r="E40" s="26"/>
      <c r="F40" s="26"/>
    </row>
    <row r="41" spans="1:7" ht="11.25">
      <c r="A41" s="37"/>
      <c r="B41" s="37"/>
      <c r="C41" s="38"/>
      <c r="D41" s="39"/>
      <c r="E41" s="39"/>
      <c r="F41" s="39"/>
      <c r="G41" s="39"/>
    </row>
    <row r="46" spans="1:7" ht="11.25">
      <c r="A46" s="37"/>
      <c r="B46" s="37"/>
      <c r="C46" s="37"/>
      <c r="D46" s="37"/>
      <c r="E46" s="37"/>
      <c r="F46" s="37"/>
      <c r="G46" s="37"/>
    </row>
    <row r="51" spans="1:2" ht="11.25">
      <c r="A51" s="37"/>
      <c r="B51" s="37"/>
    </row>
    <row r="52" spans="3:7" ht="11.25">
      <c r="C52" s="39"/>
      <c r="D52" s="39"/>
      <c r="E52" s="39"/>
      <c r="F52" s="39"/>
      <c r="G52" s="39"/>
    </row>
    <row r="53" spans="3:7" ht="11.25">
      <c r="C53" s="39"/>
      <c r="D53" s="39"/>
      <c r="E53" s="39"/>
      <c r="F53" s="39"/>
      <c r="G53" s="39"/>
    </row>
    <row r="54" spans="3:7" ht="11.25">
      <c r="C54" s="39"/>
      <c r="D54" s="39"/>
      <c r="E54" s="39"/>
      <c r="F54" s="39"/>
      <c r="G54" s="39"/>
    </row>
    <row r="56" spans="1:2" ht="11.25">
      <c r="A56" s="37"/>
      <c r="B56" s="37"/>
    </row>
    <row r="57" spans="3:7" ht="11.25">
      <c r="C57" s="26"/>
      <c r="D57" s="26"/>
      <c r="E57" s="26"/>
      <c r="F57" s="26"/>
      <c r="G57" s="26"/>
    </row>
    <row r="58" spans="3:7" ht="11.25">
      <c r="C58" s="26"/>
      <c r="D58" s="26"/>
      <c r="E58" s="26"/>
      <c r="F58" s="26"/>
      <c r="G58" s="26"/>
    </row>
    <row r="59" spans="3:7" ht="11.25">
      <c r="C59" s="26"/>
      <c r="D59" s="26"/>
      <c r="E59" s="26"/>
      <c r="F59" s="26"/>
      <c r="G59" s="26"/>
    </row>
    <row r="61" spans="1:2" ht="11.25">
      <c r="A61" s="37"/>
      <c r="B61" s="37"/>
    </row>
    <row r="62" spans="3:7" ht="11.25">
      <c r="C62" s="39"/>
      <c r="D62" s="39"/>
      <c r="E62" s="39"/>
      <c r="F62" s="39"/>
      <c r="G62" s="39"/>
    </row>
    <row r="63" spans="3:7" ht="11.25">
      <c r="C63" s="39"/>
      <c r="D63" s="39"/>
      <c r="E63" s="39"/>
      <c r="F63" s="39"/>
      <c r="G63" s="39"/>
    </row>
    <row r="64" spans="3:7" ht="11.25">
      <c r="C64" s="39"/>
      <c r="D64" s="39"/>
      <c r="E64" s="39"/>
      <c r="F64" s="39"/>
      <c r="G64" s="39"/>
    </row>
    <row r="66" spans="1:7" ht="11.25">
      <c r="A66" s="37"/>
      <c r="B66" s="37"/>
      <c r="C66" s="40"/>
      <c r="D66" s="40"/>
      <c r="E66" s="40"/>
      <c r="F66" s="40"/>
      <c r="G66" s="40"/>
    </row>
    <row r="67" spans="3:7" ht="11.25">
      <c r="C67" s="39"/>
      <c r="D67" s="39"/>
      <c r="E67" s="39"/>
      <c r="F67" s="39"/>
      <c r="G67" s="39"/>
    </row>
    <row r="68" spans="3:7" ht="11.25">
      <c r="C68" s="39"/>
      <c r="D68" s="39"/>
      <c r="E68" s="39"/>
      <c r="F68" s="39"/>
      <c r="G68" s="39"/>
    </row>
    <row r="69" spans="3:7" ht="11.25">
      <c r="C69" s="39"/>
      <c r="D69" s="39"/>
      <c r="E69" s="39"/>
      <c r="F69" s="39"/>
      <c r="G69" s="39"/>
    </row>
    <row r="71" spans="1:7" ht="11.25">
      <c r="A71" s="37"/>
      <c r="B71" s="37"/>
      <c r="C71" s="40"/>
      <c r="D71" s="40"/>
      <c r="E71" s="40"/>
      <c r="F71" s="40"/>
      <c r="G71" s="40"/>
    </row>
    <row r="72" spans="3:7" ht="11.25">
      <c r="C72" s="39"/>
      <c r="D72" s="39"/>
      <c r="E72" s="39"/>
      <c r="F72" s="39"/>
      <c r="G72" s="39"/>
    </row>
    <row r="73" spans="3:7" ht="11.25">
      <c r="C73" s="39"/>
      <c r="D73" s="39"/>
      <c r="E73" s="39"/>
      <c r="F73" s="39"/>
      <c r="G73" s="39"/>
    </row>
    <row r="74" spans="3:7" ht="11.25">
      <c r="C74" s="39"/>
      <c r="D74" s="39"/>
      <c r="E74" s="39"/>
      <c r="F74" s="39"/>
      <c r="G74" s="39"/>
    </row>
    <row r="76" spans="1:7" ht="11.25">
      <c r="A76" s="37"/>
      <c r="B76" s="37"/>
      <c r="C76" s="40"/>
      <c r="D76" s="40"/>
      <c r="E76" s="40"/>
      <c r="F76" s="40"/>
      <c r="G76" s="40"/>
    </row>
    <row r="77" spans="3:7" ht="11.25">
      <c r="C77" s="39"/>
      <c r="D77" s="39"/>
      <c r="E77" s="39"/>
      <c r="F77" s="39"/>
      <c r="G77" s="39"/>
    </row>
    <row r="78" spans="3:7" ht="11.25">
      <c r="C78" s="39"/>
      <c r="D78" s="39"/>
      <c r="E78" s="39"/>
      <c r="F78" s="39"/>
      <c r="G78" s="39"/>
    </row>
    <row r="79" spans="3:7" ht="11.25">
      <c r="C79" s="39"/>
      <c r="D79" s="39"/>
      <c r="E79" s="39"/>
      <c r="F79" s="39"/>
      <c r="G79" s="39"/>
    </row>
    <row r="81" spans="1:2" ht="11.25">
      <c r="A81" s="37"/>
      <c r="B81" s="37"/>
    </row>
    <row r="82" spans="3:7" ht="11.25">
      <c r="C82" s="26"/>
      <c r="D82" s="26"/>
      <c r="E82" s="26"/>
      <c r="F82" s="26"/>
      <c r="G82" s="26"/>
    </row>
    <row r="83" spans="3:7" ht="11.25">
      <c r="C83" s="39"/>
      <c r="D83" s="39"/>
      <c r="E83" s="39"/>
      <c r="F83" s="39"/>
      <c r="G83" s="39"/>
    </row>
    <row r="86" spans="3:7" ht="11.25">
      <c r="C86" s="39"/>
      <c r="D86" s="39"/>
      <c r="E86" s="39"/>
      <c r="F86" s="39"/>
      <c r="G86" s="39"/>
    </row>
    <row r="87" spans="3:7" ht="11.25">
      <c r="C87" s="26"/>
      <c r="D87" s="26"/>
      <c r="E87" s="26"/>
      <c r="F87" s="26"/>
      <c r="G87" s="26"/>
    </row>
    <row r="88" spans="3:7" ht="11.25">
      <c r="C88" s="39"/>
      <c r="D88" s="39"/>
      <c r="E88" s="39"/>
      <c r="F88" s="39"/>
      <c r="G88" s="39"/>
    </row>
    <row r="89" spans="3:7" ht="11.25">
      <c r="C89" s="39"/>
      <c r="D89" s="39"/>
      <c r="E89" s="39"/>
      <c r="F89" s="39"/>
      <c r="G89" s="39"/>
    </row>
    <row r="90" spans="3:7" ht="11.25">
      <c r="C90" s="39"/>
      <c r="D90" s="39"/>
      <c r="E90" s="39"/>
      <c r="F90" s="39"/>
      <c r="G90" s="39"/>
    </row>
    <row r="91" spans="3:7" ht="11.25">
      <c r="C91" s="26"/>
      <c r="D91" s="26"/>
      <c r="E91" s="26"/>
      <c r="F91" s="26"/>
      <c r="G91" s="26"/>
    </row>
    <row r="92" ht="11.25">
      <c r="C92" s="39"/>
    </row>
    <row r="93" spans="1:3" ht="11.25">
      <c r="A93" s="37"/>
      <c r="B93" s="37"/>
      <c r="C93" s="39"/>
    </row>
    <row r="94" spans="3:7" ht="11.25">
      <c r="C94" s="39"/>
      <c r="D94" s="39"/>
      <c r="E94" s="39"/>
      <c r="F94" s="39"/>
      <c r="G94" s="39"/>
    </row>
    <row r="95" spans="3:7" ht="11.25">
      <c r="C95" s="39"/>
      <c r="D95" s="39"/>
      <c r="E95" s="39"/>
      <c r="F95" s="39"/>
      <c r="G95" s="39"/>
    </row>
    <row r="96" spans="3:7" ht="11.25">
      <c r="C96" s="39"/>
      <c r="D96" s="39"/>
      <c r="E96" s="39"/>
      <c r="F96" s="39"/>
      <c r="G96" s="39"/>
    </row>
    <row r="97" spans="1:7" ht="11.25">
      <c r="A97" s="41"/>
      <c r="B97" s="41"/>
      <c r="C97" s="40"/>
      <c r="D97" s="40"/>
      <c r="E97" s="40"/>
      <c r="F97" s="40"/>
      <c r="G97" s="40"/>
    </row>
    <row r="99" spans="1:2" ht="11.25">
      <c r="A99" s="37"/>
      <c r="B99" s="37"/>
    </row>
    <row r="100" spans="3:7" ht="11.25">
      <c r="C100" s="39"/>
      <c r="D100" s="39"/>
      <c r="E100" s="39"/>
      <c r="F100" s="39"/>
      <c r="G100" s="39"/>
    </row>
    <row r="101" spans="3:7" ht="11.25">
      <c r="C101" s="39"/>
      <c r="D101" s="39"/>
      <c r="E101" s="39"/>
      <c r="F101" s="39"/>
      <c r="G101" s="39"/>
    </row>
    <row r="102" spans="3:7" ht="11.25">
      <c r="C102" s="39"/>
      <c r="D102" s="39"/>
      <c r="E102" s="39"/>
      <c r="F102" s="39"/>
      <c r="G102" s="39"/>
    </row>
    <row r="103" spans="3:7" ht="11.25">
      <c r="C103" s="39"/>
      <c r="D103" s="39"/>
      <c r="E103" s="39"/>
      <c r="F103" s="39"/>
      <c r="G103" s="39"/>
    </row>
    <row r="104" spans="3:7" ht="11.25">
      <c r="C104" s="39"/>
      <c r="D104" s="39"/>
      <c r="E104" s="39"/>
      <c r="F104" s="39"/>
      <c r="G104" s="39"/>
    </row>
    <row r="105" spans="3:7" ht="11.25">
      <c r="C105" s="39"/>
      <c r="D105" s="39"/>
      <c r="E105" s="39"/>
      <c r="F105" s="39"/>
      <c r="G105" s="39"/>
    </row>
    <row r="106" spans="3:7" ht="11.25">
      <c r="C106" s="39"/>
      <c r="D106" s="39"/>
      <c r="E106" s="39"/>
      <c r="F106" s="39"/>
      <c r="G106" s="39"/>
    </row>
    <row r="107" spans="3:7" ht="11.25">
      <c r="C107" s="39"/>
      <c r="D107" s="39"/>
      <c r="E107" s="39"/>
      <c r="F107" s="39"/>
      <c r="G107" s="39"/>
    </row>
    <row r="108" spans="3:7" ht="11.25">
      <c r="C108" s="39"/>
      <c r="D108" s="39"/>
      <c r="E108" s="39"/>
      <c r="F108" s="39"/>
      <c r="G108" s="39"/>
    </row>
    <row r="109" spans="3:7" ht="11.25">
      <c r="C109" s="39"/>
      <c r="D109" s="39"/>
      <c r="E109" s="39"/>
      <c r="F109" s="39"/>
      <c r="G109" s="39"/>
    </row>
    <row r="110" spans="3:7" ht="11.25">
      <c r="C110" s="39"/>
      <c r="D110" s="39"/>
      <c r="E110" s="39"/>
      <c r="F110" s="39"/>
      <c r="G110" s="39"/>
    </row>
    <row r="111" spans="3:7" ht="11.25">
      <c r="C111" s="39"/>
      <c r="D111" s="39"/>
      <c r="E111" s="39"/>
      <c r="F111" s="39"/>
      <c r="G111" s="39"/>
    </row>
    <row r="112" spans="1:7" ht="11.25">
      <c r="A112" s="41"/>
      <c r="B112" s="41"/>
      <c r="C112" s="40"/>
      <c r="D112" s="40"/>
      <c r="E112" s="40"/>
      <c r="F112" s="40"/>
      <c r="G112" s="40"/>
    </row>
    <row r="113" spans="1:7" ht="11.25">
      <c r="A113" s="41"/>
      <c r="B113" s="41"/>
      <c r="C113" s="40"/>
      <c r="D113" s="40"/>
      <c r="E113" s="40"/>
      <c r="F113" s="40"/>
      <c r="G113" s="40"/>
    </row>
    <row r="114" spans="1:7" ht="11.25">
      <c r="A114" s="25"/>
      <c r="B114" s="25"/>
      <c r="C114" s="39"/>
      <c r="D114" s="39"/>
      <c r="E114" s="39"/>
      <c r="F114" s="39"/>
      <c r="G114" s="39"/>
    </row>
  </sheetData>
  <sheetProtection/>
  <mergeCells count="1">
    <mergeCell ref="A2:L2"/>
  </mergeCells>
  <printOptions horizontalCentered="1" verticalCentered="1"/>
  <pageMargins left="0.4330708661417323" right="0.5118110236220472" top="0.984251968503937" bottom="0.984251968503937" header="0.5118110236220472" footer="0.5118110236220472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showGridLines="0" showRowColHeaders="0" workbookViewId="0" topLeftCell="A46">
      <selection activeCell="A1" sqref="A1"/>
    </sheetView>
  </sheetViews>
  <sheetFormatPr defaultColWidth="11.421875" defaultRowHeight="12.75"/>
  <cols>
    <col min="1" max="1" width="2.00390625" style="47" customWidth="1"/>
    <col min="2" max="2" width="1.8515625" style="47" customWidth="1"/>
    <col min="3" max="3" width="12.140625" style="47" customWidth="1"/>
    <col min="4" max="4" width="12.28125" style="47" customWidth="1"/>
    <col min="5" max="5" width="15.7109375" style="47" customWidth="1"/>
    <col min="6" max="6" width="1.7109375" style="48" customWidth="1"/>
    <col min="7" max="7" width="5.28125" style="47" customWidth="1"/>
    <col min="8" max="8" width="15.7109375" style="47" customWidth="1"/>
    <col min="9" max="9" width="11.140625" style="47" customWidth="1"/>
    <col min="10" max="10" width="2.7109375" style="49" customWidth="1"/>
    <col min="11" max="11" width="80.7109375" style="47" customWidth="1"/>
    <col min="12" max="16384" width="9.140625" style="47" customWidth="1"/>
  </cols>
  <sheetData>
    <row r="1" spans="5:6" ht="12.75">
      <c r="E1" s="46"/>
      <c r="F1" s="50" t="s">
        <v>117</v>
      </c>
    </row>
    <row r="2" ht="12.75">
      <c r="F2" s="48" t="s">
        <v>43</v>
      </c>
    </row>
    <row r="3" ht="12.75">
      <c r="F3" s="48" t="s">
        <v>44</v>
      </c>
    </row>
    <row r="5" ht="12.75">
      <c r="B5" s="47" t="s">
        <v>45</v>
      </c>
    </row>
    <row r="6" spans="3:5" ht="12.75">
      <c r="C6" s="47" t="s">
        <v>46</v>
      </c>
      <c r="E6" s="51">
        <v>10000</v>
      </c>
    </row>
    <row r="7" ht="12.75">
      <c r="C7" s="47" t="s">
        <v>47</v>
      </c>
    </row>
    <row r="8" ht="12.75">
      <c r="C8" s="47" t="s">
        <v>48</v>
      </c>
    </row>
    <row r="9" ht="12.75">
      <c r="C9" s="47" t="s">
        <v>49</v>
      </c>
    </row>
    <row r="10" spans="3:5" ht="12.75">
      <c r="C10" s="47" t="s">
        <v>50</v>
      </c>
      <c r="E10" s="52">
        <v>0.95</v>
      </c>
    </row>
    <row r="12" ht="12.75">
      <c r="B12" s="47" t="s">
        <v>51</v>
      </c>
    </row>
    <row r="13" spans="3:5" ht="12.75">
      <c r="C13" s="47" t="s">
        <v>52</v>
      </c>
      <c r="E13" s="53">
        <v>29.33048501974413</v>
      </c>
    </row>
    <row r="14" spans="3:5" ht="12.75">
      <c r="C14" s="47" t="s">
        <v>53</v>
      </c>
      <c r="E14" s="51">
        <v>340.94219694179594</v>
      </c>
    </row>
    <row r="15" spans="3:5" ht="12.75">
      <c r="C15" s="47" t="s">
        <v>54</v>
      </c>
      <c r="E15" s="51">
        <v>1022.8265908253879</v>
      </c>
    </row>
    <row r="17" ht="12.75">
      <c r="B17" s="47" t="s">
        <v>55</v>
      </c>
    </row>
    <row r="18" spans="3:5" ht="12.75">
      <c r="C18" s="47" t="s">
        <v>56</v>
      </c>
      <c r="E18" s="47">
        <v>3</v>
      </c>
    </row>
    <row r="19" spans="3:5" ht="12.75">
      <c r="C19" s="47" t="s">
        <v>57</v>
      </c>
      <c r="E19" s="47">
        <v>0</v>
      </c>
    </row>
    <row r="20" spans="3:5" ht="12.75">
      <c r="C20" s="47" t="s">
        <v>58</v>
      </c>
      <c r="E20" s="47">
        <v>0</v>
      </c>
    </row>
    <row r="21" spans="3:5" ht="12.75">
      <c r="C21" s="47" t="s">
        <v>59</v>
      </c>
      <c r="E21" s="47">
        <v>0</v>
      </c>
    </row>
    <row r="22" spans="3:5" ht="12.75">
      <c r="C22" s="47" t="s">
        <v>60</v>
      </c>
      <c r="E22" s="47">
        <v>1</v>
      </c>
    </row>
    <row r="23" ht="12.75">
      <c r="F23" s="50" t="s">
        <v>60</v>
      </c>
    </row>
    <row r="26" ht="12.75">
      <c r="A26" s="54" t="s">
        <v>61</v>
      </c>
    </row>
    <row r="28" spans="1:10" ht="12.75">
      <c r="A28" s="54" t="s">
        <v>62</v>
      </c>
      <c r="B28" s="54"/>
      <c r="C28" s="54"/>
      <c r="D28" s="54"/>
      <c r="E28" s="54"/>
      <c r="F28" s="50"/>
      <c r="G28" s="54"/>
      <c r="H28" s="54"/>
      <c r="I28" s="54"/>
      <c r="J28" s="55" t="s">
        <v>63</v>
      </c>
    </row>
    <row r="30" ht="12.75">
      <c r="B30" s="47" t="s">
        <v>64</v>
      </c>
    </row>
    <row r="31" ht="12.75">
      <c r="C31" s="47" t="s">
        <v>65</v>
      </c>
    </row>
    <row r="32" ht="12.75">
      <c r="C32" s="47" t="s">
        <v>66</v>
      </c>
    </row>
    <row r="33" ht="12.75">
      <c r="C33" s="47" t="s">
        <v>67</v>
      </c>
    </row>
    <row r="34" ht="12.75">
      <c r="C34" s="47" t="s">
        <v>68</v>
      </c>
    </row>
    <row r="35" ht="12.75">
      <c r="C35" s="47" t="s">
        <v>69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4" spans="2:8" ht="12.75">
      <c r="B54" s="47" t="s">
        <v>70</v>
      </c>
      <c r="E54" s="56" t="s">
        <v>71</v>
      </c>
      <c r="H54" s="56" t="s">
        <v>86</v>
      </c>
    </row>
    <row r="55" spans="3:8" ht="12.75">
      <c r="C55" s="47" t="s">
        <v>72</v>
      </c>
      <c r="E55" s="51">
        <v>10000</v>
      </c>
      <c r="H55" s="51"/>
    </row>
    <row r="56" spans="3:8" ht="12.75">
      <c r="C56" s="47" t="s">
        <v>73</v>
      </c>
      <c r="E56" s="57">
        <v>279478.04376235756</v>
      </c>
      <c r="H56" s="57">
        <v>849.7917605312974</v>
      </c>
    </row>
    <row r="57" spans="3:8" ht="12.75">
      <c r="C57" s="47" t="s">
        <v>74</v>
      </c>
      <c r="E57" s="57">
        <v>278627.48578468396</v>
      </c>
      <c r="H57" s="57">
        <v>970.4074326111156</v>
      </c>
    </row>
    <row r="58" spans="3:8" ht="12.75">
      <c r="C58" s="47" t="s">
        <v>75</v>
      </c>
      <c r="E58" s="58" t="s">
        <v>85</v>
      </c>
      <c r="H58" s="57"/>
    </row>
    <row r="59" spans="3:8" ht="12.75">
      <c r="C59" s="47" t="s">
        <v>76</v>
      </c>
      <c r="E59" s="57">
        <v>43357.5191806761</v>
      </c>
      <c r="H59" s="57">
        <v>592.5978098242205</v>
      </c>
    </row>
    <row r="60" spans="3:8" ht="12.75">
      <c r="C60" s="47" t="s">
        <v>77</v>
      </c>
      <c r="E60" s="57">
        <v>1879874469.502696</v>
      </c>
      <c r="H60" s="57"/>
    </row>
    <row r="61" spans="3:8" ht="12.75">
      <c r="C61" s="47" t="s">
        <v>78</v>
      </c>
      <c r="E61" s="59">
        <v>0.12847109044366165</v>
      </c>
      <c r="H61" s="57"/>
    </row>
    <row r="62" spans="3:8" ht="12.75">
      <c r="C62" s="47" t="s">
        <v>79</v>
      </c>
      <c r="E62" s="60">
        <v>2.9449642003561345</v>
      </c>
      <c r="H62" s="57"/>
    </row>
    <row r="63" spans="3:8" ht="12.75">
      <c r="C63" s="47" t="s">
        <v>80</v>
      </c>
      <c r="E63" s="59">
        <v>0.155137479127138</v>
      </c>
      <c r="H63" s="57"/>
    </row>
    <row r="64" spans="3:8" ht="12.75">
      <c r="C64" s="47" t="s">
        <v>81</v>
      </c>
      <c r="E64" s="57">
        <v>138223.6488078541</v>
      </c>
      <c r="H64" s="57"/>
    </row>
    <row r="65" spans="3:8" ht="12.75">
      <c r="C65" s="47" t="s">
        <v>82</v>
      </c>
      <c r="E65" s="57">
        <v>440770.36476714385</v>
      </c>
      <c r="H65" s="57"/>
    </row>
    <row r="66" spans="3:8" ht="12.75">
      <c r="C66" s="47" t="s">
        <v>83</v>
      </c>
      <c r="E66" s="57">
        <v>302546.71595928975</v>
      </c>
      <c r="H66" s="57"/>
    </row>
    <row r="67" spans="3:8" ht="12.75">
      <c r="C67" s="47" t="s">
        <v>84</v>
      </c>
      <c r="E67" s="57">
        <v>433.575191806761</v>
      </c>
      <c r="H67" s="57"/>
    </row>
    <row r="69" spans="1:10" ht="12.75">
      <c r="A69" s="54" t="s">
        <v>87</v>
      </c>
      <c r="B69" s="54"/>
      <c r="C69" s="54"/>
      <c r="D69" s="54"/>
      <c r="E69" s="54"/>
      <c r="F69" s="50"/>
      <c r="G69" s="54"/>
      <c r="H69" s="54"/>
      <c r="I69" s="54"/>
      <c r="J69" s="55" t="s">
        <v>63</v>
      </c>
    </row>
    <row r="71" spans="2:8" ht="12.75">
      <c r="B71" s="47" t="s">
        <v>88</v>
      </c>
      <c r="E71" s="56" t="s">
        <v>71</v>
      </c>
      <c r="H71" s="56" t="s">
        <v>86</v>
      </c>
    </row>
    <row r="72" spans="3:8" ht="12.75">
      <c r="C72" s="47" t="s">
        <v>89</v>
      </c>
      <c r="E72" s="57">
        <v>138223.6488078541</v>
      </c>
      <c r="H72" s="57"/>
    </row>
    <row r="73" spans="3:8" ht="12.75">
      <c r="C73" s="47" t="s">
        <v>90</v>
      </c>
      <c r="E73" s="57">
        <v>223833.32508616106</v>
      </c>
      <c r="H73" s="57">
        <v>1307.1993800822288</v>
      </c>
    </row>
    <row r="74" spans="3:8" ht="12.75">
      <c r="C74" s="47" t="s">
        <v>91</v>
      </c>
      <c r="E74" s="57">
        <v>242619.45104688534</v>
      </c>
      <c r="H74" s="57">
        <v>1257.0380169865803</v>
      </c>
    </row>
    <row r="75" spans="3:8" ht="12.75">
      <c r="C75" s="47" t="s">
        <v>92</v>
      </c>
      <c r="E75" s="57">
        <v>256235.22591835808</v>
      </c>
      <c r="H75" s="57">
        <v>1051.4930910747407</v>
      </c>
    </row>
    <row r="76" spans="3:8" ht="12.75">
      <c r="C76" s="47" t="s">
        <v>93</v>
      </c>
      <c r="E76" s="57">
        <v>267887.17177884816</v>
      </c>
      <c r="H76" s="57">
        <v>1044.6600436051524</v>
      </c>
    </row>
    <row r="77" spans="3:8" ht="12.75">
      <c r="C77" s="47" t="s">
        <v>94</v>
      </c>
      <c r="E77" s="57">
        <v>278622.6126300527</v>
      </c>
      <c r="H77" s="57">
        <v>970.4074326111156</v>
      </c>
    </row>
    <row r="78" spans="3:8" ht="12.75">
      <c r="C78" s="47" t="s">
        <v>95</v>
      </c>
      <c r="E78" s="57">
        <v>289784.1264298257</v>
      </c>
      <c r="H78" s="57">
        <v>1001.9607942048025</v>
      </c>
    </row>
    <row r="79" spans="3:8" ht="12.75">
      <c r="C79" s="47" t="s">
        <v>96</v>
      </c>
      <c r="E79" s="57">
        <v>301607.5003618331</v>
      </c>
      <c r="H79" s="57">
        <v>992.9743288946914</v>
      </c>
    </row>
    <row r="80" spans="3:8" ht="12.75">
      <c r="C80" s="47" t="s">
        <v>97</v>
      </c>
      <c r="E80" s="57">
        <v>315468.93231561244</v>
      </c>
      <c r="H80" s="57">
        <v>1141.9765424399995</v>
      </c>
    </row>
    <row r="81" spans="3:8" ht="12.75">
      <c r="C81" s="47" t="s">
        <v>98</v>
      </c>
      <c r="E81" s="57">
        <v>335502.3900383523</v>
      </c>
      <c r="H81" s="57">
        <v>1472.1965653241523</v>
      </c>
    </row>
    <row r="82" spans="3:8" ht="12.75">
      <c r="C82" s="47" t="s">
        <v>99</v>
      </c>
      <c r="E82" s="57">
        <v>440770.36476714385</v>
      </c>
      <c r="H82" s="57"/>
    </row>
    <row r="84" ht="12.75">
      <c r="A84" s="47" t="s">
        <v>100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&amp;C&amp;F</oddHeader>
    <oddFooter>&amp;CPage &amp;P</oddFooter>
  </headerFooter>
  <rowBreaks count="2" manualBreakCount="2">
    <brk id="22" max="255" man="1"/>
    <brk id="68" max="255" man="1"/>
  </rowBreaks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6"/>
  <sheetViews>
    <sheetView showGridLines="0" showRowColHeaders="0" workbookViewId="0" topLeftCell="A22">
      <selection activeCell="E119" sqref="E119"/>
    </sheetView>
  </sheetViews>
  <sheetFormatPr defaultColWidth="11.421875" defaultRowHeight="12.75"/>
  <cols>
    <col min="1" max="1" width="2.00390625" style="47" customWidth="1"/>
    <col min="2" max="2" width="1.8515625" style="47" customWidth="1"/>
    <col min="3" max="3" width="12.140625" style="47" customWidth="1"/>
    <col min="4" max="4" width="12.28125" style="47" customWidth="1"/>
    <col min="5" max="5" width="18.140625" style="47" customWidth="1"/>
    <col min="6" max="6" width="1.7109375" style="48" customWidth="1"/>
    <col min="7" max="7" width="5.28125" style="47" customWidth="1"/>
    <col min="8" max="8" width="15.7109375" style="47" customWidth="1"/>
    <col min="9" max="9" width="11.140625" style="47" customWidth="1"/>
    <col min="10" max="10" width="2.7109375" style="49" customWidth="1"/>
    <col min="11" max="11" width="80.7109375" style="47" customWidth="1"/>
    <col min="12" max="16384" width="9.140625" style="47" customWidth="1"/>
  </cols>
  <sheetData>
    <row r="1" spans="5:6" ht="12.75">
      <c r="E1" s="46"/>
      <c r="F1" s="50" t="s">
        <v>116</v>
      </c>
    </row>
    <row r="2" ht="12.75">
      <c r="F2" s="48" t="s">
        <v>43</v>
      </c>
    </row>
    <row r="3" ht="12.75">
      <c r="F3" s="48" t="s">
        <v>44</v>
      </c>
    </row>
    <row r="5" ht="12.75">
      <c r="B5" s="47" t="s">
        <v>45</v>
      </c>
    </row>
    <row r="6" spans="3:5" ht="12.75">
      <c r="C6" s="47" t="s">
        <v>46</v>
      </c>
      <c r="E6" s="51">
        <v>10000</v>
      </c>
    </row>
    <row r="7" ht="12.75">
      <c r="C7" s="47" t="s">
        <v>47</v>
      </c>
    </row>
    <row r="8" ht="12.75">
      <c r="C8" s="47" t="s">
        <v>48</v>
      </c>
    </row>
    <row r="9" ht="12.75">
      <c r="C9" s="47" t="s">
        <v>49</v>
      </c>
    </row>
    <row r="10" spans="3:5" ht="12.75">
      <c r="C10" s="47" t="s">
        <v>50</v>
      </c>
      <c r="E10" s="52">
        <v>0.95</v>
      </c>
    </row>
    <row r="12" ht="12.75">
      <c r="B12" s="47" t="s">
        <v>51</v>
      </c>
    </row>
    <row r="13" spans="3:5" ht="12.75">
      <c r="C13" s="47" t="s">
        <v>52</v>
      </c>
      <c r="E13" s="53">
        <v>29.33048501974413</v>
      </c>
    </row>
    <row r="14" spans="3:5" ht="12.75">
      <c r="C14" s="47" t="s">
        <v>53</v>
      </c>
      <c r="E14" s="51">
        <v>340.94219694179594</v>
      </c>
    </row>
    <row r="15" spans="3:5" ht="12.75">
      <c r="C15" s="47" t="s">
        <v>54</v>
      </c>
      <c r="E15" s="51">
        <v>1022.8265908253879</v>
      </c>
    </row>
    <row r="17" ht="12.75">
      <c r="B17" s="47" t="s">
        <v>55</v>
      </c>
    </row>
    <row r="18" spans="3:5" ht="12.75">
      <c r="C18" s="47" t="s">
        <v>56</v>
      </c>
      <c r="E18" s="47">
        <v>3</v>
      </c>
    </row>
    <row r="19" spans="3:5" ht="12.75">
      <c r="C19" s="47" t="s">
        <v>57</v>
      </c>
      <c r="E19" s="47">
        <v>0</v>
      </c>
    </row>
    <row r="20" spans="3:5" ht="12.75">
      <c r="C20" s="47" t="s">
        <v>58</v>
      </c>
      <c r="E20" s="47">
        <v>0</v>
      </c>
    </row>
    <row r="21" spans="3:5" ht="12.75">
      <c r="C21" s="47" t="s">
        <v>59</v>
      </c>
      <c r="E21" s="47">
        <v>0</v>
      </c>
    </row>
    <row r="22" spans="3:5" ht="12.75">
      <c r="C22" s="47" t="s">
        <v>60</v>
      </c>
      <c r="E22" s="47">
        <v>1</v>
      </c>
    </row>
    <row r="23" ht="12.75">
      <c r="F23" s="50" t="s">
        <v>60</v>
      </c>
    </row>
    <row r="26" ht="12.75">
      <c r="A26" s="54" t="s">
        <v>61</v>
      </c>
    </row>
    <row r="28" spans="1:10" ht="12.75">
      <c r="A28" s="54" t="s">
        <v>62</v>
      </c>
      <c r="B28" s="54"/>
      <c r="C28" s="54"/>
      <c r="D28" s="54"/>
      <c r="E28" s="54"/>
      <c r="F28" s="50"/>
      <c r="G28" s="54"/>
      <c r="H28" s="54"/>
      <c r="I28" s="54"/>
      <c r="J28" s="55" t="s">
        <v>63</v>
      </c>
    </row>
    <row r="30" ht="12.75">
      <c r="B30" s="47" t="s">
        <v>64</v>
      </c>
    </row>
    <row r="31" ht="12.75">
      <c r="C31" s="47" t="s">
        <v>65</v>
      </c>
    </row>
    <row r="32" ht="12.75">
      <c r="C32" s="47" t="s">
        <v>66</v>
      </c>
    </row>
    <row r="33" ht="12.75">
      <c r="C33" s="47" t="s">
        <v>67</v>
      </c>
    </row>
    <row r="34" ht="12.75">
      <c r="C34" s="47" t="s">
        <v>68</v>
      </c>
    </row>
    <row r="35" ht="12.75">
      <c r="C35" s="47" t="s">
        <v>69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4" spans="2:8" ht="12.75">
      <c r="B54" s="47" t="s">
        <v>70</v>
      </c>
      <c r="E54" s="56" t="s">
        <v>71</v>
      </c>
      <c r="H54" s="56" t="s">
        <v>86</v>
      </c>
    </row>
    <row r="55" spans="3:8" ht="12.75">
      <c r="C55" s="47" t="s">
        <v>72</v>
      </c>
      <c r="E55" s="51">
        <v>10000</v>
      </c>
      <c r="H55" s="51"/>
    </row>
    <row r="56" spans="3:8" ht="12.75">
      <c r="C56" s="47" t="s">
        <v>73</v>
      </c>
      <c r="E56" s="57">
        <v>279478.04376235756</v>
      </c>
      <c r="H56" s="57">
        <v>849.7917605312974</v>
      </c>
    </row>
    <row r="57" spans="3:8" ht="12.75">
      <c r="C57" s="47" t="s">
        <v>74</v>
      </c>
      <c r="E57" s="57">
        <v>278627.48578468396</v>
      </c>
      <c r="H57" s="57">
        <v>970.4074326111156</v>
      </c>
    </row>
    <row r="58" spans="3:8" ht="12.75">
      <c r="C58" s="47" t="s">
        <v>75</v>
      </c>
      <c r="E58" s="58" t="s">
        <v>85</v>
      </c>
      <c r="H58" s="57"/>
    </row>
    <row r="59" spans="3:8" ht="12.75">
      <c r="C59" s="47" t="s">
        <v>76</v>
      </c>
      <c r="E59" s="57">
        <v>43357.5191806761</v>
      </c>
      <c r="H59" s="57">
        <v>592.5978098242205</v>
      </c>
    </row>
    <row r="60" spans="3:8" ht="12.75">
      <c r="C60" s="47" t="s">
        <v>77</v>
      </c>
      <c r="E60" s="57">
        <v>1879874469.502696</v>
      </c>
      <c r="H60" s="57"/>
    </row>
    <row r="61" spans="3:8" ht="12.75">
      <c r="C61" s="47" t="s">
        <v>78</v>
      </c>
      <c r="E61" s="59">
        <v>0.12847109044366165</v>
      </c>
      <c r="H61" s="57"/>
    </row>
    <row r="62" spans="3:8" ht="12.75">
      <c r="C62" s="47" t="s">
        <v>79</v>
      </c>
      <c r="E62" s="60">
        <v>2.9449642003561345</v>
      </c>
      <c r="H62" s="57"/>
    </row>
    <row r="63" spans="3:8" ht="12.75">
      <c r="C63" s="47" t="s">
        <v>80</v>
      </c>
      <c r="E63" s="59">
        <v>0.155137479127138</v>
      </c>
      <c r="H63" s="57"/>
    </row>
    <row r="64" spans="3:8" ht="12.75">
      <c r="C64" s="47" t="s">
        <v>81</v>
      </c>
      <c r="E64" s="57">
        <v>138223.6488078541</v>
      </c>
      <c r="H64" s="57"/>
    </row>
    <row r="65" spans="3:8" ht="12.75">
      <c r="C65" s="47" t="s">
        <v>82</v>
      </c>
      <c r="E65" s="57">
        <v>440770.36476714385</v>
      </c>
      <c r="H65" s="57"/>
    </row>
    <row r="66" spans="3:8" ht="12.75">
      <c r="C66" s="47" t="s">
        <v>83</v>
      </c>
      <c r="E66" s="57">
        <v>302546.71595928975</v>
      </c>
      <c r="H66" s="57"/>
    </row>
    <row r="67" spans="3:8" ht="12.75">
      <c r="C67" s="47" t="s">
        <v>84</v>
      </c>
      <c r="E67" s="57">
        <v>433.575191806761</v>
      </c>
      <c r="H67" s="57"/>
    </row>
    <row r="69" spans="1:10" ht="12.75">
      <c r="A69" s="54" t="s">
        <v>87</v>
      </c>
      <c r="B69" s="54"/>
      <c r="C69" s="54"/>
      <c r="D69" s="54"/>
      <c r="E69" s="54"/>
      <c r="F69" s="50"/>
      <c r="G69" s="54"/>
      <c r="H69" s="54"/>
      <c r="I69" s="54"/>
      <c r="J69" s="55" t="s">
        <v>63</v>
      </c>
    </row>
    <row r="71" spans="2:8" ht="12.75">
      <c r="B71" s="47" t="s">
        <v>88</v>
      </c>
      <c r="E71" s="56" t="s">
        <v>71</v>
      </c>
      <c r="H71" s="56" t="s">
        <v>86</v>
      </c>
    </row>
    <row r="72" spans="3:8" ht="12.75">
      <c r="C72" s="47" t="s">
        <v>89</v>
      </c>
      <c r="E72" s="57">
        <v>138223.6488078541</v>
      </c>
      <c r="H72" s="57"/>
    </row>
    <row r="73" spans="3:8" ht="12.75">
      <c r="C73" s="47" t="s">
        <v>90</v>
      </c>
      <c r="E73" s="57">
        <v>223833.32508616106</v>
      </c>
      <c r="H73" s="57">
        <v>1307.1993800822288</v>
      </c>
    </row>
    <row r="74" spans="3:8" ht="12.75">
      <c r="C74" s="47" t="s">
        <v>91</v>
      </c>
      <c r="E74" s="57">
        <v>242619.45104688534</v>
      </c>
      <c r="H74" s="57">
        <v>1257.0380169865803</v>
      </c>
    </row>
    <row r="75" spans="3:8" ht="12.75">
      <c r="C75" s="47" t="s">
        <v>92</v>
      </c>
      <c r="E75" s="57">
        <v>256235.22591835808</v>
      </c>
      <c r="H75" s="57">
        <v>1051.4930910747407</v>
      </c>
    </row>
    <row r="76" spans="3:8" ht="12.75">
      <c r="C76" s="47" t="s">
        <v>93</v>
      </c>
      <c r="E76" s="57">
        <v>267887.17177884816</v>
      </c>
      <c r="H76" s="57">
        <v>1044.6600436051524</v>
      </c>
    </row>
    <row r="77" spans="3:8" ht="12.75">
      <c r="C77" s="47" t="s">
        <v>94</v>
      </c>
      <c r="E77" s="57">
        <v>278622.6126300527</v>
      </c>
      <c r="H77" s="57">
        <v>970.4074326111156</v>
      </c>
    </row>
    <row r="78" spans="3:8" ht="12.75">
      <c r="C78" s="47" t="s">
        <v>95</v>
      </c>
      <c r="E78" s="57">
        <v>289784.1264298257</v>
      </c>
      <c r="H78" s="57">
        <v>1001.9607942048025</v>
      </c>
    </row>
    <row r="79" spans="3:8" ht="12.75">
      <c r="C79" s="47" t="s">
        <v>96</v>
      </c>
      <c r="E79" s="57">
        <v>301607.5003618331</v>
      </c>
      <c r="H79" s="57">
        <v>992.9743288946914</v>
      </c>
    </row>
    <row r="80" spans="3:8" ht="12.75">
      <c r="C80" s="47" t="s">
        <v>97</v>
      </c>
      <c r="E80" s="57">
        <v>315468.93231561244</v>
      </c>
      <c r="H80" s="57">
        <v>1141.9765424399995</v>
      </c>
    </row>
    <row r="81" spans="3:8" ht="12.75">
      <c r="C81" s="47" t="s">
        <v>98</v>
      </c>
      <c r="E81" s="57">
        <v>335502.3900383523</v>
      </c>
      <c r="H81" s="57">
        <v>1472.1965653241523</v>
      </c>
    </row>
    <row r="82" spans="3:8" ht="12.75">
      <c r="C82" s="47" t="s">
        <v>99</v>
      </c>
      <c r="E82" s="57">
        <v>440770.36476714385</v>
      </c>
      <c r="H82" s="57"/>
    </row>
    <row r="84" ht="12.75">
      <c r="A84" s="47" t="s">
        <v>100</v>
      </c>
    </row>
    <row r="85" ht="12.75">
      <c r="F85" s="50" t="s">
        <v>56</v>
      </c>
    </row>
    <row r="88" ht="12.75">
      <c r="A88" s="54" t="s">
        <v>61</v>
      </c>
    </row>
    <row r="90" spans="1:10" ht="12.75">
      <c r="A90" s="54" t="s">
        <v>101</v>
      </c>
      <c r="B90" s="54"/>
      <c r="C90" s="54"/>
      <c r="D90" s="54"/>
      <c r="E90" s="54"/>
      <c r="F90" s="50"/>
      <c r="G90" s="54"/>
      <c r="H90" s="54"/>
      <c r="I90" s="54"/>
      <c r="J90" s="55" t="s">
        <v>102</v>
      </c>
    </row>
    <row r="92" ht="12.75">
      <c r="B92" s="47" t="s">
        <v>103</v>
      </c>
    </row>
    <row r="93" spans="3:5" ht="12.75">
      <c r="C93" s="47" t="s">
        <v>81</v>
      </c>
      <c r="E93" s="61">
        <v>9532.8</v>
      </c>
    </row>
    <row r="94" spans="3:5" ht="12.75">
      <c r="C94" s="47" t="s">
        <v>104</v>
      </c>
      <c r="E94" s="61">
        <v>10592</v>
      </c>
    </row>
    <row r="95" spans="3:5" ht="12.75">
      <c r="C95" s="47" t="s">
        <v>82</v>
      </c>
      <c r="E95" s="61">
        <v>11651.2</v>
      </c>
    </row>
    <row r="96" ht="12.75">
      <c r="E96" s="56"/>
    </row>
    <row r="97" ht="12.75">
      <c r="E97" s="56"/>
    </row>
    <row r="98" ht="12.75"/>
    <row r="100" spans="1:10" ht="12.75">
      <c r="A100" s="54" t="s">
        <v>105</v>
      </c>
      <c r="B100" s="54"/>
      <c r="C100" s="54"/>
      <c r="D100" s="54"/>
      <c r="E100" s="54"/>
      <c r="F100" s="50"/>
      <c r="G100" s="54"/>
      <c r="H100" s="54"/>
      <c r="I100" s="54"/>
      <c r="J100" s="55" t="s">
        <v>106</v>
      </c>
    </row>
    <row r="102" ht="12.75">
      <c r="B102" s="47" t="s">
        <v>107</v>
      </c>
    </row>
    <row r="103" spans="3:5" ht="12.75">
      <c r="C103" s="47" t="s">
        <v>73</v>
      </c>
      <c r="E103" s="58">
        <v>6.75</v>
      </c>
    </row>
    <row r="104" spans="3:5" ht="12.75">
      <c r="C104" s="47" t="s">
        <v>108</v>
      </c>
      <c r="E104" s="58">
        <v>0.675</v>
      </c>
    </row>
    <row r="105" ht="12.75">
      <c r="E105" s="56"/>
    </row>
    <row r="106" ht="12.75">
      <c r="E106" s="56"/>
    </row>
    <row r="107" ht="12.75"/>
    <row r="108" ht="12.75"/>
    <row r="110" spans="1:10" ht="12.75">
      <c r="A110" s="54" t="s">
        <v>109</v>
      </c>
      <c r="B110" s="54"/>
      <c r="C110" s="54"/>
      <c r="D110" s="54"/>
      <c r="E110" s="54"/>
      <c r="F110" s="50"/>
      <c r="G110" s="54"/>
      <c r="H110" s="54"/>
      <c r="I110" s="54"/>
      <c r="J110" s="55" t="s">
        <v>110</v>
      </c>
    </row>
    <row r="112" ht="12.75">
      <c r="B112" s="47" t="s">
        <v>107</v>
      </c>
    </row>
    <row r="113" spans="3:5" ht="12.75">
      <c r="C113" s="47" t="s">
        <v>73</v>
      </c>
      <c r="E113" s="62">
        <v>0.25</v>
      </c>
    </row>
    <row r="114" spans="3:5" ht="12.75">
      <c r="C114" s="47" t="s">
        <v>108</v>
      </c>
      <c r="E114" s="62">
        <v>0.01</v>
      </c>
    </row>
    <row r="115" ht="12.75">
      <c r="E115" s="56"/>
    </row>
    <row r="116" ht="12.75">
      <c r="E116" s="56"/>
    </row>
    <row r="117" ht="12.75"/>
    <row r="118" ht="12.75"/>
    <row r="120" ht="12.75">
      <c r="A120" s="47" t="s">
        <v>111</v>
      </c>
    </row>
    <row r="121" ht="12.75">
      <c r="F121" s="50"/>
    </row>
    <row r="122" ht="12.75">
      <c r="E122" s="50" t="s">
        <v>112</v>
      </c>
    </row>
    <row r="124" spans="6:10" ht="12.75">
      <c r="F124" s="47"/>
      <c r="J124" s="47"/>
    </row>
    <row r="125" spans="6:10" ht="12.75">
      <c r="F125" s="47"/>
      <c r="I125" s="48"/>
      <c r="J125" s="47"/>
    </row>
    <row r="126" spans="6:10" ht="12.75">
      <c r="F126" s="47"/>
      <c r="I126" s="48"/>
      <c r="J126" s="47"/>
    </row>
    <row r="127" spans="6:10" ht="12.75">
      <c r="F127" s="47"/>
      <c r="I127" s="48"/>
      <c r="J127" s="47"/>
    </row>
    <row r="128" spans="6:10" ht="12.75">
      <c r="F128" s="47"/>
      <c r="I128" s="48"/>
      <c r="J128" s="47"/>
    </row>
    <row r="129" spans="6:10" ht="12.75">
      <c r="F129" s="47"/>
      <c r="I129" s="48"/>
      <c r="J129" s="47"/>
    </row>
    <row r="130" spans="6:10" ht="12.75">
      <c r="F130" s="47"/>
      <c r="I130" s="48"/>
      <c r="J130" s="47"/>
    </row>
    <row r="131" spans="6:10" ht="12.75">
      <c r="F131" s="47"/>
      <c r="I131" s="48"/>
      <c r="J131" s="47"/>
    </row>
    <row r="132" spans="6:10" ht="12.75">
      <c r="F132" s="47"/>
      <c r="I132" s="48"/>
      <c r="J132" s="47"/>
    </row>
    <row r="133" spans="6:10" ht="12.75">
      <c r="F133" s="47"/>
      <c r="I133" s="48"/>
      <c r="J133" s="47"/>
    </row>
    <row r="134" spans="6:10" ht="12.75">
      <c r="F134" s="47"/>
      <c r="I134" s="48"/>
      <c r="J134" s="47"/>
    </row>
    <row r="135" spans="6:10" ht="12.75">
      <c r="F135" s="47"/>
      <c r="I135" s="48"/>
      <c r="J135" s="47"/>
    </row>
    <row r="136" spans="6:10" ht="12.75">
      <c r="F136" s="47"/>
      <c r="I136" s="48"/>
      <c r="J136" s="47"/>
    </row>
    <row r="137" spans="6:10" ht="12.75">
      <c r="F137" s="47"/>
      <c r="I137" s="48"/>
      <c r="J137" s="47"/>
    </row>
    <row r="138" spans="6:10" ht="12.75">
      <c r="F138" s="47"/>
      <c r="I138" s="48"/>
      <c r="J138" s="47"/>
    </row>
    <row r="139" spans="6:10" ht="12.75">
      <c r="F139" s="47"/>
      <c r="I139" s="48"/>
      <c r="J139" s="47"/>
    </row>
    <row r="140" spans="6:10" ht="12.75">
      <c r="F140" s="47"/>
      <c r="I140" s="48"/>
      <c r="J140" s="47"/>
    </row>
    <row r="141" spans="6:10" ht="12.75">
      <c r="F141" s="47"/>
      <c r="I141" s="48"/>
      <c r="J141" s="47"/>
    </row>
    <row r="142" spans="6:10" ht="12.75">
      <c r="F142" s="47"/>
      <c r="I142" s="48"/>
      <c r="J142" s="47"/>
    </row>
    <row r="143" spans="4:10" ht="12.75">
      <c r="D143" s="47" t="s">
        <v>113</v>
      </c>
      <c r="F143" s="47"/>
      <c r="I143" s="48"/>
      <c r="J143" s="47"/>
    </row>
    <row r="144" spans="6:10" ht="12.75">
      <c r="F144" s="47"/>
      <c r="I144" s="48"/>
      <c r="J144" s="47"/>
    </row>
    <row r="145" spans="6:10" ht="12.75">
      <c r="F145" s="47"/>
      <c r="I145" s="48"/>
      <c r="J145" s="47"/>
    </row>
    <row r="146" spans="6:10" ht="12.75">
      <c r="F146" s="47"/>
      <c r="I146" s="48"/>
      <c r="J146" s="47"/>
    </row>
  </sheetData>
  <printOptions/>
  <pageMargins left="0.7874015748031497" right="0.7874015748031497" top="2.440944881889764" bottom="0.53" header="1.968503937007874" footer="0.5118110236220472"/>
  <pageSetup horizontalDpi="600" verticalDpi="600" orientation="portrait" r:id="rId2"/>
  <headerFooter alignWithMargins="0">
    <oddHeader>&amp;C&amp;F</oddHeader>
  </headerFooter>
  <rowBreaks count="5" manualBreakCount="5">
    <brk id="22" max="255" man="1"/>
    <brk id="68" max="255" man="1"/>
    <brk id="84" max="255" man="1"/>
    <brk id="120" max="255" man="1"/>
    <brk id="147" max="255" man="1"/>
  </rowBreaks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7"/>
  <sheetViews>
    <sheetView showGridLines="0" showRowColHeaders="0" tabSelected="1" workbookViewId="0" topLeftCell="A76">
      <selection activeCell="A25" sqref="A25:K25"/>
    </sheetView>
  </sheetViews>
  <sheetFormatPr defaultColWidth="11.421875" defaultRowHeight="12.75"/>
  <cols>
    <col min="1" max="1" width="2.00390625" style="47" customWidth="1"/>
    <col min="2" max="2" width="1.8515625" style="47" customWidth="1"/>
    <col min="3" max="3" width="12.140625" style="47" customWidth="1"/>
    <col min="4" max="4" width="12.28125" style="47" customWidth="1"/>
    <col min="5" max="5" width="19.7109375" style="47" customWidth="1"/>
    <col min="6" max="6" width="1.7109375" style="48" customWidth="1"/>
    <col min="7" max="7" width="5.28125" style="47" customWidth="1"/>
    <col min="8" max="8" width="15.7109375" style="47" customWidth="1"/>
    <col min="9" max="9" width="11.140625" style="47" customWidth="1"/>
    <col min="10" max="10" width="2.7109375" style="49" customWidth="1"/>
    <col min="11" max="11" width="80.7109375" style="47" customWidth="1"/>
    <col min="12" max="16384" width="9.140625" style="47" customWidth="1"/>
  </cols>
  <sheetData>
    <row r="1" ht="12.75">
      <c r="E1" s="50" t="s">
        <v>42</v>
      </c>
    </row>
    <row r="2" ht="12.75">
      <c r="E2" s="63" t="s">
        <v>114</v>
      </c>
    </row>
    <row r="3" ht="12.75">
      <c r="E3" s="63" t="s">
        <v>115</v>
      </c>
    </row>
    <row r="5" ht="12.75">
      <c r="B5" s="47" t="s">
        <v>45</v>
      </c>
    </row>
    <row r="6" spans="3:5" ht="12.75">
      <c r="C6" s="47" t="s">
        <v>46</v>
      </c>
      <c r="E6" s="51">
        <v>10000</v>
      </c>
    </row>
    <row r="7" ht="12.75">
      <c r="C7" s="47" t="s">
        <v>47</v>
      </c>
    </row>
    <row r="8" ht="12.75">
      <c r="C8" s="47" t="s">
        <v>48</v>
      </c>
    </row>
    <row r="9" ht="12.75">
      <c r="C9" s="47" t="s">
        <v>49</v>
      </c>
    </row>
    <row r="10" spans="3:5" ht="12.75">
      <c r="C10" s="47" t="s">
        <v>50</v>
      </c>
      <c r="E10" s="52">
        <v>0.95</v>
      </c>
    </row>
    <row r="12" ht="12.75">
      <c r="B12" s="47" t="s">
        <v>51</v>
      </c>
    </row>
    <row r="13" spans="3:5" ht="12.75">
      <c r="C13" s="47" t="s">
        <v>52</v>
      </c>
      <c r="E13" s="53">
        <v>29.33048501974413</v>
      </c>
    </row>
    <row r="14" spans="3:5" ht="12.75">
      <c r="C14" s="47" t="s">
        <v>53</v>
      </c>
      <c r="E14" s="51">
        <v>340.94219694179594</v>
      </c>
    </row>
    <row r="15" spans="3:5" ht="12.75">
      <c r="C15" s="47" t="s">
        <v>54</v>
      </c>
      <c r="E15" s="51">
        <v>1022.8265908253879</v>
      </c>
    </row>
    <row r="17" ht="12.75">
      <c r="B17" s="47" t="s">
        <v>55</v>
      </c>
    </row>
    <row r="18" spans="3:5" ht="12.75">
      <c r="C18" s="47" t="s">
        <v>56</v>
      </c>
      <c r="E18" s="47">
        <v>3</v>
      </c>
    </row>
    <row r="19" spans="3:5" ht="12.75">
      <c r="C19" s="47" t="s">
        <v>57</v>
      </c>
      <c r="E19" s="47">
        <v>0</v>
      </c>
    </row>
    <row r="20" spans="3:5" ht="12.75">
      <c r="C20" s="47" t="s">
        <v>58</v>
      </c>
      <c r="E20" s="47">
        <v>0</v>
      </c>
    </row>
    <row r="21" spans="3:5" ht="12.75">
      <c r="C21" s="47" t="s">
        <v>59</v>
      </c>
      <c r="E21" s="47">
        <v>0</v>
      </c>
    </row>
    <row r="22" spans="3:5" ht="12.75">
      <c r="C22" s="47" t="s">
        <v>60</v>
      </c>
      <c r="E22" s="47">
        <v>1</v>
      </c>
    </row>
    <row r="23" ht="12.75">
      <c r="E23" s="50" t="s">
        <v>60</v>
      </c>
    </row>
    <row r="26" ht="12.75">
      <c r="A26" s="54" t="s">
        <v>61</v>
      </c>
    </row>
    <row r="28" spans="1:9" ht="12.75">
      <c r="A28" s="54" t="s">
        <v>62</v>
      </c>
      <c r="B28" s="54"/>
      <c r="C28" s="54"/>
      <c r="D28" s="54"/>
      <c r="E28" s="54"/>
      <c r="F28" s="50"/>
      <c r="G28" s="54"/>
      <c r="H28" s="55" t="s">
        <v>63</v>
      </c>
      <c r="I28" s="54"/>
    </row>
    <row r="30" ht="12.75">
      <c r="B30" s="47" t="s">
        <v>64</v>
      </c>
    </row>
    <row r="31" ht="12.75">
      <c r="C31" s="47" t="s">
        <v>65</v>
      </c>
    </row>
    <row r="32" ht="12.75">
      <c r="C32" s="47" t="s">
        <v>66</v>
      </c>
    </row>
    <row r="33" ht="12.75">
      <c r="C33" s="47" t="s">
        <v>67</v>
      </c>
    </row>
    <row r="34" ht="12.75">
      <c r="C34" s="47" t="s">
        <v>68</v>
      </c>
    </row>
    <row r="35" ht="12.75">
      <c r="C35" s="65" t="s">
        <v>118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4" spans="2:8" ht="12.75">
      <c r="B54" s="47" t="s">
        <v>70</v>
      </c>
      <c r="E54" s="56" t="s">
        <v>71</v>
      </c>
      <c r="H54" s="56" t="s">
        <v>86</v>
      </c>
    </row>
    <row r="55" spans="3:8" ht="12.75">
      <c r="C55" s="47" t="s">
        <v>72</v>
      </c>
      <c r="E55" s="51">
        <v>40000</v>
      </c>
      <c r="H55" s="51"/>
    </row>
    <row r="56" spans="3:8" ht="12.75">
      <c r="C56" s="47" t="s">
        <v>73</v>
      </c>
      <c r="E56" s="57">
        <v>279478.04376235756</v>
      </c>
      <c r="H56" s="57">
        <v>849.7917605312974</v>
      </c>
    </row>
    <row r="57" spans="3:8" ht="12.75">
      <c r="C57" s="47" t="s">
        <v>74</v>
      </c>
      <c r="E57" s="57">
        <v>278627.48578468396</v>
      </c>
      <c r="H57" s="57">
        <v>970.4074326111156</v>
      </c>
    </row>
    <row r="58" spans="3:8" ht="12.75">
      <c r="C58" s="47" t="s">
        <v>75</v>
      </c>
      <c r="E58" s="58" t="s">
        <v>85</v>
      </c>
      <c r="H58" s="57"/>
    </row>
    <row r="59" spans="3:8" ht="12.75">
      <c r="C59" s="47" t="s">
        <v>76</v>
      </c>
      <c r="E59" s="57">
        <v>43357.5191806761</v>
      </c>
      <c r="H59" s="57">
        <v>592.5978098242205</v>
      </c>
    </row>
    <row r="60" spans="3:8" ht="12.75">
      <c r="C60" s="47" t="s">
        <v>77</v>
      </c>
      <c r="E60" s="57">
        <v>1879874469.502696</v>
      </c>
      <c r="H60" s="57"/>
    </row>
    <row r="61" spans="3:8" ht="12.75">
      <c r="C61" s="47" t="s">
        <v>78</v>
      </c>
      <c r="E61" s="59">
        <v>0.12847109044366165</v>
      </c>
      <c r="H61" s="57"/>
    </row>
    <row r="62" spans="3:8" ht="12.75">
      <c r="C62" s="47" t="s">
        <v>79</v>
      </c>
      <c r="E62" s="60">
        <v>2.9449642003561345</v>
      </c>
      <c r="H62" s="57"/>
    </row>
    <row r="63" spans="3:8" ht="12.75">
      <c r="C63" s="47" t="s">
        <v>80</v>
      </c>
      <c r="E63" s="59">
        <v>0.155137479127138</v>
      </c>
      <c r="H63" s="57"/>
    </row>
    <row r="64" spans="3:8" ht="12.75">
      <c r="C64" s="47" t="s">
        <v>81</v>
      </c>
      <c r="E64" s="57">
        <v>138223.6488078541</v>
      </c>
      <c r="H64" s="57"/>
    </row>
    <row r="65" spans="3:8" ht="12.75">
      <c r="C65" s="47" t="s">
        <v>82</v>
      </c>
      <c r="E65" s="57">
        <v>440770.36476714385</v>
      </c>
      <c r="H65" s="57"/>
    </row>
    <row r="66" spans="3:8" ht="12.75">
      <c r="C66" s="47" t="s">
        <v>83</v>
      </c>
      <c r="E66" s="57">
        <v>302546.71595928975</v>
      </c>
      <c r="H66" s="57"/>
    </row>
    <row r="67" spans="3:8" ht="12.75">
      <c r="C67" s="47" t="s">
        <v>84</v>
      </c>
      <c r="E67" s="57">
        <v>433.575191806761</v>
      </c>
      <c r="H67" s="57"/>
    </row>
    <row r="69" spans="1:9" ht="12.75">
      <c r="A69" s="54" t="s">
        <v>87</v>
      </c>
      <c r="B69" s="54"/>
      <c r="C69" s="54"/>
      <c r="D69" s="54"/>
      <c r="E69" s="54"/>
      <c r="F69" s="50"/>
      <c r="G69" s="54"/>
      <c r="H69" s="55" t="s">
        <v>63</v>
      </c>
      <c r="I69" s="54"/>
    </row>
    <row r="71" spans="2:8" ht="12.75">
      <c r="B71" s="47" t="s">
        <v>88</v>
      </c>
      <c r="E71" s="56" t="s">
        <v>71</v>
      </c>
      <c r="H71" s="56" t="s">
        <v>86</v>
      </c>
    </row>
    <row r="72" spans="3:8" ht="12.75">
      <c r="C72" s="47" t="s">
        <v>89</v>
      </c>
      <c r="E72" s="57">
        <v>138223.6488078541</v>
      </c>
      <c r="H72" s="57"/>
    </row>
    <row r="73" spans="3:8" ht="12.75">
      <c r="C73" s="47" t="s">
        <v>90</v>
      </c>
      <c r="E73" s="57">
        <v>223833.32508616106</v>
      </c>
      <c r="H73" s="57">
        <v>1307.1993800822288</v>
      </c>
    </row>
    <row r="74" spans="3:8" ht="12.75">
      <c r="C74" s="47" t="s">
        <v>91</v>
      </c>
      <c r="E74" s="57">
        <v>242619.45104688534</v>
      </c>
      <c r="H74" s="57">
        <v>1257.0380169865803</v>
      </c>
    </row>
    <row r="75" spans="3:8" ht="12.75">
      <c r="C75" s="47" t="s">
        <v>92</v>
      </c>
      <c r="E75" s="57">
        <v>256235.22591835808</v>
      </c>
      <c r="H75" s="57">
        <v>1051.4930910747407</v>
      </c>
    </row>
    <row r="76" spans="3:8" ht="12.75">
      <c r="C76" s="47" t="s">
        <v>93</v>
      </c>
      <c r="E76" s="57">
        <v>267887.17177884816</v>
      </c>
      <c r="H76" s="57">
        <v>1044.6600436051524</v>
      </c>
    </row>
    <row r="77" spans="3:8" ht="12.75">
      <c r="C77" s="47" t="s">
        <v>94</v>
      </c>
      <c r="E77" s="57">
        <v>278622.6126300527</v>
      </c>
      <c r="H77" s="57">
        <v>970.4074326111156</v>
      </c>
    </row>
    <row r="78" spans="3:8" ht="12.75">
      <c r="C78" s="47" t="s">
        <v>95</v>
      </c>
      <c r="E78" s="57">
        <v>289784.1264298257</v>
      </c>
      <c r="H78" s="57">
        <v>1001.9607942048025</v>
      </c>
    </row>
    <row r="79" spans="3:8" ht="12.75">
      <c r="C79" s="47" t="s">
        <v>96</v>
      </c>
      <c r="E79" s="57">
        <v>301607.5003618331</v>
      </c>
      <c r="H79" s="57">
        <v>992.9743288946914</v>
      </c>
    </row>
    <row r="80" spans="3:8" ht="12.75">
      <c r="C80" s="47" t="s">
        <v>97</v>
      </c>
      <c r="E80" s="57">
        <v>315468.93231561244</v>
      </c>
      <c r="H80" s="57">
        <v>1141.9765424399995</v>
      </c>
    </row>
    <row r="81" spans="3:8" ht="12.75">
      <c r="C81" s="47" t="s">
        <v>98</v>
      </c>
      <c r="E81" s="57">
        <v>335502.3900383523</v>
      </c>
      <c r="H81" s="57">
        <v>1472.1965653241523</v>
      </c>
    </row>
    <row r="82" spans="3:8" ht="12.75">
      <c r="C82" s="47" t="s">
        <v>99</v>
      </c>
      <c r="E82" s="57">
        <v>440770.36476714385</v>
      </c>
      <c r="H82" s="57"/>
    </row>
    <row r="84" ht="12.75">
      <c r="A84" s="47" t="s">
        <v>100</v>
      </c>
    </row>
    <row r="85" ht="12.75">
      <c r="F85" s="50" t="s">
        <v>56</v>
      </c>
    </row>
    <row r="88" ht="12.75">
      <c r="A88" s="54" t="s">
        <v>61</v>
      </c>
    </row>
    <row r="90" spans="1:9" ht="12.75">
      <c r="A90" s="54" t="s">
        <v>101</v>
      </c>
      <c r="B90" s="54"/>
      <c r="C90" s="54"/>
      <c r="D90" s="54"/>
      <c r="E90" s="54"/>
      <c r="F90" s="50"/>
      <c r="G90" s="54"/>
      <c r="H90" s="55" t="s">
        <v>102</v>
      </c>
      <c r="I90" s="54"/>
    </row>
    <row r="92" ht="12.75">
      <c r="B92" s="47" t="s">
        <v>103</v>
      </c>
    </row>
    <row r="93" spans="3:4" ht="12.75">
      <c r="C93" s="47" t="s">
        <v>81</v>
      </c>
      <c r="D93" s="61">
        <v>9532.8</v>
      </c>
    </row>
    <row r="94" spans="3:4" ht="12.75">
      <c r="C94" s="47" t="s">
        <v>104</v>
      </c>
      <c r="D94" s="61">
        <v>10592</v>
      </c>
    </row>
    <row r="95" spans="3:4" ht="12.75">
      <c r="C95" s="47" t="s">
        <v>82</v>
      </c>
      <c r="D95" s="61">
        <v>11651.2</v>
      </c>
    </row>
    <row r="96" ht="12.75">
      <c r="E96" s="56"/>
    </row>
    <row r="97" ht="12.75">
      <c r="E97" s="56"/>
    </row>
    <row r="98" ht="12.75"/>
    <row r="100" spans="1:9" ht="12.75">
      <c r="A100" s="54" t="s">
        <v>105</v>
      </c>
      <c r="B100" s="54"/>
      <c r="C100" s="54"/>
      <c r="D100" s="54"/>
      <c r="E100" s="54"/>
      <c r="F100" s="50"/>
      <c r="G100" s="54"/>
      <c r="H100" s="55" t="s">
        <v>106</v>
      </c>
      <c r="I100" s="54"/>
    </row>
    <row r="102" ht="12.75">
      <c r="B102" s="47" t="s">
        <v>107</v>
      </c>
    </row>
    <row r="103" spans="3:4" ht="12.75">
      <c r="C103" s="47" t="s">
        <v>73</v>
      </c>
      <c r="D103" s="58">
        <v>6.75</v>
      </c>
    </row>
    <row r="104" spans="3:4" ht="12.75">
      <c r="C104" s="47" t="s">
        <v>108</v>
      </c>
      <c r="D104" s="58">
        <v>0.675</v>
      </c>
    </row>
    <row r="105" ht="12.75">
      <c r="E105" s="56"/>
    </row>
    <row r="106" ht="12.75">
      <c r="E106" s="56"/>
    </row>
    <row r="107" ht="12.75"/>
    <row r="108" ht="12.75"/>
    <row r="110" spans="1:9" ht="12.75">
      <c r="A110" s="54" t="s">
        <v>109</v>
      </c>
      <c r="B110" s="54"/>
      <c r="C110" s="54"/>
      <c r="D110" s="54"/>
      <c r="E110" s="54"/>
      <c r="F110" s="50"/>
      <c r="G110" s="54"/>
      <c r="H110" s="55" t="s">
        <v>110</v>
      </c>
      <c r="I110" s="54"/>
    </row>
    <row r="112" ht="12.75">
      <c r="B112" s="47" t="s">
        <v>107</v>
      </c>
    </row>
    <row r="113" spans="3:4" ht="12.75">
      <c r="C113" s="47" t="s">
        <v>73</v>
      </c>
      <c r="D113" s="62">
        <v>0.25</v>
      </c>
    </row>
    <row r="114" spans="3:4" ht="12.75">
      <c r="C114" s="47" t="s">
        <v>108</v>
      </c>
      <c r="D114" s="62">
        <v>0.01</v>
      </c>
    </row>
    <row r="115" ht="12.75">
      <c r="E115" s="56"/>
    </row>
    <row r="116" ht="12.75">
      <c r="E116" s="56"/>
    </row>
    <row r="117" ht="12.75"/>
    <row r="118" ht="12.75"/>
    <row r="120" ht="12.75">
      <c r="A120" s="47" t="s">
        <v>111</v>
      </c>
    </row>
    <row r="121" ht="12.75">
      <c r="E121" s="50" t="s">
        <v>112</v>
      </c>
    </row>
    <row r="147" ht="12.75">
      <c r="A147" s="47" t="s">
        <v>113</v>
      </c>
    </row>
  </sheetData>
  <printOptions/>
  <pageMargins left="1.3779527559055118" right="1.1811023622047245" top="2.6" bottom="0.6" header="2.1" footer="0.5118110236220472"/>
  <pageSetup horizontalDpi="600" verticalDpi="600" orientation="portrait" paperSize="9" r:id="rId2"/>
  <headerFooter alignWithMargins="0">
    <oddHeader>&amp;C&amp;F</oddHeader>
  </headerFooter>
  <rowBreaks count="5" manualBreakCount="5">
    <brk id="22" max="255" man="1"/>
    <brk id="68" max="255" man="1"/>
    <brk id="84" max="255" man="1"/>
    <brk id="120" max="255" man="1"/>
    <brk id="147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NUEVA HUMANIDAD</dc:creator>
  <cp:keywords/>
  <dc:description/>
  <cp:lastModifiedBy>NUEVA HUMANIDAD</cp:lastModifiedBy>
  <cp:lastPrinted>2009-02-19T00:22:32Z</cp:lastPrinted>
  <dcterms:created xsi:type="dcterms:W3CDTF">2009-02-18T20:46:56Z</dcterms:created>
  <dcterms:modified xsi:type="dcterms:W3CDTF">2009-02-19T00:26:06Z</dcterms:modified>
  <cp:category/>
  <cp:version/>
  <cp:contentType/>
  <cp:contentStatus/>
</cp:coreProperties>
</file>