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1" activeTab="1"/>
  </bookViews>
  <sheets>
    <sheet name="Prestamo" sheetId="1" r:id="rId1"/>
    <sheet name="anexo 3.13" sheetId="2" r:id="rId2"/>
  </sheets>
  <definedNames>
    <definedName name="p">#REF!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1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t">#REF!</definedName>
    <definedName name="w">#REF!</definedName>
    <definedName name="y">#REF!</definedName>
  </definedNames>
  <calcPr fullCalcOnLoad="1"/>
</workbook>
</file>

<file path=xl/sharedStrings.xml><?xml version="1.0" encoding="utf-8"?>
<sst xmlns="http://schemas.openxmlformats.org/spreadsheetml/2006/main" count="62" uniqueCount="59">
  <si>
    <t>Costos de distribucion</t>
  </si>
  <si>
    <t xml:space="preserve">Ingreso por ventas </t>
  </si>
  <si>
    <t>Gastos administrativos</t>
  </si>
  <si>
    <t xml:space="preserve">Total de ventas </t>
  </si>
  <si>
    <t>Luz</t>
  </si>
  <si>
    <t>Agua</t>
  </si>
  <si>
    <t>Telefono</t>
  </si>
  <si>
    <t>Suministro de oficina</t>
  </si>
  <si>
    <t>Sueldos personales fijos</t>
  </si>
  <si>
    <t>Decimo tercero</t>
  </si>
  <si>
    <t>Decimo cuarto</t>
  </si>
  <si>
    <t>Vacaciones</t>
  </si>
  <si>
    <t xml:space="preserve">Fondo de reserva </t>
  </si>
  <si>
    <t>Aporte Patronal</t>
  </si>
  <si>
    <t>Sueldos personal externo</t>
  </si>
  <si>
    <t>Total gastos administrativos</t>
  </si>
  <si>
    <t>Costos de publicidad</t>
  </si>
  <si>
    <t xml:space="preserve">Medios impresos </t>
  </si>
  <si>
    <t>Costos de distribucion y produccion</t>
  </si>
  <si>
    <t>Costos de produccion</t>
  </si>
  <si>
    <t>Total de costos operacionales</t>
  </si>
  <si>
    <t>Capital de trabajo</t>
  </si>
  <si>
    <t>Fuente: elaborado por los autores</t>
  </si>
  <si>
    <t>Anexo 3.13</t>
  </si>
  <si>
    <t>PRESTAMO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</si>
  <si>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</si>
  <si>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</si>
  <si>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</si>
  <si>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</si>
  <si>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</si>
  <si>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</si>
  <si>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</si>
  <si>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</si>
  <si>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</si>
  <si>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</si>
  <si>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</si>
  <si>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</si>
  <si>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Saldos Acumulados</t>
  </si>
  <si>
    <t>D`</t>
  </si>
  <si>
    <t>E</t>
  </si>
  <si>
    <t>F</t>
  </si>
  <si>
    <t>M</t>
  </si>
  <si>
    <t>A</t>
  </si>
  <si>
    <t>J</t>
  </si>
  <si>
    <t>S</t>
  </si>
  <si>
    <t>O</t>
  </si>
  <si>
    <t>N</t>
  </si>
  <si>
    <t>D</t>
  </si>
  <si>
    <t>Ingreso Mensual</t>
  </si>
  <si>
    <t>Egreso Mensual</t>
  </si>
  <si>
    <t>Saldo Mensual</t>
  </si>
  <si>
    <t>Saldo Acumulado</t>
  </si>
  <si>
    <t>CT</t>
  </si>
  <si>
    <t>Tasa de Interes</t>
  </si>
  <si>
    <t>Periodo</t>
  </si>
  <si>
    <t>Pago</t>
  </si>
  <si>
    <t>Interes</t>
  </si>
  <si>
    <t xml:space="preserve">Capital </t>
  </si>
  <si>
    <t>SALDO</t>
  </si>
</sst>
</file>

<file path=xl/styles.xml><?xml version="1.0" encoding="utf-8"?>
<styleSheet xmlns="http://schemas.openxmlformats.org/spreadsheetml/2006/main">
  <numFmts count="3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  <numFmt numFmtId="180" formatCode="0.000000"/>
    <numFmt numFmtId="181" formatCode="0.0000000"/>
    <numFmt numFmtId="182" formatCode="&quot;$&quot;#,##0_);[Red]\(&quot;$&quot;#,##0\)"/>
    <numFmt numFmtId="183" formatCode="0.00000000"/>
    <numFmt numFmtId="184" formatCode="[$$-409]#,##0.00"/>
    <numFmt numFmtId="185" formatCode="0.0%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176" fontId="0" fillId="0" borderId="10" xfId="0" applyNumberFormat="1" applyBorder="1" applyAlignment="1">
      <alignment/>
    </xf>
    <xf numFmtId="0" fontId="1" fillId="4" borderId="11" xfId="53" applyFont="1" applyFill="1" applyBorder="1" applyAlignment="1">
      <alignment horizontal="center"/>
      <protection/>
    </xf>
    <xf numFmtId="0" fontId="1" fillId="4" borderId="12" xfId="53" applyFont="1" applyFill="1" applyBorder="1" applyAlignment="1">
      <alignment horizontal="center"/>
      <protection/>
    </xf>
    <xf numFmtId="0" fontId="1" fillId="4" borderId="13" xfId="53" applyFont="1" applyFill="1" applyBorder="1" applyAlignment="1">
      <alignment horizontal="center"/>
      <protection/>
    </xf>
    <xf numFmtId="0" fontId="0" fillId="24" borderId="0" xfId="53" applyFill="1">
      <alignment/>
      <protection/>
    </xf>
    <xf numFmtId="0" fontId="0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0" fontId="1" fillId="24" borderId="0" xfId="53" applyFont="1" applyFill="1" applyAlignment="1">
      <alignment horizontal="center"/>
      <protection/>
    </xf>
    <xf numFmtId="0" fontId="1" fillId="22" borderId="11" xfId="53" applyFont="1" applyFill="1" applyBorder="1" applyAlignment="1">
      <alignment horizontal="center"/>
      <protection/>
    </xf>
    <xf numFmtId="0" fontId="1" fillId="22" borderId="14" xfId="53" applyFont="1" applyFill="1" applyBorder="1" applyAlignment="1">
      <alignment horizontal="center"/>
      <protection/>
    </xf>
    <xf numFmtId="0" fontId="0" fillId="4" borderId="15" xfId="53" applyFill="1" applyBorder="1" applyAlignment="1">
      <alignment horizontal="center"/>
      <protection/>
    </xf>
    <xf numFmtId="184" fontId="0" fillId="8" borderId="16" xfId="53" applyNumberFormat="1" applyFill="1" applyBorder="1">
      <alignment/>
      <protection/>
    </xf>
    <xf numFmtId="184" fontId="0" fillId="8" borderId="17" xfId="53" applyNumberFormat="1" applyFill="1" applyBorder="1">
      <alignment/>
      <protection/>
    </xf>
    <xf numFmtId="0" fontId="0" fillId="4" borderId="18" xfId="53" applyFill="1" applyBorder="1" applyAlignment="1">
      <alignment horizontal="center"/>
      <protection/>
    </xf>
    <xf numFmtId="184" fontId="0" fillId="8" borderId="0" xfId="53" applyNumberFormat="1" applyFill="1" applyBorder="1">
      <alignment/>
      <protection/>
    </xf>
    <xf numFmtId="184" fontId="0" fillId="8" borderId="19" xfId="53" applyNumberFormat="1" applyFill="1" applyBorder="1">
      <alignment/>
      <protection/>
    </xf>
    <xf numFmtId="0" fontId="0" fillId="4" borderId="20" xfId="53" applyFill="1" applyBorder="1" applyAlignment="1">
      <alignment horizontal="center"/>
      <protection/>
    </xf>
    <xf numFmtId="184" fontId="0" fillId="8" borderId="21" xfId="53" applyNumberFormat="1" applyFill="1" applyBorder="1">
      <alignment/>
      <protection/>
    </xf>
    <xf numFmtId="184" fontId="0" fillId="8" borderId="22" xfId="53" applyNumberFormat="1" applyFill="1" applyBorder="1">
      <alignment/>
      <protection/>
    </xf>
    <xf numFmtId="0" fontId="0" fillId="25" borderId="16" xfId="53" applyFont="1" applyFill="1" applyBorder="1" applyAlignment="1">
      <alignment horizontal="center" vertical="center" wrapText="1"/>
      <protection/>
    </xf>
    <xf numFmtId="0" fontId="0" fillId="25" borderId="17" xfId="53" applyFont="1" applyFill="1" applyBorder="1" applyAlignment="1">
      <alignment horizontal="center" vertical="center" wrapText="1"/>
      <protection/>
    </xf>
    <xf numFmtId="0" fontId="1" fillId="4" borderId="11" xfId="53" applyFont="1" applyFill="1" applyBorder="1" applyAlignment="1">
      <alignment horizontal="center"/>
      <protection/>
    </xf>
    <xf numFmtId="0" fontId="1" fillId="4" borderId="12" xfId="53" applyFont="1" applyFill="1" applyBorder="1" applyAlignment="1">
      <alignment horizontal="center"/>
      <protection/>
    </xf>
    <xf numFmtId="0" fontId="1" fillId="4" borderId="13" xfId="53" applyFont="1" applyFill="1" applyBorder="1" applyAlignment="1">
      <alignment horizontal="center"/>
      <protection/>
    </xf>
    <xf numFmtId="0" fontId="0" fillId="25" borderId="23" xfId="53" applyFont="1" applyFill="1" applyBorder="1" applyAlignment="1">
      <alignment horizontal="center" vertical="center" wrapText="1"/>
      <protection/>
    </xf>
    <xf numFmtId="0" fontId="0" fillId="25" borderId="24" xfId="53" applyFont="1" applyFill="1" applyBorder="1" applyAlignment="1">
      <alignment horizontal="center" vertical="center" wrapText="1"/>
      <protection/>
    </xf>
    <xf numFmtId="0" fontId="0" fillId="25" borderId="0" xfId="53" applyFont="1" applyFill="1" applyBorder="1" applyAlignment="1">
      <alignment horizontal="center" vertical="center" wrapText="1"/>
      <protection/>
    </xf>
    <xf numFmtId="0" fontId="0" fillId="25" borderId="19" xfId="53" applyFont="1" applyFill="1" applyBorder="1" applyAlignment="1">
      <alignment horizontal="center" vertical="center" wrapText="1"/>
      <protection/>
    </xf>
    <xf numFmtId="0" fontId="0" fillId="25" borderId="25" xfId="53" applyFont="1" applyFill="1" applyBorder="1" applyAlignment="1">
      <alignment horizontal="center" vertical="center" wrapText="1"/>
      <protection/>
    </xf>
    <xf numFmtId="0" fontId="0" fillId="25" borderId="21" xfId="53" applyFont="1" applyFill="1" applyBorder="1" applyAlignment="1">
      <alignment horizontal="center" vertical="center" wrapText="1"/>
      <protection/>
    </xf>
    <xf numFmtId="0" fontId="0" fillId="25" borderId="22" xfId="53" applyFont="1" applyFill="1" applyBorder="1" applyAlignment="1">
      <alignment horizontal="center" vertical="center" wrapText="1"/>
      <protection/>
    </xf>
    <xf numFmtId="0" fontId="21" fillId="24" borderId="16" xfId="53" applyFont="1" applyFill="1" applyBorder="1" applyAlignment="1">
      <alignment horizontal="center"/>
      <protection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21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30" xfId="0" applyFill="1" applyBorder="1" applyAlignment="1">
      <alignment horizontal="left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left"/>
    </xf>
    <xf numFmtId="1" fontId="0" fillId="0" borderId="28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35" xfId="0" applyFill="1" applyBorder="1" applyAlignment="1">
      <alignment horizontal="left"/>
    </xf>
    <xf numFmtId="1" fontId="0" fillId="0" borderId="36" xfId="0" applyNumberFormat="1" applyFill="1" applyBorder="1" applyAlignment="1">
      <alignment horizontal="center"/>
    </xf>
    <xf numFmtId="0" fontId="0" fillId="0" borderId="37" xfId="0" applyFill="1" applyBorder="1" applyAlignment="1">
      <alignment horizontal="left"/>
    </xf>
    <xf numFmtId="1" fontId="0" fillId="0" borderId="38" xfId="0" applyNumberFormat="1" applyFill="1" applyBorder="1" applyAlignment="1">
      <alignment horizontal="center"/>
    </xf>
    <xf numFmtId="1" fontId="0" fillId="0" borderId="38" xfId="0" applyNumberFormat="1" applyFill="1" applyBorder="1" applyAlignment="1">
      <alignment horizontal="center"/>
    </xf>
    <xf numFmtId="1" fontId="0" fillId="0" borderId="39" xfId="0" applyNumberForma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1" fontId="0" fillId="0" borderId="13" xfId="0" applyNumberForma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33"/>
  <sheetViews>
    <sheetView zoomScalePageLayoutView="0" workbookViewId="0" topLeftCell="A1">
      <selection activeCell="D19" sqref="D19:E19"/>
    </sheetView>
  </sheetViews>
  <sheetFormatPr defaultColWidth="11.421875" defaultRowHeight="12.75"/>
  <cols>
    <col min="1" max="2" width="11.421875" style="9" customWidth="1"/>
    <col min="3" max="3" width="11.57421875" style="9" bestFit="1" customWidth="1"/>
    <col min="4" max="4" width="15.00390625" style="9" bestFit="1" customWidth="1"/>
    <col min="5" max="5" width="11.57421875" style="9" bestFit="1" customWidth="1"/>
    <col min="6" max="6" width="12.7109375" style="9" bestFit="1" customWidth="1"/>
    <col min="7" max="16384" width="11.421875" style="9" customWidth="1"/>
  </cols>
  <sheetData>
    <row r="6" ht="13.5" thickBot="1"/>
    <row r="7" spans="1:7" ht="13.5" thickBot="1">
      <c r="A7" s="26" t="s">
        <v>24</v>
      </c>
      <c r="B7" s="27"/>
      <c r="C7" s="27"/>
      <c r="D7" s="27"/>
      <c r="E7" s="27"/>
      <c r="F7" s="27"/>
      <c r="G7" s="28"/>
    </row>
    <row r="8" spans="1:7" ht="12.75">
      <c r="A8" s="29"/>
      <c r="B8" s="24"/>
      <c r="C8" s="24"/>
      <c r="D8" s="24"/>
      <c r="E8" s="24"/>
      <c r="F8" s="24"/>
      <c r="G8" s="25"/>
    </row>
    <row r="9" spans="1:7" ht="12.75">
      <c r="A9" s="30"/>
      <c r="B9" s="31"/>
      <c r="C9" s="31"/>
      <c r="D9" s="31"/>
      <c r="E9" s="31"/>
      <c r="F9" s="31"/>
      <c r="G9" s="32"/>
    </row>
    <row r="10" spans="1:7" ht="12.75">
      <c r="A10" s="30"/>
      <c r="B10" s="31"/>
      <c r="C10" s="31"/>
      <c r="D10" s="31"/>
      <c r="E10" s="31"/>
      <c r="F10" s="31"/>
      <c r="G10" s="32"/>
    </row>
    <row r="11" spans="1:7" ht="13.5" thickBot="1">
      <c r="A11" s="33"/>
      <c r="B11" s="34"/>
      <c r="C11" s="34"/>
      <c r="D11" s="34"/>
      <c r="E11" s="34"/>
      <c r="F11" s="34"/>
      <c r="G11" s="35"/>
    </row>
    <row r="17" ht="13.5" thickBot="1"/>
    <row r="18" spans="2:6" ht="13.5" thickBot="1">
      <c r="B18" s="12"/>
      <c r="C18" s="12"/>
      <c r="D18" s="13" t="s">
        <v>53</v>
      </c>
      <c r="E18" s="14">
        <v>0.12</v>
      </c>
      <c r="F18" s="12"/>
    </row>
    <row r="19" spans="4:5" ht="12.75">
      <c r="D19" s="36"/>
      <c r="E19" s="36"/>
    </row>
    <row r="21" ht="13.5" thickBot="1"/>
    <row r="22" spans="2:6" ht="13.5" thickBot="1">
      <c r="B22" s="6" t="s">
        <v>54</v>
      </c>
      <c r="C22" s="7" t="s">
        <v>55</v>
      </c>
      <c r="D22" s="7" t="s">
        <v>56</v>
      </c>
      <c r="E22" s="7" t="s">
        <v>57</v>
      </c>
      <c r="F22" s="8" t="s">
        <v>58</v>
      </c>
    </row>
    <row r="23" spans="2:6" ht="12.75">
      <c r="B23" s="15">
        <v>0</v>
      </c>
      <c r="C23" s="16"/>
      <c r="D23" s="16"/>
      <c r="E23" s="16"/>
      <c r="F23" s="17">
        <v>20000</v>
      </c>
    </row>
    <row r="24" spans="2:6" ht="12.75">
      <c r="B24" s="18">
        <v>1</v>
      </c>
      <c r="C24" s="19">
        <f aca="true" t="shared" si="0" ref="C24:C33">PMT($E$18,$B$33,-$F$23)</f>
        <v>3539.6832831968804</v>
      </c>
      <c r="D24" s="19">
        <f aca="true" t="shared" si="1" ref="D24:D33">F23*$E$18</f>
        <v>2400</v>
      </c>
      <c r="E24" s="19">
        <f>C24-D24</f>
        <v>1139.6832831968804</v>
      </c>
      <c r="F24" s="20">
        <f>F23-E24</f>
        <v>18860.31671680312</v>
      </c>
    </row>
    <row r="25" spans="2:6" ht="12.75">
      <c r="B25" s="18">
        <v>2</v>
      </c>
      <c r="C25" s="19">
        <f t="shared" si="0"/>
        <v>3539.6832831968804</v>
      </c>
      <c r="D25" s="19">
        <f t="shared" si="1"/>
        <v>2263.2380060163746</v>
      </c>
      <c r="E25" s="19">
        <f aca="true" t="shared" si="2" ref="E25:E33">C25-D25</f>
        <v>1276.4452771805059</v>
      </c>
      <c r="F25" s="20">
        <f aca="true" t="shared" si="3" ref="F25:F33">F24-E25</f>
        <v>17583.871439622617</v>
      </c>
    </row>
    <row r="26" spans="2:6" ht="12.75">
      <c r="B26" s="18">
        <v>3</v>
      </c>
      <c r="C26" s="19">
        <f t="shared" si="0"/>
        <v>3539.6832831968804</v>
      </c>
      <c r="D26" s="19">
        <f t="shared" si="1"/>
        <v>2110.064572754714</v>
      </c>
      <c r="E26" s="19">
        <f t="shared" si="2"/>
        <v>1429.6187104421665</v>
      </c>
      <c r="F26" s="20">
        <f t="shared" si="3"/>
        <v>16154.25272918045</v>
      </c>
    </row>
    <row r="27" spans="2:6" ht="12.75">
      <c r="B27" s="18">
        <v>4</v>
      </c>
      <c r="C27" s="19">
        <f t="shared" si="0"/>
        <v>3539.6832831968804</v>
      </c>
      <c r="D27" s="19">
        <f t="shared" si="1"/>
        <v>1938.510327501654</v>
      </c>
      <c r="E27" s="19">
        <f t="shared" si="2"/>
        <v>1601.1729556952264</v>
      </c>
      <c r="F27" s="20">
        <f t="shared" si="3"/>
        <v>14553.079773485224</v>
      </c>
    </row>
    <row r="28" spans="2:6" ht="12.75">
      <c r="B28" s="18">
        <v>5</v>
      </c>
      <c r="C28" s="19">
        <f t="shared" si="0"/>
        <v>3539.6832831968804</v>
      </c>
      <c r="D28" s="19">
        <f t="shared" si="1"/>
        <v>1746.3695728182267</v>
      </c>
      <c r="E28" s="19">
        <f t="shared" si="2"/>
        <v>1793.3137103786537</v>
      </c>
      <c r="F28" s="20">
        <f t="shared" si="3"/>
        <v>12759.76606310657</v>
      </c>
    </row>
    <row r="29" spans="2:6" ht="12.75">
      <c r="B29" s="18">
        <v>6</v>
      </c>
      <c r="C29" s="19">
        <f t="shared" si="0"/>
        <v>3539.6832831968804</v>
      </c>
      <c r="D29" s="19">
        <f t="shared" si="1"/>
        <v>1531.1719275727883</v>
      </c>
      <c r="E29" s="19">
        <f t="shared" si="2"/>
        <v>2008.5113556240922</v>
      </c>
      <c r="F29" s="20">
        <f t="shared" si="3"/>
        <v>10751.254707482478</v>
      </c>
    </row>
    <row r="30" spans="2:6" ht="12.75">
      <c r="B30" s="18">
        <v>7</v>
      </c>
      <c r="C30" s="19">
        <f t="shared" si="0"/>
        <v>3539.6832831968804</v>
      </c>
      <c r="D30" s="19">
        <f t="shared" si="1"/>
        <v>1290.1505648978973</v>
      </c>
      <c r="E30" s="19">
        <f t="shared" si="2"/>
        <v>2249.532718298983</v>
      </c>
      <c r="F30" s="20">
        <f t="shared" si="3"/>
        <v>8501.721989183494</v>
      </c>
    </row>
    <row r="31" spans="2:6" ht="12.75">
      <c r="B31" s="18">
        <v>8</v>
      </c>
      <c r="C31" s="19">
        <f t="shared" si="0"/>
        <v>3539.6832831968804</v>
      </c>
      <c r="D31" s="19">
        <f t="shared" si="1"/>
        <v>1020.2066387020192</v>
      </c>
      <c r="E31" s="19">
        <f t="shared" si="2"/>
        <v>2519.4766444948614</v>
      </c>
      <c r="F31" s="20">
        <f t="shared" si="3"/>
        <v>5982.245344688632</v>
      </c>
    </row>
    <row r="32" spans="2:6" ht="12.75">
      <c r="B32" s="18">
        <v>9</v>
      </c>
      <c r="C32" s="19">
        <f t="shared" si="0"/>
        <v>3539.6832831968804</v>
      </c>
      <c r="D32" s="19">
        <f t="shared" si="1"/>
        <v>717.8694413626358</v>
      </c>
      <c r="E32" s="19">
        <f t="shared" si="2"/>
        <v>2821.8138418342446</v>
      </c>
      <c r="F32" s="20">
        <f t="shared" si="3"/>
        <v>3160.4315028543874</v>
      </c>
    </row>
    <row r="33" spans="2:6" ht="13.5" thickBot="1">
      <c r="B33" s="21">
        <v>10</v>
      </c>
      <c r="C33" s="22">
        <f t="shared" si="0"/>
        <v>3539.6832831968804</v>
      </c>
      <c r="D33" s="22">
        <f t="shared" si="1"/>
        <v>379.2517803425265</v>
      </c>
      <c r="E33" s="22">
        <f t="shared" si="2"/>
        <v>3160.4315028543538</v>
      </c>
      <c r="F33" s="23">
        <f t="shared" si="3"/>
        <v>3.3651303965598345E-11</v>
      </c>
    </row>
  </sheetData>
  <sheetProtection/>
  <mergeCells count="3">
    <mergeCell ref="A7:G7"/>
    <mergeCell ref="A8:G11"/>
    <mergeCell ref="D19:E19"/>
  </mergeCells>
  <printOptions/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PageLayoutView="0" workbookViewId="0" topLeftCell="A15">
      <selection activeCell="F38" sqref="F38"/>
    </sheetView>
  </sheetViews>
  <sheetFormatPr defaultColWidth="11.421875" defaultRowHeight="12.75"/>
  <cols>
    <col min="1" max="1" width="32.28125" style="0" bestFit="1" customWidth="1"/>
    <col min="4" max="4" width="12.57421875" style="0" bestFit="1" customWidth="1"/>
    <col min="5" max="14" width="13.57421875" style="0" bestFit="1" customWidth="1"/>
  </cols>
  <sheetData>
    <row r="1" spans="1:14" ht="12.75">
      <c r="A1" s="37" t="s">
        <v>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2.75">
      <c r="A2" s="42" t="s">
        <v>21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2" customHeight="1">
      <c r="A3" s="1"/>
      <c r="B3" s="1"/>
      <c r="C3" s="10" t="s">
        <v>25</v>
      </c>
      <c r="D3" s="10" t="s">
        <v>26</v>
      </c>
      <c r="E3" s="10" t="s">
        <v>27</v>
      </c>
      <c r="F3" s="10" t="s">
        <v>28</v>
      </c>
      <c r="G3" s="10" t="s">
        <v>29</v>
      </c>
      <c r="H3" s="10" t="s">
        <v>30</v>
      </c>
      <c r="I3" s="10" t="s">
        <v>31</v>
      </c>
      <c r="J3" s="10" t="s">
        <v>32</v>
      </c>
      <c r="K3" s="10" t="s">
        <v>33</v>
      </c>
      <c r="L3" s="10" t="s">
        <v>34</v>
      </c>
      <c r="M3" s="10" t="s">
        <v>35</v>
      </c>
      <c r="N3" s="10" t="s">
        <v>36</v>
      </c>
    </row>
    <row r="4" spans="1:14" ht="12.75">
      <c r="A4" s="4" t="s">
        <v>1</v>
      </c>
      <c r="B4" s="1"/>
      <c r="C4" s="1">
        <f>170000/12</f>
        <v>14166.666666666666</v>
      </c>
      <c r="D4" s="1">
        <f aca="true" t="shared" si="0" ref="D4:N4">170000/12</f>
        <v>14166.666666666666</v>
      </c>
      <c r="E4" s="1">
        <f t="shared" si="0"/>
        <v>14166.666666666666</v>
      </c>
      <c r="F4" s="1">
        <f t="shared" si="0"/>
        <v>14166.666666666666</v>
      </c>
      <c r="G4" s="1">
        <f t="shared" si="0"/>
        <v>14166.666666666666</v>
      </c>
      <c r="H4" s="1">
        <f t="shared" si="0"/>
        <v>14166.666666666666</v>
      </c>
      <c r="I4" s="1">
        <f t="shared" si="0"/>
        <v>14166.666666666666</v>
      </c>
      <c r="J4" s="1">
        <f t="shared" si="0"/>
        <v>14166.666666666666</v>
      </c>
      <c r="K4" s="1">
        <f t="shared" si="0"/>
        <v>14166.666666666666</v>
      </c>
      <c r="L4" s="1">
        <f t="shared" si="0"/>
        <v>14166.666666666666</v>
      </c>
      <c r="M4" s="1">
        <f t="shared" si="0"/>
        <v>14166.666666666666</v>
      </c>
      <c r="N4" s="1">
        <f t="shared" si="0"/>
        <v>14166.666666666666</v>
      </c>
    </row>
    <row r="5" ht="9" customHeight="1"/>
    <row r="6" ht="3.75" customHeight="1" hidden="1"/>
    <row r="7" spans="1:14" ht="12.75">
      <c r="A7" s="1" t="s">
        <v>3</v>
      </c>
      <c r="B7" s="1"/>
      <c r="C7" s="1">
        <f>C4</f>
        <v>14166.666666666666</v>
      </c>
      <c r="D7" s="1">
        <f aca="true" t="shared" si="1" ref="D7:N7">D4</f>
        <v>14166.666666666666</v>
      </c>
      <c r="E7" s="1">
        <f t="shared" si="1"/>
        <v>14166.666666666666</v>
      </c>
      <c r="F7" s="1">
        <f t="shared" si="1"/>
        <v>14166.666666666666</v>
      </c>
      <c r="G7" s="1">
        <f t="shared" si="1"/>
        <v>14166.666666666666</v>
      </c>
      <c r="H7" s="1">
        <f t="shared" si="1"/>
        <v>14166.666666666666</v>
      </c>
      <c r="I7" s="1">
        <f t="shared" si="1"/>
        <v>14166.666666666666</v>
      </c>
      <c r="J7" s="1">
        <f t="shared" si="1"/>
        <v>14166.666666666666</v>
      </c>
      <c r="K7" s="1">
        <f t="shared" si="1"/>
        <v>14166.666666666666</v>
      </c>
      <c r="L7" s="1">
        <f t="shared" si="1"/>
        <v>14166.666666666666</v>
      </c>
      <c r="M7" s="1">
        <f t="shared" si="1"/>
        <v>14166.666666666666</v>
      </c>
      <c r="N7" s="1">
        <f t="shared" si="1"/>
        <v>14166.666666666666</v>
      </c>
    </row>
    <row r="8" spans="1:14" ht="12.75">
      <c r="A8" s="39" t="s">
        <v>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</row>
    <row r="9" spans="1:1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1" t="s">
        <v>4</v>
      </c>
      <c r="B10" s="1">
        <f>600/12</f>
        <v>50</v>
      </c>
      <c r="C10" s="1">
        <f>600/12</f>
        <v>50</v>
      </c>
      <c r="D10" s="1">
        <f aca="true" t="shared" si="2" ref="D10:N10">600/12</f>
        <v>50</v>
      </c>
      <c r="E10" s="1">
        <f t="shared" si="2"/>
        <v>50</v>
      </c>
      <c r="F10" s="1">
        <f t="shared" si="2"/>
        <v>50</v>
      </c>
      <c r="G10" s="1">
        <f t="shared" si="2"/>
        <v>50</v>
      </c>
      <c r="H10" s="1">
        <f t="shared" si="2"/>
        <v>50</v>
      </c>
      <c r="I10" s="1">
        <f t="shared" si="2"/>
        <v>50</v>
      </c>
      <c r="J10" s="1">
        <f t="shared" si="2"/>
        <v>50</v>
      </c>
      <c r="K10" s="1">
        <f t="shared" si="2"/>
        <v>50</v>
      </c>
      <c r="L10" s="1">
        <f t="shared" si="2"/>
        <v>50</v>
      </c>
      <c r="M10" s="1">
        <f t="shared" si="2"/>
        <v>50</v>
      </c>
      <c r="N10" s="1">
        <f t="shared" si="2"/>
        <v>50</v>
      </c>
    </row>
    <row r="11" spans="1:14" ht="12.75">
      <c r="A11" s="1" t="s">
        <v>5</v>
      </c>
      <c r="B11" s="1">
        <f>240/12</f>
        <v>20</v>
      </c>
      <c r="C11" s="1">
        <f>240/12</f>
        <v>20</v>
      </c>
      <c r="D11" s="1">
        <f aca="true" t="shared" si="3" ref="D11:N11">240/12</f>
        <v>20</v>
      </c>
      <c r="E11" s="1">
        <f t="shared" si="3"/>
        <v>20</v>
      </c>
      <c r="F11" s="1">
        <f t="shared" si="3"/>
        <v>20</v>
      </c>
      <c r="G11" s="1">
        <f t="shared" si="3"/>
        <v>20</v>
      </c>
      <c r="H11" s="1">
        <f t="shared" si="3"/>
        <v>20</v>
      </c>
      <c r="I11" s="1">
        <f t="shared" si="3"/>
        <v>20</v>
      </c>
      <c r="J11" s="1">
        <f t="shared" si="3"/>
        <v>20</v>
      </c>
      <c r="K11" s="1">
        <f t="shared" si="3"/>
        <v>20</v>
      </c>
      <c r="L11" s="1">
        <f t="shared" si="3"/>
        <v>20</v>
      </c>
      <c r="M11" s="1">
        <f t="shared" si="3"/>
        <v>20</v>
      </c>
      <c r="N11" s="1">
        <f t="shared" si="3"/>
        <v>20</v>
      </c>
    </row>
    <row r="12" spans="1:14" ht="12.75">
      <c r="A12" s="1" t="s">
        <v>6</v>
      </c>
      <c r="B12" s="1">
        <f>600/12</f>
        <v>50</v>
      </c>
      <c r="C12" s="1">
        <f>600/12</f>
        <v>50</v>
      </c>
      <c r="D12" s="1">
        <f aca="true" t="shared" si="4" ref="D12:N12">600/12</f>
        <v>50</v>
      </c>
      <c r="E12" s="1">
        <f t="shared" si="4"/>
        <v>50</v>
      </c>
      <c r="F12" s="1">
        <f t="shared" si="4"/>
        <v>50</v>
      </c>
      <c r="G12" s="1">
        <f t="shared" si="4"/>
        <v>50</v>
      </c>
      <c r="H12" s="1">
        <f t="shared" si="4"/>
        <v>50</v>
      </c>
      <c r="I12" s="1">
        <f t="shared" si="4"/>
        <v>50</v>
      </c>
      <c r="J12" s="1">
        <f t="shared" si="4"/>
        <v>50</v>
      </c>
      <c r="K12" s="1">
        <f t="shared" si="4"/>
        <v>50</v>
      </c>
      <c r="L12" s="1">
        <f t="shared" si="4"/>
        <v>50</v>
      </c>
      <c r="M12" s="1">
        <f t="shared" si="4"/>
        <v>50</v>
      </c>
      <c r="N12" s="1">
        <f t="shared" si="4"/>
        <v>50</v>
      </c>
    </row>
    <row r="13" spans="1:14" ht="12.75">
      <c r="A13" s="1" t="s">
        <v>7</v>
      </c>
      <c r="B13" s="1">
        <f>960/12</f>
        <v>80</v>
      </c>
      <c r="C13" s="1">
        <f>960/12</f>
        <v>80</v>
      </c>
      <c r="D13" s="1">
        <f aca="true" t="shared" si="5" ref="D13:N13">960/12</f>
        <v>80</v>
      </c>
      <c r="E13" s="1">
        <f t="shared" si="5"/>
        <v>80</v>
      </c>
      <c r="F13" s="1">
        <f t="shared" si="5"/>
        <v>80</v>
      </c>
      <c r="G13" s="1">
        <f t="shared" si="5"/>
        <v>80</v>
      </c>
      <c r="H13" s="1">
        <f t="shared" si="5"/>
        <v>80</v>
      </c>
      <c r="I13" s="1">
        <f t="shared" si="5"/>
        <v>80</v>
      </c>
      <c r="J13" s="1">
        <f t="shared" si="5"/>
        <v>80</v>
      </c>
      <c r="K13" s="1">
        <f t="shared" si="5"/>
        <v>80</v>
      </c>
      <c r="L13" s="1">
        <f t="shared" si="5"/>
        <v>80</v>
      </c>
      <c r="M13" s="1">
        <f t="shared" si="5"/>
        <v>80</v>
      </c>
      <c r="N13" s="1">
        <f t="shared" si="5"/>
        <v>80</v>
      </c>
    </row>
    <row r="14" spans="1:14" ht="12.75">
      <c r="A14" s="1" t="s">
        <v>8</v>
      </c>
      <c r="B14" s="11">
        <f>19200/12</f>
        <v>1600</v>
      </c>
      <c r="C14" s="11">
        <f>19200/12</f>
        <v>1600</v>
      </c>
      <c r="D14" s="11">
        <f aca="true" t="shared" si="6" ref="D14:N14">19200/12</f>
        <v>1600</v>
      </c>
      <c r="E14" s="11">
        <f t="shared" si="6"/>
        <v>1600</v>
      </c>
      <c r="F14" s="11">
        <f t="shared" si="6"/>
        <v>1600</v>
      </c>
      <c r="G14" s="11">
        <f t="shared" si="6"/>
        <v>1600</v>
      </c>
      <c r="H14" s="11">
        <f t="shared" si="6"/>
        <v>1600</v>
      </c>
      <c r="I14" s="11">
        <f t="shared" si="6"/>
        <v>1600</v>
      </c>
      <c r="J14" s="11">
        <f t="shared" si="6"/>
        <v>1600</v>
      </c>
      <c r="K14" s="11">
        <f t="shared" si="6"/>
        <v>1600</v>
      </c>
      <c r="L14" s="11">
        <f t="shared" si="6"/>
        <v>1600</v>
      </c>
      <c r="M14" s="11">
        <f t="shared" si="6"/>
        <v>1600</v>
      </c>
      <c r="N14" s="11">
        <f t="shared" si="6"/>
        <v>1600</v>
      </c>
    </row>
    <row r="15" spans="1:14" ht="12.75">
      <c r="A15" s="1" t="s">
        <v>9</v>
      </c>
      <c r="B15" s="11">
        <f>1600/12</f>
        <v>133.33333333333334</v>
      </c>
      <c r="C15" s="11">
        <f>1600/12</f>
        <v>133.33333333333334</v>
      </c>
      <c r="D15" s="11">
        <f aca="true" t="shared" si="7" ref="D15:N15">1600/12</f>
        <v>133.33333333333334</v>
      </c>
      <c r="E15" s="11">
        <f t="shared" si="7"/>
        <v>133.33333333333334</v>
      </c>
      <c r="F15" s="11">
        <f t="shared" si="7"/>
        <v>133.33333333333334</v>
      </c>
      <c r="G15" s="11">
        <f t="shared" si="7"/>
        <v>133.33333333333334</v>
      </c>
      <c r="H15" s="11">
        <f t="shared" si="7"/>
        <v>133.33333333333334</v>
      </c>
      <c r="I15" s="11">
        <f t="shared" si="7"/>
        <v>133.33333333333334</v>
      </c>
      <c r="J15" s="11">
        <f t="shared" si="7"/>
        <v>133.33333333333334</v>
      </c>
      <c r="K15" s="11">
        <f t="shared" si="7"/>
        <v>133.33333333333334</v>
      </c>
      <c r="L15" s="11">
        <f t="shared" si="7"/>
        <v>133.33333333333334</v>
      </c>
      <c r="M15" s="11">
        <f t="shared" si="7"/>
        <v>133.33333333333334</v>
      </c>
      <c r="N15" s="11">
        <f t="shared" si="7"/>
        <v>133.33333333333334</v>
      </c>
    </row>
    <row r="16" spans="1:14" ht="12.75">
      <c r="A16" s="1" t="s">
        <v>10</v>
      </c>
      <c r="B16" s="11">
        <f>600/12</f>
        <v>50</v>
      </c>
      <c r="C16" s="11">
        <f>600/12</f>
        <v>50</v>
      </c>
      <c r="D16" s="11">
        <f aca="true" t="shared" si="8" ref="D16:N16">600/12</f>
        <v>50</v>
      </c>
      <c r="E16" s="11">
        <f t="shared" si="8"/>
        <v>50</v>
      </c>
      <c r="F16" s="11">
        <f t="shared" si="8"/>
        <v>50</v>
      </c>
      <c r="G16" s="11">
        <f t="shared" si="8"/>
        <v>50</v>
      </c>
      <c r="H16" s="11">
        <f t="shared" si="8"/>
        <v>50</v>
      </c>
      <c r="I16" s="11">
        <f t="shared" si="8"/>
        <v>50</v>
      </c>
      <c r="J16" s="11">
        <f t="shared" si="8"/>
        <v>50</v>
      </c>
      <c r="K16" s="11">
        <f t="shared" si="8"/>
        <v>50</v>
      </c>
      <c r="L16" s="11">
        <f t="shared" si="8"/>
        <v>50</v>
      </c>
      <c r="M16" s="11">
        <f t="shared" si="8"/>
        <v>50</v>
      </c>
      <c r="N16" s="11">
        <f t="shared" si="8"/>
        <v>50</v>
      </c>
    </row>
    <row r="17" spans="1:14" ht="12.75">
      <c r="A17" s="1" t="s">
        <v>11</v>
      </c>
      <c r="B17" s="11">
        <f>800/12</f>
        <v>66.66666666666667</v>
      </c>
      <c r="C17" s="11">
        <f>800/12</f>
        <v>66.66666666666667</v>
      </c>
      <c r="D17" s="11">
        <f aca="true" t="shared" si="9" ref="D17:N17">800/12</f>
        <v>66.66666666666667</v>
      </c>
      <c r="E17" s="11">
        <f t="shared" si="9"/>
        <v>66.66666666666667</v>
      </c>
      <c r="F17" s="11">
        <f t="shared" si="9"/>
        <v>66.66666666666667</v>
      </c>
      <c r="G17" s="11">
        <f t="shared" si="9"/>
        <v>66.66666666666667</v>
      </c>
      <c r="H17" s="11">
        <f t="shared" si="9"/>
        <v>66.66666666666667</v>
      </c>
      <c r="I17" s="11">
        <f t="shared" si="9"/>
        <v>66.66666666666667</v>
      </c>
      <c r="J17" s="11">
        <f t="shared" si="9"/>
        <v>66.66666666666667</v>
      </c>
      <c r="K17" s="11">
        <f t="shared" si="9"/>
        <v>66.66666666666667</v>
      </c>
      <c r="L17" s="11">
        <f t="shared" si="9"/>
        <v>66.66666666666667</v>
      </c>
      <c r="M17" s="11">
        <f t="shared" si="9"/>
        <v>66.66666666666667</v>
      </c>
      <c r="N17" s="11">
        <f t="shared" si="9"/>
        <v>66.66666666666667</v>
      </c>
    </row>
    <row r="18" spans="1:14" ht="12.75">
      <c r="A18" s="1" t="s">
        <v>12</v>
      </c>
      <c r="B18" s="1"/>
      <c r="C18" s="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2.75">
      <c r="A19" s="1" t="s">
        <v>13</v>
      </c>
      <c r="B19" s="11">
        <f>2332.8/12</f>
        <v>194.4</v>
      </c>
      <c r="C19" s="11">
        <f>2332.8/12</f>
        <v>194.4</v>
      </c>
      <c r="D19" s="11">
        <f aca="true" t="shared" si="10" ref="D19:N19">2332.8/12</f>
        <v>194.4</v>
      </c>
      <c r="E19" s="11">
        <f t="shared" si="10"/>
        <v>194.4</v>
      </c>
      <c r="F19" s="11">
        <f t="shared" si="10"/>
        <v>194.4</v>
      </c>
      <c r="G19" s="11">
        <f t="shared" si="10"/>
        <v>194.4</v>
      </c>
      <c r="H19" s="11">
        <f t="shared" si="10"/>
        <v>194.4</v>
      </c>
      <c r="I19" s="11">
        <f t="shared" si="10"/>
        <v>194.4</v>
      </c>
      <c r="J19" s="11">
        <f t="shared" si="10"/>
        <v>194.4</v>
      </c>
      <c r="K19" s="11">
        <f t="shared" si="10"/>
        <v>194.4</v>
      </c>
      <c r="L19" s="11">
        <f t="shared" si="10"/>
        <v>194.4</v>
      </c>
      <c r="M19" s="11">
        <f t="shared" si="10"/>
        <v>194.4</v>
      </c>
      <c r="N19" s="11">
        <f t="shared" si="10"/>
        <v>194.4</v>
      </c>
    </row>
    <row r="20" spans="1:14" ht="12.75">
      <c r="A20" s="1" t="s">
        <v>14</v>
      </c>
      <c r="B20" s="11">
        <f>8400/12</f>
        <v>700</v>
      </c>
      <c r="C20" s="11">
        <f>8400/12</f>
        <v>700</v>
      </c>
      <c r="D20" s="11">
        <f aca="true" t="shared" si="11" ref="D20:N20">8400/12</f>
        <v>700</v>
      </c>
      <c r="E20" s="11">
        <f t="shared" si="11"/>
        <v>700</v>
      </c>
      <c r="F20" s="11">
        <f t="shared" si="11"/>
        <v>700</v>
      </c>
      <c r="G20" s="11">
        <f t="shared" si="11"/>
        <v>700</v>
      </c>
      <c r="H20" s="11">
        <f t="shared" si="11"/>
        <v>700</v>
      </c>
      <c r="I20" s="11">
        <f t="shared" si="11"/>
        <v>700</v>
      </c>
      <c r="J20" s="11">
        <f t="shared" si="11"/>
        <v>700</v>
      </c>
      <c r="K20" s="11">
        <f t="shared" si="11"/>
        <v>700</v>
      </c>
      <c r="L20" s="11">
        <f t="shared" si="11"/>
        <v>700</v>
      </c>
      <c r="M20" s="11">
        <f t="shared" si="11"/>
        <v>700</v>
      </c>
      <c r="N20" s="11">
        <f t="shared" si="11"/>
        <v>700</v>
      </c>
    </row>
    <row r="21" ht="11.25" customHeight="1"/>
    <row r="22" ht="12.75" hidden="1"/>
    <row r="23" spans="1:14" ht="12.75">
      <c r="A23" s="3" t="s">
        <v>15</v>
      </c>
      <c r="B23" s="5">
        <f>SUM(B10:B20)</f>
        <v>2944.4</v>
      </c>
      <c r="C23" s="5">
        <f>SUM(C10:C20)</f>
        <v>2944.4</v>
      </c>
      <c r="D23" s="5">
        <f>SUM(D10:D20)</f>
        <v>2944.4</v>
      </c>
      <c r="E23" s="5">
        <f aca="true" t="shared" si="12" ref="E23:N23">SUM(E10:E20)</f>
        <v>2944.4</v>
      </c>
      <c r="F23" s="5">
        <f t="shared" si="12"/>
        <v>2944.4</v>
      </c>
      <c r="G23" s="5">
        <f t="shared" si="12"/>
        <v>2944.4</v>
      </c>
      <c r="H23" s="5">
        <f t="shared" si="12"/>
        <v>2944.4</v>
      </c>
      <c r="I23" s="5">
        <f t="shared" si="12"/>
        <v>2944.4</v>
      </c>
      <c r="J23" s="5">
        <f t="shared" si="12"/>
        <v>2944.4</v>
      </c>
      <c r="K23" s="5">
        <f t="shared" si="12"/>
        <v>2944.4</v>
      </c>
      <c r="L23" s="5">
        <f t="shared" si="12"/>
        <v>2944.4</v>
      </c>
      <c r="M23" s="5">
        <f t="shared" si="12"/>
        <v>2944.4</v>
      </c>
      <c r="N23" s="5">
        <f t="shared" si="12"/>
        <v>2944.4</v>
      </c>
    </row>
    <row r="24" spans="1:1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39" t="s">
        <v>16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 t="s">
        <v>17</v>
      </c>
      <c r="B27" s="1"/>
      <c r="C27" s="1">
        <f>1200/12</f>
        <v>100</v>
      </c>
      <c r="D27" s="1">
        <f aca="true" t="shared" si="13" ref="D27:N27">1200/12</f>
        <v>100</v>
      </c>
      <c r="E27" s="1">
        <f t="shared" si="13"/>
        <v>100</v>
      </c>
      <c r="F27" s="1">
        <f t="shared" si="13"/>
        <v>100</v>
      </c>
      <c r="G27" s="1">
        <f t="shared" si="13"/>
        <v>100</v>
      </c>
      <c r="H27" s="1">
        <f t="shared" si="13"/>
        <v>100</v>
      </c>
      <c r="I27" s="1">
        <f t="shared" si="13"/>
        <v>100</v>
      </c>
      <c r="J27" s="1">
        <f t="shared" si="13"/>
        <v>100</v>
      </c>
      <c r="K27" s="1">
        <f t="shared" si="13"/>
        <v>100</v>
      </c>
      <c r="L27" s="1">
        <f t="shared" si="13"/>
        <v>100</v>
      </c>
      <c r="M27" s="1">
        <f t="shared" si="13"/>
        <v>100</v>
      </c>
      <c r="N27" s="1">
        <f t="shared" si="13"/>
        <v>100</v>
      </c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39" t="s">
        <v>18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 t="s">
        <v>19</v>
      </c>
      <c r="B31" s="1">
        <f>99000/12</f>
        <v>8250</v>
      </c>
      <c r="C31" s="1">
        <f>99000/12</f>
        <v>8250</v>
      </c>
      <c r="D31" s="1">
        <f aca="true" t="shared" si="14" ref="D31:N31">99000/12</f>
        <v>8250</v>
      </c>
      <c r="E31" s="1">
        <f t="shared" si="14"/>
        <v>8250</v>
      </c>
      <c r="F31" s="1">
        <f t="shared" si="14"/>
        <v>8250</v>
      </c>
      <c r="G31" s="1">
        <f t="shared" si="14"/>
        <v>8250</v>
      </c>
      <c r="H31" s="1">
        <f t="shared" si="14"/>
        <v>8250</v>
      </c>
      <c r="I31" s="1">
        <f t="shared" si="14"/>
        <v>8250</v>
      </c>
      <c r="J31" s="1">
        <f t="shared" si="14"/>
        <v>8250</v>
      </c>
      <c r="K31" s="1">
        <f t="shared" si="14"/>
        <v>8250</v>
      </c>
      <c r="L31" s="1">
        <f t="shared" si="14"/>
        <v>8250</v>
      </c>
      <c r="M31" s="1">
        <f t="shared" si="14"/>
        <v>8250</v>
      </c>
      <c r="N31" s="1">
        <f t="shared" si="14"/>
        <v>8250</v>
      </c>
    </row>
    <row r="32" spans="1:14" ht="12.75">
      <c r="A32" s="1" t="s">
        <v>0</v>
      </c>
      <c r="B32" s="1">
        <f>99000/12</f>
        <v>8250</v>
      </c>
      <c r="C32" s="1">
        <f>9000/12</f>
        <v>750</v>
      </c>
      <c r="D32" s="1">
        <f aca="true" t="shared" si="15" ref="D32:N32">9000/12</f>
        <v>750</v>
      </c>
      <c r="E32" s="1">
        <f t="shared" si="15"/>
        <v>750</v>
      </c>
      <c r="F32" s="1">
        <f t="shared" si="15"/>
        <v>750</v>
      </c>
      <c r="G32" s="1">
        <f t="shared" si="15"/>
        <v>750</v>
      </c>
      <c r="H32" s="1">
        <f t="shared" si="15"/>
        <v>750</v>
      </c>
      <c r="I32" s="1">
        <f t="shared" si="15"/>
        <v>750</v>
      </c>
      <c r="J32" s="1">
        <f t="shared" si="15"/>
        <v>750</v>
      </c>
      <c r="K32" s="1">
        <f t="shared" si="15"/>
        <v>750</v>
      </c>
      <c r="L32" s="1">
        <f t="shared" si="15"/>
        <v>750</v>
      </c>
      <c r="M32" s="1">
        <f t="shared" si="15"/>
        <v>750</v>
      </c>
      <c r="N32" s="1">
        <f t="shared" si="15"/>
        <v>750</v>
      </c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3" t="s">
        <v>20</v>
      </c>
      <c r="B35" s="5">
        <f>B27+B31+B32</f>
        <v>16500</v>
      </c>
      <c r="C35" s="5">
        <f>C27+C31+C32</f>
        <v>9100</v>
      </c>
      <c r="D35" s="5">
        <f aca="true" t="shared" si="16" ref="D35:N35">D27+D31+D32</f>
        <v>9100</v>
      </c>
      <c r="E35" s="5">
        <f t="shared" si="16"/>
        <v>9100</v>
      </c>
      <c r="F35" s="5">
        <f t="shared" si="16"/>
        <v>9100</v>
      </c>
      <c r="G35" s="5">
        <f t="shared" si="16"/>
        <v>9100</v>
      </c>
      <c r="H35" s="5">
        <f t="shared" si="16"/>
        <v>9100</v>
      </c>
      <c r="I35" s="5">
        <f t="shared" si="16"/>
        <v>9100</v>
      </c>
      <c r="J35" s="5">
        <f t="shared" si="16"/>
        <v>9100</v>
      </c>
      <c r="K35" s="5">
        <f t="shared" si="16"/>
        <v>9100</v>
      </c>
      <c r="L35" s="5">
        <f t="shared" si="16"/>
        <v>9100</v>
      </c>
      <c r="M35" s="5">
        <f t="shared" si="16"/>
        <v>9100</v>
      </c>
      <c r="N35" s="5">
        <f t="shared" si="16"/>
        <v>9100</v>
      </c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8" spans="1:17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</row>
    <row r="39" spans="1:17" ht="13.5" thickBot="1">
      <c r="A39" s="45" t="s">
        <v>37</v>
      </c>
      <c r="B39" s="45"/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4"/>
      <c r="P39" s="44"/>
      <c r="Q39" s="44"/>
    </row>
    <row r="40" spans="1:17" ht="12.75">
      <c r="A40" s="47"/>
      <c r="B40" s="48" t="s">
        <v>38</v>
      </c>
      <c r="C40" s="49" t="s">
        <v>39</v>
      </c>
      <c r="D40" s="49" t="s">
        <v>40</v>
      </c>
      <c r="E40" s="49" t="s">
        <v>41</v>
      </c>
      <c r="F40" s="49" t="s">
        <v>42</v>
      </c>
      <c r="G40" s="49" t="s">
        <v>41</v>
      </c>
      <c r="H40" s="49" t="s">
        <v>43</v>
      </c>
      <c r="I40" s="49" t="s">
        <v>43</v>
      </c>
      <c r="J40" s="49" t="s">
        <v>42</v>
      </c>
      <c r="K40" s="49" t="s">
        <v>44</v>
      </c>
      <c r="L40" s="49" t="s">
        <v>45</v>
      </c>
      <c r="M40" s="49" t="s">
        <v>46</v>
      </c>
      <c r="N40" s="50" t="s">
        <v>47</v>
      </c>
      <c r="O40" s="44"/>
      <c r="P40" s="44"/>
      <c r="Q40" s="44"/>
    </row>
    <row r="41" spans="1:17" ht="12.75">
      <c r="A41" s="51" t="s">
        <v>48</v>
      </c>
      <c r="B41" s="52">
        <f>B7</f>
        <v>0</v>
      </c>
      <c r="C41" s="52">
        <f>C7</f>
        <v>14166.666666666666</v>
      </c>
      <c r="D41" s="52">
        <f aca="true" t="shared" si="17" ref="D41:N41">D7</f>
        <v>14166.666666666666</v>
      </c>
      <c r="E41" s="52">
        <f t="shared" si="17"/>
        <v>14166.666666666666</v>
      </c>
      <c r="F41" s="52">
        <f t="shared" si="17"/>
        <v>14166.666666666666</v>
      </c>
      <c r="G41" s="52">
        <f t="shared" si="17"/>
        <v>14166.666666666666</v>
      </c>
      <c r="H41" s="52">
        <f t="shared" si="17"/>
        <v>14166.666666666666</v>
      </c>
      <c r="I41" s="52">
        <f t="shared" si="17"/>
        <v>14166.666666666666</v>
      </c>
      <c r="J41" s="52">
        <f t="shared" si="17"/>
        <v>14166.666666666666</v>
      </c>
      <c r="K41" s="52">
        <f t="shared" si="17"/>
        <v>14166.666666666666</v>
      </c>
      <c r="L41" s="52">
        <f t="shared" si="17"/>
        <v>14166.666666666666</v>
      </c>
      <c r="M41" s="52">
        <f t="shared" si="17"/>
        <v>14166.666666666666</v>
      </c>
      <c r="N41" s="52">
        <f t="shared" si="17"/>
        <v>14166.666666666666</v>
      </c>
      <c r="O41" s="44"/>
      <c r="P41" s="44"/>
      <c r="Q41" s="44"/>
    </row>
    <row r="42" spans="1:17" ht="12.75">
      <c r="A42" s="51" t="s">
        <v>49</v>
      </c>
      <c r="B42" s="53">
        <f>-(B35+B23)</f>
        <v>-19444.4</v>
      </c>
      <c r="C42" s="53">
        <f>-(C35+C23)</f>
        <v>-12044.4</v>
      </c>
      <c r="D42" s="53">
        <f aca="true" t="shared" si="18" ref="D42:N42">-(D35+D23)</f>
        <v>-12044.4</v>
      </c>
      <c r="E42" s="53">
        <f t="shared" si="18"/>
        <v>-12044.4</v>
      </c>
      <c r="F42" s="53">
        <f t="shared" si="18"/>
        <v>-12044.4</v>
      </c>
      <c r="G42" s="53">
        <f t="shared" si="18"/>
        <v>-12044.4</v>
      </c>
      <c r="H42" s="53">
        <f t="shared" si="18"/>
        <v>-12044.4</v>
      </c>
      <c r="I42" s="53">
        <f t="shared" si="18"/>
        <v>-12044.4</v>
      </c>
      <c r="J42" s="53">
        <f t="shared" si="18"/>
        <v>-12044.4</v>
      </c>
      <c r="K42" s="53">
        <f t="shared" si="18"/>
        <v>-12044.4</v>
      </c>
      <c r="L42" s="53">
        <f t="shared" si="18"/>
        <v>-12044.4</v>
      </c>
      <c r="M42" s="53">
        <f t="shared" si="18"/>
        <v>-12044.4</v>
      </c>
      <c r="N42" s="53">
        <f t="shared" si="18"/>
        <v>-12044.4</v>
      </c>
      <c r="O42" s="44"/>
      <c r="P42" s="44"/>
      <c r="Q42" s="44"/>
    </row>
    <row r="43" spans="1:17" ht="13.5" thickBot="1">
      <c r="A43" s="54" t="s">
        <v>50</v>
      </c>
      <c r="B43" s="53">
        <f>SUM(B41:B42)</f>
        <v>-19444.4</v>
      </c>
      <c r="C43" s="53">
        <f>+C41+C42</f>
        <v>2122.2666666666664</v>
      </c>
      <c r="D43" s="53">
        <f>+D41+D42</f>
        <v>2122.2666666666664</v>
      </c>
      <c r="E43" s="53">
        <f aca="true" t="shared" si="19" ref="E43:N43">+E41+E42</f>
        <v>2122.2666666666664</v>
      </c>
      <c r="F43" s="53">
        <f t="shared" si="19"/>
        <v>2122.2666666666664</v>
      </c>
      <c r="G43" s="53">
        <f t="shared" si="19"/>
        <v>2122.2666666666664</v>
      </c>
      <c r="H43" s="53">
        <f t="shared" si="19"/>
        <v>2122.2666666666664</v>
      </c>
      <c r="I43" s="53">
        <f t="shared" si="19"/>
        <v>2122.2666666666664</v>
      </c>
      <c r="J43" s="53">
        <f t="shared" si="19"/>
        <v>2122.2666666666664</v>
      </c>
      <c r="K43" s="53">
        <f t="shared" si="19"/>
        <v>2122.2666666666664</v>
      </c>
      <c r="L43" s="53">
        <f t="shared" si="19"/>
        <v>2122.2666666666664</v>
      </c>
      <c r="M43" s="53">
        <f t="shared" si="19"/>
        <v>2122.2666666666664</v>
      </c>
      <c r="N43" s="55">
        <f t="shared" si="19"/>
        <v>2122.2666666666664</v>
      </c>
      <c r="O43" s="44"/>
      <c r="P43" s="44"/>
      <c r="Q43" s="44"/>
    </row>
    <row r="44" spans="1:17" ht="13.5" thickBot="1">
      <c r="A44" s="56" t="s">
        <v>51</v>
      </c>
      <c r="B44" s="57">
        <f>+B43</f>
        <v>-19444.4</v>
      </c>
      <c r="C44" s="58">
        <f>B44+C43</f>
        <v>-17322.133333333335</v>
      </c>
      <c r="D44" s="58">
        <f>+C44+D43</f>
        <v>-15199.866666666669</v>
      </c>
      <c r="E44" s="58">
        <f aca="true" t="shared" si="20" ref="E44:K44">+D44+E43</f>
        <v>-13077.600000000002</v>
      </c>
      <c r="F44" s="58">
        <f t="shared" si="20"/>
        <v>-10955.333333333336</v>
      </c>
      <c r="G44" s="58">
        <f t="shared" si="20"/>
        <v>-8833.06666666667</v>
      </c>
      <c r="H44" s="58">
        <f t="shared" si="20"/>
        <v>-6710.800000000003</v>
      </c>
      <c r="I44" s="58">
        <f>+H44+I43</f>
        <v>-4588.5333333333365</v>
      </c>
      <c r="J44" s="58">
        <f t="shared" si="20"/>
        <v>-2466.26666666667</v>
      </c>
      <c r="K44" s="58">
        <f t="shared" si="20"/>
        <v>-344.00000000000364</v>
      </c>
      <c r="L44" s="58">
        <f>+K44+L43</f>
        <v>1778.2666666666628</v>
      </c>
      <c r="M44" s="58">
        <f>+L44+M43</f>
        <v>3900.533333333329</v>
      </c>
      <c r="N44" s="59">
        <f>+M44+N43</f>
        <v>6022.799999999996</v>
      </c>
      <c r="O44" s="44"/>
      <c r="P44" s="44"/>
      <c r="Q44" s="44"/>
    </row>
    <row r="45" spans="1:17" ht="13.5" thickBot="1">
      <c r="A45" s="60" t="s">
        <v>52</v>
      </c>
      <c r="B45" s="61">
        <f>MIN(B44:N44)</f>
        <v>-19444.4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</row>
    <row r="46" spans="1:17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</row>
    <row r="47" spans="1:17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</row>
    <row r="49" ht="12.75">
      <c r="A49" s="2" t="s">
        <v>22</v>
      </c>
    </row>
  </sheetData>
  <sheetProtection/>
  <mergeCells count="6">
    <mergeCell ref="A39:C39"/>
    <mergeCell ref="A1:N1"/>
    <mergeCell ref="A8:N8"/>
    <mergeCell ref="A25:N25"/>
    <mergeCell ref="A29:N29"/>
    <mergeCell ref="A2:N2"/>
  </mergeCells>
  <printOptions/>
  <pageMargins left="0.29" right="0.48" top="1.45" bottom="1" header="0.25" footer="0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JULIO GONZALEZ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supervisorv2</dc:creator>
  <cp:keywords/>
  <dc:description/>
  <cp:lastModifiedBy>supervisorv2</cp:lastModifiedBy>
  <cp:lastPrinted>2009-02-10T00:26:33Z</cp:lastPrinted>
  <dcterms:created xsi:type="dcterms:W3CDTF">2009-02-05T17:30:28Z</dcterms:created>
  <dcterms:modified xsi:type="dcterms:W3CDTF">2009-03-02T19:03:50Z</dcterms:modified>
  <cp:category/>
  <cp:version/>
  <cp:contentType/>
  <cp:contentStatus/>
</cp:coreProperties>
</file>