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30" windowWidth="12120" windowHeight="8955" tabRatio="774" activeTab="0"/>
  </bookViews>
  <sheets>
    <sheet name="Hoja1" sheetId="1" r:id="rId1"/>
    <sheet name="Calidad servicio técnico" sheetId="2" r:id="rId2"/>
  </sheets>
  <definedNames>
    <definedName name="_xlnm.Print_Area" localSheetId="1">'Calidad servicio técnico'!$B$1:$P$70</definedName>
    <definedName name="_xlnm.Print_Titles" localSheetId="1">'Calidad servicio técnico'!$1:$5</definedName>
  </definedNames>
  <calcPr fullCalcOnLoad="1"/>
</workbook>
</file>

<file path=xl/comments1.xml><?xml version="1.0" encoding="utf-8"?>
<comments xmlns="http://schemas.openxmlformats.org/spreadsheetml/2006/main">
  <authors>
    <author>dmaldonado</author>
  </authors>
  <commentList>
    <comment ref="A13" authorId="0">
      <text>
        <r>
          <rPr>
            <sz val="8"/>
            <rFont val="Tahoma"/>
            <family val="0"/>
          </rPr>
          <t xml:space="preserve">
No. de Falla registrado en bitácoras de la Empresa Distribuidora.</t>
        </r>
      </text>
    </comment>
    <comment ref="H13" authorId="0">
      <text>
        <r>
          <rPr>
            <sz val="8"/>
            <rFont val="Tahoma"/>
            <family val="0"/>
          </rPr>
          <t xml:space="preserve">
S/E afectada por la falla.</t>
        </r>
      </text>
    </comment>
    <comment ref="J13" authorId="0">
      <text>
        <r>
          <rPr>
            <b/>
            <sz val="8"/>
            <rFont val="Tahoma"/>
            <family val="0"/>
          </rPr>
          <t xml:space="preserve">
</t>
        </r>
        <r>
          <rPr>
            <sz val="8"/>
            <rFont val="Tahoma"/>
            <family val="2"/>
          </rPr>
          <t>Alimentador afectado por la falla.</t>
        </r>
      </text>
    </comment>
    <comment ref="K13" authorId="0">
      <text>
        <r>
          <rPr>
            <sz val="8"/>
            <rFont val="Tahoma"/>
            <family val="0"/>
          </rPr>
          <t xml:space="preserve">
Nivel de voltaje del alimentador afectado.</t>
        </r>
      </text>
    </comment>
    <comment ref="L13" authorId="0">
      <text>
        <r>
          <rPr>
            <sz val="8"/>
            <rFont val="Tahoma"/>
            <family val="0"/>
          </rPr>
          <t xml:space="preserve">
kVA instalados en el alimentador.     </t>
        </r>
      </text>
    </comment>
    <comment ref="N13" authorId="0">
      <text>
        <r>
          <rPr>
            <sz val="8"/>
            <rFont val="Tahoma"/>
            <family val="0"/>
          </rPr>
          <t xml:space="preserve">
El porcentaje aquí indicado es con relación a la demanda estimada del sistema de la distribuidora en el momento de la falla.</t>
        </r>
      </text>
    </comment>
    <comment ref="P13" authorId="0">
      <text>
        <r>
          <rPr>
            <sz val="8"/>
            <rFont val="Tahoma"/>
            <family val="0"/>
          </rPr>
          <t xml:space="preserve">
Externas otro distribuidor (ED)
Externa transmisor (ET)
Externa generador (EG)
Externa restricción de carga (ER)
Externa baja frecuemcia (EF)
Externa otras (EO)
Internas programadas por mto (IPMTO)
Internas programadas por ampliación (IPA)
Internas programadas por maniobras (IPM)
Internas programadas otras (IPO)
Internas climáticas (IC)
Internas no programadas por terceros (INT)
Internas no programadas otros (INO)</t>
        </r>
      </text>
    </comment>
    <comment ref="Q13" authorId="0">
      <text>
        <r>
          <rPr>
            <sz val="8"/>
            <rFont val="Tahoma"/>
            <family val="0"/>
          </rPr>
          <t xml:space="preserve">
Definir la causa por la que se produjo la falla de una parte de la carga del sistema de la empresa.</t>
        </r>
      </text>
    </comment>
  </commentList>
</comments>
</file>

<file path=xl/comments2.xml><?xml version="1.0" encoding="utf-8"?>
<comments xmlns="http://schemas.openxmlformats.org/spreadsheetml/2006/main">
  <authors>
    <author>dmaldonado</author>
  </authors>
  <commentList>
    <comment ref="B9" authorId="0">
      <text>
        <r>
          <rPr>
            <sz val="8"/>
            <rFont val="Tahoma"/>
            <family val="0"/>
          </rPr>
          <t xml:space="preserve">
No. de Falla registrado en bitácoras de la Empresa Distribuidora.</t>
        </r>
      </text>
    </comment>
    <comment ref="H9" authorId="0">
      <text>
        <r>
          <rPr>
            <sz val="8"/>
            <rFont val="Tahoma"/>
            <family val="0"/>
          </rPr>
          <t xml:space="preserve">
S/E afectada por la falla.</t>
        </r>
      </text>
    </comment>
    <comment ref="I9" authorId="0">
      <text>
        <r>
          <rPr>
            <b/>
            <sz val="8"/>
            <rFont val="Tahoma"/>
            <family val="0"/>
          </rPr>
          <t xml:space="preserve">
</t>
        </r>
        <r>
          <rPr>
            <sz val="8"/>
            <rFont val="Tahoma"/>
            <family val="2"/>
          </rPr>
          <t>Alimentador afectado por la falla.</t>
        </r>
      </text>
    </comment>
    <comment ref="J9" authorId="0">
      <text>
        <r>
          <rPr>
            <sz val="8"/>
            <rFont val="Tahoma"/>
            <family val="0"/>
          </rPr>
          <t xml:space="preserve">
Nivel de voltaje del alimentador afectado.</t>
        </r>
      </text>
    </comment>
    <comment ref="O9" authorId="0">
      <text>
        <r>
          <rPr>
            <sz val="8"/>
            <rFont val="Tahoma"/>
            <family val="0"/>
          </rPr>
          <t xml:space="preserve">
Externas otro distribuidor (ED)
Externa transmisor (ET)
Externa generador (EG)
Externa restricción de carga (ER)
Externa baja frecuemcia (EF)
Externa otras (EO)
Internas programadas por mto (IPMTO)
Internas programadas por ampliación (IPA)
Internas programadas por maniobras (IPM)
Internas programadas otras (IPO)
Internas climáticas (IC)
Internas no programadas por terceros (INT)
Internas no programadas otros (INO)</t>
        </r>
      </text>
    </comment>
    <comment ref="P9" authorId="0">
      <text>
        <r>
          <rPr>
            <sz val="8"/>
            <rFont val="Tahoma"/>
            <family val="0"/>
          </rPr>
          <t xml:space="preserve">
Definir la causa por la que se produjo la falla de una parte de la carga del sistema de la empresa.</t>
        </r>
      </text>
    </comment>
    <comment ref="K9" authorId="0">
      <text>
        <r>
          <rPr>
            <sz val="8"/>
            <rFont val="Tahoma"/>
            <family val="0"/>
          </rPr>
          <t xml:space="preserve">
kVA instalados en el alimentador.     </t>
        </r>
      </text>
    </comment>
    <comment ref="M9" authorId="0">
      <text>
        <r>
          <rPr>
            <sz val="8"/>
            <rFont val="Tahoma"/>
            <family val="0"/>
          </rPr>
          <t xml:space="preserve">
El porcentaje aquí indicado es con relación a la demanda estimada del sistema de la distribuidora en el momento de la falla.</t>
        </r>
      </text>
    </comment>
  </commentList>
</comments>
</file>

<file path=xl/sharedStrings.xml><?xml version="1.0" encoding="utf-8"?>
<sst xmlns="http://schemas.openxmlformats.org/spreadsheetml/2006/main" count="482" uniqueCount="177">
  <si>
    <t>No.</t>
  </si>
  <si>
    <t>Formulario No. DSC-IC-01</t>
  </si>
  <si>
    <t>No. Informe/Reporte de falla                                (1)</t>
  </si>
  <si>
    <t>FECHA  Desconexión dd-mmm-aa</t>
  </si>
  <si>
    <t>HORA  Desconexión hh:mm</t>
  </si>
  <si>
    <t>FECHA  Conexión/Normalización dd-mmm-aa</t>
  </si>
  <si>
    <t>HORA  Conexión/Normalización hh:mm</t>
  </si>
  <si>
    <t>TIEMPO                               Duración de la falla                                    Horas</t>
  </si>
  <si>
    <t>FALLA EN S/E           (2)</t>
  </si>
  <si>
    <t>FALLA EN ALIMENTADOR (3)</t>
  </si>
  <si>
    <t>NIVEL DE VOLTAJE kV           (4)</t>
  </si>
  <si>
    <t>CARGA  Desconectada      kVA</t>
  </si>
  <si>
    <t>CARGA  Desconectada          % kVA                      (6)</t>
  </si>
  <si>
    <t>No. De consumidores afectados</t>
  </si>
  <si>
    <t>CLASIFICACIÓN DE LA FALLA                          (7)</t>
  </si>
  <si>
    <t>CAUSA ORIGINAL DE LA FALLA                                                                                                                        (8)</t>
  </si>
  <si>
    <t>CARGA INSTALADA Alimentador   kVA                                       (5)</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</si>
  <si>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</si>
  <si>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</si>
  <si>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</si>
  <si>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</si>
  <si>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</si>
  <si>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</si>
  <si>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</si>
  <si>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</si>
  <si>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</si>
  <si>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</si>
  <si>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</si>
  <si>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</si>
  <si>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</si>
  <si>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</si>
  <si>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</si>
  <si>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</si>
  <si>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</si>
  <si>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</si>
  <si>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</si>
  <si>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</si>
  <si>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</si>
  <si>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</si>
  <si>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</si>
  <si>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</si>
  <si>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</si>
  <si>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</si>
  <si>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</si>
  <si>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</si>
  <si>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</si>
  <si>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</si>
  <si>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</si>
  <si>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</si>
  <si>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</si>
  <si>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</si>
  <si>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36</t>
  </si>
  <si>
    <t>37</t>
  </si>
  <si>
    <t>38</t>
  </si>
  <si>
    <t>39</t>
  </si>
  <si>
    <t>40</t>
  </si>
  <si>
    <t>41</t>
  </si>
  <si>
    <t>42</t>
  </si>
  <si>
    <t>43</t>
  </si>
  <si>
    <t>44</t>
  </si>
  <si>
    <t>45</t>
  </si>
  <si>
    <t>46</t>
  </si>
  <si>
    <t>47</t>
  </si>
  <si>
    <t>48</t>
  </si>
  <si>
    <t>49</t>
  </si>
  <si>
    <t>50</t>
  </si>
  <si>
    <t>51</t>
  </si>
  <si>
    <t>52</t>
  </si>
  <si>
    <t>53</t>
  </si>
  <si>
    <t>54</t>
  </si>
  <si>
    <t>55</t>
  </si>
  <si>
    <t>57</t>
  </si>
  <si>
    <t>35</t>
  </si>
  <si>
    <t>BARRAS</t>
  </si>
  <si>
    <t>L. GARAICOA</t>
  </si>
  <si>
    <t>MATA DE CACAO</t>
  </si>
  <si>
    <t>MILAGRO SUR</t>
  </si>
  <si>
    <t>SALIDA # 3</t>
  </si>
  <si>
    <t>LINEA ARRANCADA</t>
  </si>
  <si>
    <t>EL TRIUNFO</t>
  </si>
  <si>
    <t>CENTRO PAYO</t>
  </si>
  <si>
    <t xml:space="preserve">MANUEL DE J </t>
  </si>
  <si>
    <t>NARANJAL</t>
  </si>
  <si>
    <t>NAR- BALAO</t>
  </si>
  <si>
    <t>MILAGRO NORTE</t>
  </si>
  <si>
    <t>MARISCAL SUCRE</t>
  </si>
  <si>
    <t>PALMA DE COCO SOBRE LA LINEA</t>
  </si>
  <si>
    <t>MONTERO</t>
  </si>
  <si>
    <t>BUCAY</t>
  </si>
  <si>
    <t>MATILDE ESTHER</t>
  </si>
  <si>
    <t>TRABAJOS DE REHUBICACION DE POSTES</t>
  </si>
  <si>
    <t>YAGUACHI</t>
  </si>
  <si>
    <t>CENTRO YAGUACHI</t>
  </si>
  <si>
    <t>MON-NARANJAL</t>
  </si>
  <si>
    <t>KM4</t>
  </si>
  <si>
    <t>TRABAJOS CIA. RAFICOR LINEA TRIFASICA A LA VICTORIA</t>
  </si>
  <si>
    <t>TRIUN-TRONCAL</t>
  </si>
  <si>
    <t>M. MARIDUEÑA</t>
  </si>
  <si>
    <t>LOS PARQUES</t>
  </si>
  <si>
    <t>BUCAY - TAKARA</t>
  </si>
  <si>
    <t>MONTERO NAR</t>
  </si>
  <si>
    <t>BUC-TAKARA</t>
  </si>
  <si>
    <t>POR CAMBIO DE POSTE</t>
  </si>
  <si>
    <t>NARANJITO</t>
  </si>
  <si>
    <t>REPARACION DE LINEA ARRANCADA</t>
  </si>
  <si>
    <t>BUCA-TAKARA</t>
  </si>
  <si>
    <t>RAMA SOBRE LA LINEA</t>
  </si>
  <si>
    <t>TRIUN TAKARA</t>
  </si>
  <si>
    <t>BUCAY TAKARA</t>
  </si>
  <si>
    <t>PTO. INCA</t>
  </si>
  <si>
    <t>CERRAR PUENTES Y REPARACION DE LINEA</t>
  </si>
  <si>
    <t>POR FUERTES LLUVIAS POR LA ZONA</t>
  </si>
  <si>
    <t>NORTE</t>
  </si>
  <si>
    <t>SIMON BOLIVAR</t>
  </si>
  <si>
    <t>ARBOL SOBRE LA LINEA</t>
  </si>
  <si>
    <t>LINEA ARRANCADA SECTOR DE LA PILADORA PORTILLA</t>
  </si>
  <si>
    <t>VILLA NUEVA</t>
  </si>
  <si>
    <t>S.N.I</t>
  </si>
  <si>
    <t>MILAGRO I</t>
  </si>
  <si>
    <t>BALAO</t>
  </si>
  <si>
    <t>SUR</t>
  </si>
  <si>
    <t>SALIDA # 2</t>
  </si>
  <si>
    <t>POR AISLADORES EN MAL ESTADO</t>
  </si>
  <si>
    <t>ARBOL SOBRE LA LINEA SECTOR DE LA VIOLETA</t>
  </si>
  <si>
    <t>MAR BODEGAS</t>
  </si>
  <si>
    <t>PRADERA 1</t>
  </si>
  <si>
    <t>FALLA POR LLUVIA</t>
  </si>
  <si>
    <t>LA TRONCAL</t>
  </si>
  <si>
    <t>COCHANCAY</t>
  </si>
  <si>
    <t>21-A</t>
  </si>
  <si>
    <t>15-A</t>
  </si>
  <si>
    <t>FALLA ALIM. A MATA DE CACAO</t>
  </si>
  <si>
    <t>RAMAL M. CACAO A PBLO. NUEVO MANIPULADO POR USUARIOS (DIRECTO)</t>
  </si>
  <si>
    <t>LINEA ARRANCADA SECTOR DE COMERCIAL DEVIS</t>
  </si>
  <si>
    <t>POR MANTENIMIENTO: CAMBIO DE AISLADORES</t>
  </si>
  <si>
    <t>POR CAMBIO AISLADOR EN MAL ESTADO</t>
  </si>
  <si>
    <t>POR FUSIBLE QUEMADO EN LA CARMELA</t>
  </si>
  <si>
    <t>POR TORRENCIALES AGUACEROS EN LA ZONA</t>
  </si>
  <si>
    <t>POR LINEA ARRANCADA</t>
  </si>
  <si>
    <t>AISLADORES CON HORMIGAS</t>
  </si>
  <si>
    <t>TAURITAS</t>
  </si>
  <si>
    <t>FALLA EN REGULADORES DE VOLTAJE</t>
  </si>
  <si>
    <t>POR POSTES CHOCADOS</t>
  </si>
  <si>
    <t>POR AISLADORES CONTAMINADOS</t>
  </si>
  <si>
    <t>POR AISLADORES CONTAMINADOS CON HORMIGAS</t>
  </si>
  <si>
    <t>POR FALLA EN ALIMENTADOR AL MIRADOR</t>
  </si>
  <si>
    <t>POR MANTENIMIENTO: TRABAJOS DE RAJUSTES</t>
  </si>
  <si>
    <t>PARA CERRAR PUENTES POR CAMBIO DE POSTES</t>
  </si>
  <si>
    <t>(*) CAMBIO DE AISLADORES CONTAMINADOS CON HORMIGAS VOLADORAS</t>
  </si>
  <si>
    <t>POR REMODELACIONES EN LINEA A LA VICTORIA</t>
  </si>
  <si>
    <t>RAMA SOBRE LA LINEA CERCA DE LA S/E BUCAY</t>
  </si>
  <si>
    <t>POR RAMAL DIRECTO EN ALIM A VILLA NUEVA</t>
  </si>
  <si>
    <t>MANIOBRAS POR CAMBI DE POSTES EN MAL ESTADO</t>
  </si>
  <si>
    <t>POR HOJAS BANANO EN CONTACTO CON LA LINEA</t>
  </si>
  <si>
    <t>POR AISLADORES CON HORMIGAS</t>
  </si>
  <si>
    <t>POR RAMAL CON MALEZA EN CIUDADELA J X MARCOS</t>
  </si>
  <si>
    <t>ARBOL SECO SOBRE LA LINEA</t>
  </si>
  <si>
    <t>POR POSTE VIRADO</t>
  </si>
  <si>
    <t>(*) POR MANTENIMIENTO EN PATIOS DE S/E NORTE</t>
  </si>
  <si>
    <t>POR FALLA HACIA CHOBO: AISLADORES EN MAL ESTADO</t>
  </si>
  <si>
    <t>FALLA RAMAL DIRECTO AL AROMO Y CAMBIO DE AISLADORES</t>
  </si>
  <si>
    <t>POR  TRANSFORMADOR DE DISTRIBUCION EN MAL ESTADO</t>
  </si>
  <si>
    <t>PARA CAMBIO DE AISLADORES EN MAL ESTADO</t>
  </si>
  <si>
    <t>HOJAS DE PALMA SOBRE LA LINEA</t>
  </si>
  <si>
    <t>POR RAMAL DIRECTO A PTE. PAYO</t>
  </si>
  <si>
    <t>POR AISLADOR EN MAL ESTADO</t>
  </si>
  <si>
    <t>INT</t>
  </si>
  <si>
    <t>INO</t>
  </si>
  <si>
    <t>IC</t>
  </si>
  <si>
    <t>IPMTO</t>
  </si>
  <si>
    <t>POR DESBROCE RAMAS CACAO</t>
  </si>
  <si>
    <t>IPA</t>
  </si>
  <si>
    <t>IPM</t>
  </si>
  <si>
    <t>POR CORTE DE MALEZA POR FINQUEROS</t>
  </si>
  <si>
    <t>( * ) PREVIA COMUNICACIÓN A LA PRENSA</t>
  </si>
  <si>
    <t xml:space="preserve">(*) CAMBIO DE AISLADORES CONTAMINADOS CON HORMIGAS </t>
  </si>
  <si>
    <t xml:space="preserve">RAMAL M. CACAO A PBLO. NUEVO MANIPULADO POR USUARIOS </t>
  </si>
</sst>
</file>

<file path=xl/styles.xml><?xml version="1.0" encoding="utf-8"?>
<styleSheet xmlns="http://schemas.openxmlformats.org/spreadsheetml/2006/main">
  <numFmts count="4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S/&quot;#,##0;&quot;S/&quot;\-#,##0"/>
    <numFmt numFmtId="165" formatCode="&quot;S/&quot;#,##0;[Red]&quot;S/&quot;\-#,##0"/>
    <numFmt numFmtId="166" formatCode="&quot;S/&quot;#,##0.00;&quot;S/&quot;\-#,##0.00"/>
    <numFmt numFmtId="167" formatCode="&quot;S/&quot;#,##0.00;[Red]&quot;S/&quot;\-#,##0.00"/>
    <numFmt numFmtId="168" formatCode="_ &quot;S/&quot;* #,##0_ ;_ &quot;S/&quot;* \-#,##0_ ;_ &quot;S/&quot;* &quot;-&quot;_ ;_ @_ "/>
    <numFmt numFmtId="169" formatCode="_ &quot;S/&quot;* #,##0.00_ ;_ &quot;S/&quot;* \-#,##0.00_ ;_ &quot;S/&quot;* &quot;-&quot;??_ ;_ @_ "/>
    <numFmt numFmtId="170" formatCode="_-* #,##0\ &quot;€&quot;_-;\-* #,##0\ &quot;€&quot;_-;_-* &quot;-&quot;\ &quot;€&quot;_-;_-@_-"/>
    <numFmt numFmtId="171" formatCode="_-* #,##0\ _€_-;\-* #,##0\ _€_-;_-* &quot;-&quot;\ _€_-;_-@_-"/>
    <numFmt numFmtId="172" formatCode="_-* #,##0.00\ &quot;€&quot;_-;\-* #,##0.00\ &quot;€&quot;_-;_-* &quot;-&quot;??\ &quot;€&quot;_-;_-@_-"/>
    <numFmt numFmtId="173" formatCode="_-* #,##0.00\ _€_-;\-* #,##0.00\ _€_-;_-* &quot;-&quot;??\ _€_-;_-@_-"/>
    <numFmt numFmtId="174" formatCode="0.000"/>
    <numFmt numFmtId="175" formatCode="0.0"/>
    <numFmt numFmtId="176" formatCode="0.0000"/>
    <numFmt numFmtId="177" formatCode="0.00000"/>
    <numFmt numFmtId="178" formatCode="[$-C0A]d\-mmm\-yy;@"/>
    <numFmt numFmtId="179" formatCode="0&quot;A&quot;"/>
    <numFmt numFmtId="180" formatCode="0&quot;B&quot;"/>
    <numFmt numFmtId="181" formatCode="0&quot;C&quot;"/>
    <numFmt numFmtId="182" formatCode="&quot;0&quot;0"/>
    <numFmt numFmtId="183" formatCode="0&quot;(a)&quot;"/>
    <numFmt numFmtId="184" formatCode="0&quot;(b)&quot;"/>
    <numFmt numFmtId="185" formatCode="mmmm\ d\,\ yyyy"/>
    <numFmt numFmtId="186" formatCode="d/mm/yyyy"/>
    <numFmt numFmtId="187" formatCode="0\P"/>
    <numFmt numFmtId="188" formatCode="_ * #,##0_ ;_ * \-#,##0_ ;_ * &quot;-&quot;??_ ;_ @_ "/>
    <numFmt numFmtId="189" formatCode="dd\-mm\-yy"/>
    <numFmt numFmtId="190" formatCode="_-[$€]* #,##0.00_-;\-[$€]* #,##0.00_-;_-[$€]* &quot;-&quot;??_-;_-@_-"/>
    <numFmt numFmtId="191" formatCode="_-* #,##0.00_-;\-* #,##0.00_-;_-* &quot;-&quot;??_-;_-@_-"/>
    <numFmt numFmtId="192" formatCode="_-* #,##0_-;\-* #,##0_-;_-* &quot;-&quot;_-;_-@_-"/>
    <numFmt numFmtId="193" formatCode="_-&quot;$&quot;* #,##0.00_-;\-&quot;$&quot;* #,##0.00_-;_-&quot;$&quot;* &quot;-&quot;??_-;_-@_-"/>
    <numFmt numFmtId="194" formatCode="_-&quot;$&quot;* #,##0_-;\-&quot;$&quot;* #,##0_-;_-&quot;$&quot;* &quot;-&quot;_-;_-@_-"/>
    <numFmt numFmtId="195" formatCode="[$-300A]dddd\,\ dd&quot; de &quot;mmmm&quot; de &quot;yyyy"/>
    <numFmt numFmtId="196" formatCode="0.0000000"/>
    <numFmt numFmtId="197" formatCode="0.000000"/>
    <numFmt numFmtId="198" formatCode="0.00000000"/>
    <numFmt numFmtId="199" formatCode="0.0000000000"/>
    <numFmt numFmtId="200" formatCode="0.00000000000"/>
    <numFmt numFmtId="201" formatCode="0.000000000"/>
  </numFmts>
  <fonts count="11">
    <font>
      <sz val="10"/>
      <name val="Arial"/>
      <family val="0"/>
    </font>
    <font>
      <u val="single"/>
      <sz val="10"/>
      <color indexed="12"/>
      <name val="Arial"/>
      <family val="0"/>
    </font>
    <font>
      <u val="single"/>
      <sz val="10"/>
      <color indexed="36"/>
      <name val="Arial"/>
      <family val="0"/>
    </font>
    <font>
      <sz val="11"/>
      <name val="Tahoma"/>
      <family val="2"/>
    </font>
    <font>
      <b/>
      <sz val="14"/>
      <name val="Tahoma"/>
      <family val="2"/>
    </font>
    <font>
      <b/>
      <sz val="11"/>
      <name val="Tahoma"/>
      <family val="2"/>
    </font>
    <font>
      <sz val="8"/>
      <name val="Tahoma"/>
      <family val="0"/>
    </font>
    <font>
      <b/>
      <sz val="8"/>
      <name val="Tahoma"/>
      <family val="0"/>
    </font>
    <font>
      <sz val="11"/>
      <name val="Arial"/>
      <family val="2"/>
    </font>
    <font>
      <sz val="8"/>
      <name val="Arial"/>
      <family val="0"/>
    </font>
    <font>
      <b/>
      <sz val="8"/>
      <name val="Arial"/>
      <family val="2"/>
    </font>
  </fonts>
  <fills count="3">
    <fill>
      <patternFill/>
    </fill>
    <fill>
      <patternFill patternType="gray125"/>
    </fill>
    <fill>
      <patternFill patternType="solid">
        <fgColor indexed="9"/>
        <bgColor indexed="64"/>
      </patternFill>
    </fill>
  </fills>
  <borders count="29">
    <border>
      <left/>
      <right/>
      <top/>
      <bottom/>
      <diagonal/>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style="medium"/>
      <bottom style="medium"/>
    </border>
    <border>
      <left style="thin"/>
      <right style="thin"/>
      <top style="medium"/>
      <bottom style="thin"/>
    </border>
    <border>
      <left style="thin"/>
      <right style="thin"/>
      <top style="thin"/>
      <bottom style="thin"/>
    </border>
    <border>
      <left style="thin"/>
      <right style="thin"/>
      <top>
        <color indexed="63"/>
      </top>
      <bottom style="thin"/>
    </border>
    <border>
      <left>
        <color indexed="63"/>
      </left>
      <right style="medium"/>
      <top style="thin"/>
      <bottom style="thin"/>
    </border>
    <border>
      <left>
        <color indexed="63"/>
      </left>
      <right style="medium"/>
      <top>
        <color indexed="63"/>
      </top>
      <bottom style="thin"/>
    </border>
    <border>
      <left>
        <color indexed="63"/>
      </left>
      <right style="medium"/>
      <top style="thin"/>
      <bottom>
        <color indexed="63"/>
      </bottom>
    </border>
    <border>
      <left style="thin"/>
      <right style="thin"/>
      <top style="thin"/>
      <bottom style="medium"/>
    </border>
    <border>
      <left style="thin"/>
      <right style="thin"/>
      <top style="thin"/>
      <bottom>
        <color indexed="63"/>
      </bottom>
    </border>
    <border>
      <left style="thin"/>
      <right style="thin"/>
      <top>
        <color indexed="63"/>
      </top>
      <bottom>
        <color indexed="63"/>
      </bottom>
    </border>
    <border>
      <left style="thin"/>
      <right style="medium"/>
      <top style="thin"/>
      <bottom style="thin"/>
    </border>
    <border>
      <left style="medium"/>
      <right>
        <color indexed="63"/>
      </right>
      <top style="medium"/>
      <bottom style="thin"/>
    </border>
    <border>
      <left style="medium"/>
      <right>
        <color indexed="63"/>
      </right>
      <top style="thin"/>
      <bottom style="thin"/>
    </border>
    <border>
      <left style="medium"/>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style="medium"/>
      <top style="thin"/>
      <bottom style="medium"/>
    </border>
    <border>
      <left style="thin"/>
      <right style="thin"/>
      <top style="medium"/>
      <bottom>
        <color indexed="63"/>
      </bottom>
    </border>
    <border>
      <left>
        <color indexed="63"/>
      </left>
      <right style="medium"/>
      <top style="medium"/>
      <bottom style="thin"/>
    </border>
    <border>
      <left>
        <color indexed="63"/>
      </left>
      <right style="thin"/>
      <top style="medium"/>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90"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0" fillId="0" borderId="0">
      <alignment/>
      <protection/>
    </xf>
    <xf numFmtId="9" fontId="0" fillId="0" borderId="0" applyFont="0" applyFill="0" applyBorder="0" applyAlignment="0" applyProtection="0"/>
  </cellStyleXfs>
  <cellXfs count="89">
    <xf numFmtId="0" fontId="0" fillId="0" borderId="0" xfId="0" applyAlignment="1">
      <alignment/>
    </xf>
    <xf numFmtId="0" fontId="3" fillId="0" borderId="1" xfId="0" applyFont="1" applyBorder="1" applyAlignment="1">
      <alignment/>
    </xf>
    <xf numFmtId="0" fontId="3" fillId="0" borderId="0" xfId="0" applyFont="1" applyAlignment="1">
      <alignment/>
    </xf>
    <xf numFmtId="0" fontId="3" fillId="0" borderId="2" xfId="0" applyFont="1" applyBorder="1" applyAlignment="1">
      <alignment/>
    </xf>
    <xf numFmtId="0" fontId="3" fillId="0" borderId="3" xfId="0" applyFont="1" applyBorder="1" applyAlignment="1">
      <alignment/>
    </xf>
    <xf numFmtId="0" fontId="3" fillId="0" borderId="4" xfId="0" applyFont="1" applyBorder="1" applyAlignment="1">
      <alignment/>
    </xf>
    <xf numFmtId="0" fontId="4" fillId="0" borderId="5" xfId="0" applyFont="1" applyBorder="1" applyAlignment="1">
      <alignment/>
    </xf>
    <xf numFmtId="0" fontId="3" fillId="0" borderId="0" xfId="0" applyFont="1" applyBorder="1" applyAlignment="1">
      <alignment/>
    </xf>
    <xf numFmtId="0" fontId="3" fillId="0" borderId="6" xfId="0" applyFont="1" applyBorder="1" applyAlignment="1">
      <alignment/>
    </xf>
    <xf numFmtId="0" fontId="3" fillId="0" borderId="7" xfId="0" applyFont="1" applyBorder="1" applyAlignment="1">
      <alignment/>
    </xf>
    <xf numFmtId="0" fontId="3" fillId="0" borderId="8" xfId="0" applyFont="1" applyBorder="1" applyAlignment="1">
      <alignment/>
    </xf>
    <xf numFmtId="0" fontId="5" fillId="0" borderId="0" xfId="0" applyFont="1" applyAlignment="1">
      <alignment horizontal="center"/>
    </xf>
    <xf numFmtId="0" fontId="3" fillId="0" borderId="0" xfId="0" applyFont="1" applyAlignment="1">
      <alignment horizontal="right"/>
    </xf>
    <xf numFmtId="0" fontId="5" fillId="0" borderId="9" xfId="0" applyFont="1" applyBorder="1" applyAlignment="1">
      <alignment horizontal="center" vertical="center" wrapText="1"/>
    </xf>
    <xf numFmtId="0" fontId="5" fillId="0" borderId="9" xfId="22" applyFont="1" applyFill="1" applyBorder="1" applyAlignment="1">
      <alignment horizontal="center" vertical="center" wrapText="1"/>
      <protection/>
    </xf>
    <xf numFmtId="178" fontId="5" fillId="0" borderId="9" xfId="22" applyNumberFormat="1" applyFont="1" applyFill="1" applyBorder="1" applyAlignment="1">
      <alignment horizontal="center" vertical="center" wrapText="1"/>
      <protection/>
    </xf>
    <xf numFmtId="0" fontId="0" fillId="0" borderId="10" xfId="0" applyNumberFormat="1" applyBorder="1" applyAlignment="1">
      <alignment horizontal="center"/>
    </xf>
    <xf numFmtId="1" fontId="0" fillId="0" borderId="10" xfId="0" applyNumberFormat="1" applyBorder="1" applyAlignment="1">
      <alignment horizontal="center"/>
    </xf>
    <xf numFmtId="9" fontId="0" fillId="0" borderId="10" xfId="23" applyFont="1" applyBorder="1" applyAlignment="1">
      <alignment horizontal="center"/>
    </xf>
    <xf numFmtId="0" fontId="0" fillId="0" borderId="11" xfId="0" applyNumberFormat="1" applyBorder="1" applyAlignment="1">
      <alignment horizontal="center"/>
    </xf>
    <xf numFmtId="1" fontId="0" fillId="0" borderId="11" xfId="0" applyNumberFormat="1" applyBorder="1" applyAlignment="1">
      <alignment horizontal="center"/>
    </xf>
    <xf numFmtId="9" fontId="0" fillId="0" borderId="12" xfId="23" applyFont="1" applyBorder="1" applyAlignment="1">
      <alignment horizontal="center"/>
    </xf>
    <xf numFmtId="0" fontId="0" fillId="0" borderId="13" xfId="0" applyBorder="1" applyAlignment="1">
      <alignment/>
    </xf>
    <xf numFmtId="0" fontId="0" fillId="0" borderId="12" xfId="0" applyNumberFormat="1" applyBorder="1" applyAlignment="1">
      <alignment horizontal="center"/>
    </xf>
    <xf numFmtId="1" fontId="0" fillId="0" borderId="12" xfId="0" applyNumberFormat="1" applyBorder="1" applyAlignment="1">
      <alignment horizontal="center"/>
    </xf>
    <xf numFmtId="9" fontId="0" fillId="0" borderId="14" xfId="23" applyFont="1" applyBorder="1" applyAlignment="1">
      <alignment horizontal="left"/>
    </xf>
    <xf numFmtId="0" fontId="0" fillId="0" borderId="11" xfId="0" applyBorder="1" applyAlignment="1">
      <alignment horizontal="center"/>
    </xf>
    <xf numFmtId="0" fontId="0" fillId="0" borderId="15" xfId="0" applyBorder="1" applyAlignment="1">
      <alignment/>
    </xf>
    <xf numFmtId="0" fontId="0" fillId="0" borderId="13" xfId="0" applyFill="1" applyBorder="1" applyAlignment="1">
      <alignment/>
    </xf>
    <xf numFmtId="9" fontId="0" fillId="0" borderId="11" xfId="23" applyFont="1" applyBorder="1" applyAlignment="1">
      <alignment horizontal="center"/>
    </xf>
    <xf numFmtId="0" fontId="0" fillId="0" borderId="15" xfId="0" applyFill="1" applyBorder="1" applyAlignment="1">
      <alignment/>
    </xf>
    <xf numFmtId="0" fontId="0" fillId="0" borderId="16" xfId="0" applyBorder="1" applyAlignment="1">
      <alignment horizontal="center"/>
    </xf>
    <xf numFmtId="9" fontId="0" fillId="0" borderId="16" xfId="23" applyFont="1" applyBorder="1" applyAlignment="1">
      <alignment horizontal="center"/>
    </xf>
    <xf numFmtId="20" fontId="0" fillId="0" borderId="10" xfId="0" applyNumberFormat="1" applyBorder="1" applyAlignment="1">
      <alignment horizontal="center"/>
    </xf>
    <xf numFmtId="20" fontId="0" fillId="0" borderId="12" xfId="0" applyNumberFormat="1" applyBorder="1" applyAlignment="1">
      <alignment horizontal="center"/>
    </xf>
    <xf numFmtId="20" fontId="0" fillId="0" borderId="11" xfId="0" applyNumberFormat="1" applyBorder="1" applyAlignment="1">
      <alignment horizontal="center"/>
    </xf>
    <xf numFmtId="20" fontId="0" fillId="0" borderId="17" xfId="0" applyNumberFormat="1" applyBorder="1" applyAlignment="1">
      <alignment horizontal="center"/>
    </xf>
    <xf numFmtId="20" fontId="0" fillId="0" borderId="16" xfId="0" applyNumberFormat="1" applyBorder="1" applyAlignment="1">
      <alignment horizontal="center"/>
    </xf>
    <xf numFmtId="0" fontId="0" fillId="0" borderId="0" xfId="0" applyBorder="1" applyAlignment="1">
      <alignment horizontal="center"/>
    </xf>
    <xf numFmtId="174" fontId="0" fillId="0" borderId="0" xfId="0" applyNumberFormat="1" applyBorder="1" applyAlignment="1">
      <alignment horizontal="center"/>
    </xf>
    <xf numFmtId="9" fontId="0" fillId="0" borderId="0" xfId="23" applyBorder="1" applyAlignment="1">
      <alignment horizontal="center"/>
    </xf>
    <xf numFmtId="1" fontId="0" fillId="0" borderId="0" xfId="0" applyNumberFormat="1" applyBorder="1" applyAlignment="1">
      <alignment horizontal="center"/>
    </xf>
    <xf numFmtId="14" fontId="0" fillId="0" borderId="12" xfId="0" applyNumberFormat="1" applyBorder="1" applyAlignment="1">
      <alignment horizontal="center"/>
    </xf>
    <xf numFmtId="0" fontId="0" fillId="0" borderId="10" xfId="0" applyBorder="1" applyAlignment="1">
      <alignment horizontal="center"/>
    </xf>
    <xf numFmtId="0" fontId="0" fillId="0" borderId="12" xfId="0" applyBorder="1" applyAlignment="1">
      <alignment horizontal="center"/>
    </xf>
    <xf numFmtId="0" fontId="0" fillId="0" borderId="17" xfId="0" applyBorder="1" applyAlignment="1">
      <alignment horizontal="center"/>
    </xf>
    <xf numFmtId="2" fontId="0" fillId="0" borderId="17" xfId="0" applyNumberFormat="1" applyBorder="1" applyAlignment="1">
      <alignment horizontal="center"/>
    </xf>
    <xf numFmtId="20" fontId="0" fillId="0" borderId="18" xfId="0" applyNumberFormat="1" applyBorder="1" applyAlignment="1">
      <alignment horizontal="center"/>
    </xf>
    <xf numFmtId="0" fontId="0" fillId="0" borderId="18" xfId="0" applyBorder="1" applyAlignment="1">
      <alignment horizontal="center"/>
    </xf>
    <xf numFmtId="0" fontId="0" fillId="0" borderId="6" xfId="0" applyFill="1" applyBorder="1" applyAlignment="1">
      <alignment/>
    </xf>
    <xf numFmtId="14" fontId="0" fillId="0" borderId="11" xfId="0" applyNumberFormat="1" applyBorder="1" applyAlignment="1">
      <alignment horizontal="center"/>
    </xf>
    <xf numFmtId="174" fontId="0" fillId="0" borderId="11" xfId="0" applyNumberFormat="1" applyBorder="1" applyAlignment="1">
      <alignment horizontal="center"/>
    </xf>
    <xf numFmtId="14" fontId="0" fillId="0" borderId="10" xfId="0" applyNumberFormat="1" applyBorder="1" applyAlignment="1">
      <alignment horizontal="center"/>
    </xf>
    <xf numFmtId="0" fontId="0" fillId="0" borderId="19" xfId="0" applyFill="1" applyBorder="1" applyAlignment="1">
      <alignment/>
    </xf>
    <xf numFmtId="0" fontId="3" fillId="0" borderId="20" xfId="0" applyFont="1" applyBorder="1" applyAlignment="1">
      <alignment horizontal="center"/>
    </xf>
    <xf numFmtId="0" fontId="3" fillId="0" borderId="21" xfId="0" applyFont="1" applyBorder="1" applyAlignment="1">
      <alignment horizontal="center"/>
    </xf>
    <xf numFmtId="0" fontId="3" fillId="0" borderId="22" xfId="0" applyFont="1" applyBorder="1" applyAlignment="1">
      <alignment horizontal="center"/>
    </xf>
    <xf numFmtId="14" fontId="0" fillId="0" borderId="23" xfId="0" applyNumberFormat="1" applyBorder="1" applyAlignment="1">
      <alignment horizontal="center"/>
    </xf>
    <xf numFmtId="14" fontId="0" fillId="0" borderId="24" xfId="0" applyNumberFormat="1" applyBorder="1" applyAlignment="1">
      <alignment horizontal="center"/>
    </xf>
    <xf numFmtId="49" fontId="3" fillId="0" borderId="11" xfId="0" applyNumberFormat="1" applyFont="1" applyBorder="1" applyAlignment="1">
      <alignment horizontal="center"/>
    </xf>
    <xf numFmtId="174" fontId="0" fillId="0" borderId="16" xfId="0" applyNumberFormat="1" applyBorder="1" applyAlignment="1">
      <alignment horizontal="center"/>
    </xf>
    <xf numFmtId="0" fontId="0" fillId="0" borderId="25" xfId="0" applyFill="1" applyBorder="1" applyAlignment="1">
      <alignment/>
    </xf>
    <xf numFmtId="9" fontId="0" fillId="0" borderId="26" xfId="23" applyFont="1" applyBorder="1" applyAlignment="1">
      <alignment horizontal="center"/>
    </xf>
    <xf numFmtId="0" fontId="0" fillId="0" borderId="27" xfId="0" applyFill="1" applyBorder="1" applyAlignment="1">
      <alignment/>
    </xf>
    <xf numFmtId="0" fontId="0" fillId="2" borderId="11" xfId="0" applyNumberFormat="1" applyFill="1" applyBorder="1" applyAlignment="1">
      <alignment horizontal="center"/>
    </xf>
    <xf numFmtId="2" fontId="0" fillId="2" borderId="11" xfId="0" applyNumberFormat="1" applyFill="1" applyBorder="1" applyAlignment="1">
      <alignment horizontal="center"/>
    </xf>
    <xf numFmtId="14" fontId="0" fillId="0" borderId="28" xfId="0" applyNumberFormat="1" applyBorder="1" applyAlignment="1">
      <alignment horizontal="center"/>
    </xf>
    <xf numFmtId="174" fontId="0" fillId="0" borderId="26" xfId="0" applyNumberFormat="1" applyBorder="1" applyAlignment="1">
      <alignment horizontal="center"/>
    </xf>
    <xf numFmtId="2" fontId="0" fillId="0" borderId="11" xfId="0" applyNumberFormat="1" applyBorder="1" applyAlignment="1">
      <alignment horizontal="center"/>
    </xf>
    <xf numFmtId="175" fontId="0" fillId="0" borderId="11" xfId="0" applyNumberFormat="1" applyBorder="1" applyAlignment="1">
      <alignment horizontal="center"/>
    </xf>
    <xf numFmtId="2" fontId="0" fillId="2" borderId="17" xfId="0" applyNumberFormat="1" applyFill="1" applyBorder="1" applyAlignment="1">
      <alignment horizontal="center"/>
    </xf>
    <xf numFmtId="2" fontId="0" fillId="0" borderId="18" xfId="0" applyNumberFormat="1" applyBorder="1" applyAlignment="1">
      <alignment horizontal="center"/>
    </xf>
    <xf numFmtId="49" fontId="3" fillId="0" borderId="12" xfId="0" applyNumberFormat="1" applyFont="1" applyBorder="1" applyAlignment="1">
      <alignment horizontal="center"/>
    </xf>
    <xf numFmtId="49" fontId="3" fillId="0" borderId="16" xfId="0" applyNumberFormat="1" applyFont="1" applyBorder="1" applyAlignment="1">
      <alignment horizontal="center"/>
    </xf>
    <xf numFmtId="2" fontId="0" fillId="0" borderId="16" xfId="0" applyNumberFormat="1" applyBorder="1" applyAlignment="1">
      <alignment horizontal="center"/>
    </xf>
    <xf numFmtId="1" fontId="0" fillId="0" borderId="16" xfId="0" applyNumberFormat="1" applyBorder="1" applyAlignment="1">
      <alignment horizontal="center"/>
    </xf>
    <xf numFmtId="1" fontId="0" fillId="2" borderId="11" xfId="0" applyNumberFormat="1" applyFill="1" applyBorder="1" applyAlignment="1">
      <alignment horizontal="center"/>
    </xf>
    <xf numFmtId="0" fontId="0" fillId="0" borderId="17" xfId="0" applyNumberFormat="1" applyBorder="1" applyAlignment="1">
      <alignment horizontal="center"/>
    </xf>
    <xf numFmtId="0" fontId="0" fillId="2" borderId="17" xfId="0" applyNumberFormat="1" applyFill="1" applyBorder="1" applyAlignment="1">
      <alignment horizontal="center"/>
    </xf>
    <xf numFmtId="0" fontId="0" fillId="0" borderId="18" xfId="0" applyNumberFormat="1" applyBorder="1" applyAlignment="1">
      <alignment horizontal="center"/>
    </xf>
    <xf numFmtId="0" fontId="0" fillId="0" borderId="16" xfId="0" applyNumberFormat="1" applyBorder="1" applyAlignment="1">
      <alignment horizontal="center"/>
    </xf>
    <xf numFmtId="20" fontId="0" fillId="2" borderId="11" xfId="0" applyNumberFormat="1" applyFill="1" applyBorder="1" applyAlignment="1">
      <alignment horizontal="center"/>
    </xf>
    <xf numFmtId="2" fontId="0" fillId="0" borderId="10" xfId="0" applyNumberFormat="1" applyBorder="1" applyAlignment="1">
      <alignment horizontal="center"/>
    </xf>
    <xf numFmtId="14" fontId="0" fillId="0" borderId="16" xfId="0" applyNumberFormat="1" applyBorder="1" applyAlignment="1">
      <alignment horizontal="center"/>
    </xf>
    <xf numFmtId="174" fontId="0" fillId="2" borderId="11" xfId="0" applyNumberFormat="1" applyFill="1" applyBorder="1" applyAlignment="1">
      <alignment horizontal="center"/>
    </xf>
    <xf numFmtId="9" fontId="0" fillId="2" borderId="11" xfId="23" applyFont="1" applyFill="1" applyBorder="1" applyAlignment="1">
      <alignment horizontal="center"/>
    </xf>
    <xf numFmtId="1" fontId="0" fillId="2" borderId="12" xfId="0" applyNumberFormat="1" applyFill="1" applyBorder="1" applyAlignment="1">
      <alignment horizontal="center"/>
    </xf>
    <xf numFmtId="0" fontId="0" fillId="2" borderId="11" xfId="0" applyFill="1" applyBorder="1" applyAlignment="1">
      <alignment horizontal="center"/>
    </xf>
    <xf numFmtId="9" fontId="0" fillId="2" borderId="12" xfId="23" applyFont="1" applyFill="1" applyBorder="1" applyAlignment="1">
      <alignment horizontal="center"/>
    </xf>
  </cellXfs>
  <cellStyles count="10">
    <cellStyle name="Normal" xfId="0"/>
    <cellStyle name="Euro" xfId="15"/>
    <cellStyle name="Hyperlink" xfId="16"/>
    <cellStyle name="Followed Hyperlink" xfId="17"/>
    <cellStyle name="Comma" xfId="18"/>
    <cellStyle name="Comma [0]" xfId="19"/>
    <cellStyle name="Currency" xfId="20"/>
    <cellStyle name="Currency [0]" xfId="21"/>
    <cellStyle name="Normal_Fallas-2001 RES"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28575</xdr:colOff>
      <xdr:row>7</xdr:row>
      <xdr:rowOff>19050</xdr:rowOff>
    </xdr:from>
    <xdr:to>
      <xdr:col>16</xdr:col>
      <xdr:colOff>762000</xdr:colOff>
      <xdr:row>10</xdr:row>
      <xdr:rowOff>76200</xdr:rowOff>
    </xdr:to>
    <xdr:sp>
      <xdr:nvSpPr>
        <xdr:cNvPr id="1" name="TextBox 1"/>
        <xdr:cNvSpPr txBox="1">
          <a:spLocks noChangeArrowheads="1"/>
        </xdr:cNvSpPr>
      </xdr:nvSpPr>
      <xdr:spPr>
        <a:xfrm>
          <a:off x="9829800" y="1295400"/>
          <a:ext cx="3781425" cy="742950"/>
        </a:xfrm>
        <a:prstGeom prst="rect">
          <a:avLst/>
        </a:prstGeom>
        <a:noFill/>
        <a:ln w="9525" cmpd="sng">
          <a:noFill/>
        </a:ln>
      </xdr:spPr>
      <xdr:txBody>
        <a:bodyPr vertOverflow="clip" wrap="square"/>
        <a:p>
          <a:pPr algn="l">
            <a:defRPr/>
          </a:pPr>
          <a:r>
            <a:rPr lang="en-US" cap="none" sz="1400" b="1" i="0" u="none" baseline="0"/>
            <a:t>CALIDAD DEL SERVICIO TÉCNICO.
REGISTRO DE INTERRUPCIONES DE SERVICIO MES DE ENERO 2007.
EMPRESA ELECTRICA MILAGRO C.A.</a:t>
          </a:r>
        </a:p>
      </xdr:txBody>
    </xdr:sp>
    <xdr:clientData/>
  </xdr:twoCellAnchor>
  <xdr:twoCellAnchor>
    <xdr:from>
      <xdr:col>12</xdr:col>
      <xdr:colOff>542925</xdr:colOff>
      <xdr:row>68</xdr:row>
      <xdr:rowOff>123825</xdr:rowOff>
    </xdr:from>
    <xdr:to>
      <xdr:col>16</xdr:col>
      <xdr:colOff>762000</xdr:colOff>
      <xdr:row>70</xdr:row>
      <xdr:rowOff>123825</xdr:rowOff>
    </xdr:to>
    <xdr:sp>
      <xdr:nvSpPr>
        <xdr:cNvPr id="2" name="TextBox 2"/>
        <xdr:cNvSpPr txBox="1">
          <a:spLocks noChangeArrowheads="1"/>
        </xdr:cNvSpPr>
      </xdr:nvSpPr>
      <xdr:spPr>
        <a:xfrm>
          <a:off x="10344150" y="14611350"/>
          <a:ext cx="3267075" cy="3619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333375</xdr:colOff>
      <xdr:row>68</xdr:row>
      <xdr:rowOff>180975</xdr:rowOff>
    </xdr:from>
    <xdr:to>
      <xdr:col>16</xdr:col>
      <xdr:colOff>762000</xdr:colOff>
      <xdr:row>73</xdr:row>
      <xdr:rowOff>76200</xdr:rowOff>
    </xdr:to>
    <xdr:sp>
      <xdr:nvSpPr>
        <xdr:cNvPr id="3" name="TextBox 3"/>
        <xdr:cNvSpPr txBox="1">
          <a:spLocks noChangeArrowheads="1"/>
        </xdr:cNvSpPr>
      </xdr:nvSpPr>
      <xdr:spPr>
        <a:xfrm>
          <a:off x="10134600" y="14668500"/>
          <a:ext cx="3476625" cy="800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Arial"/>
              <a:ea typeface="Arial"/>
              <a:cs typeface="Arial"/>
            </a:rPr>
            <a:t>Notas:
             6     El porcentaje aquí indicado es con relación a la demanda estimada del sistema de la distribuidora en el momento de  falla
             7     La clasificación debe estar acorde  con la codificación que se presenta en el comentario de la misma celda
             8     Causa por la que se produjo la falla de una parte de la carga del sistema de la empresa
</a:t>
          </a:r>
          <a:r>
            <a:rPr lang="en-US" cap="none" sz="1000" b="0" i="0" u="none" baseline="0">
              <a:latin typeface="Arial"/>
              <a:ea typeface="Arial"/>
              <a:cs typeface="Arial"/>
            </a:rPr>
            <a:t>
otas:
             6     El porcentaje aquí indicado es con relación a la demanda estimada del sistema de la distribuidora en el momento de la falla
             7     La clasificación debe estar acorde  con la codificación que se presenta en el comentario de la misma celda
             8     Causa por la que se produjo la falla de una parte de la carga del sistema de la empresa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361950</xdr:colOff>
      <xdr:row>64</xdr:row>
      <xdr:rowOff>123825</xdr:rowOff>
    </xdr:from>
    <xdr:to>
      <xdr:col>5</xdr:col>
      <xdr:colOff>733425</xdr:colOff>
      <xdr:row>68</xdr:row>
      <xdr:rowOff>114300</xdr:rowOff>
    </xdr:to>
    <xdr:sp>
      <xdr:nvSpPr>
        <xdr:cNvPr id="1" name="TextBox 1"/>
        <xdr:cNvSpPr txBox="1">
          <a:spLocks noChangeArrowheads="1"/>
        </xdr:cNvSpPr>
      </xdr:nvSpPr>
      <xdr:spPr>
        <a:xfrm>
          <a:off x="0" y="14001750"/>
          <a:ext cx="4448175" cy="1171575"/>
        </a:xfrm>
        <a:prstGeom prst="rect">
          <a:avLst/>
        </a:prstGeom>
        <a:noFill/>
        <a:ln w="9525" cmpd="sng">
          <a:noFill/>
        </a:ln>
      </xdr:spPr>
      <xdr:txBody>
        <a:bodyPr vertOverflow="clip" wrap="square"/>
        <a:p>
          <a:pPr algn="l">
            <a:defRPr/>
          </a:pPr>
          <a:r>
            <a:rPr lang="en-US" cap="none" sz="1100" b="0" i="0" u="none" baseline="0"/>
            <a:t>Notas:
            1     No. De falla registrado en bitácoras de la Empresa Distribuidora
            2     S/E afectada por la falla
            3     Alimentador afectado por la falla
            4     Nivel de voltaje del alimentador afectado
            5     VOLTAGE instalados en el alimentador</a:t>
          </a:r>
        </a:p>
      </xdr:txBody>
    </xdr:sp>
    <xdr:clientData/>
  </xdr:twoCellAnchor>
  <xdr:twoCellAnchor>
    <xdr:from>
      <xdr:col>0</xdr:col>
      <xdr:colOff>28575</xdr:colOff>
      <xdr:row>5</xdr:row>
      <xdr:rowOff>19050</xdr:rowOff>
    </xdr:from>
    <xdr:to>
      <xdr:col>7</xdr:col>
      <xdr:colOff>142875</xdr:colOff>
      <xdr:row>6</xdr:row>
      <xdr:rowOff>76200</xdr:rowOff>
    </xdr:to>
    <xdr:sp>
      <xdr:nvSpPr>
        <xdr:cNvPr id="2" name="TextBox 10"/>
        <xdr:cNvSpPr txBox="1">
          <a:spLocks noChangeArrowheads="1"/>
        </xdr:cNvSpPr>
      </xdr:nvSpPr>
      <xdr:spPr>
        <a:xfrm>
          <a:off x="0" y="933450"/>
          <a:ext cx="5991225" cy="1038225"/>
        </a:xfrm>
        <a:prstGeom prst="rect">
          <a:avLst/>
        </a:prstGeom>
        <a:noFill/>
        <a:ln w="9525" cmpd="sng">
          <a:noFill/>
        </a:ln>
      </xdr:spPr>
      <xdr:txBody>
        <a:bodyPr vertOverflow="clip" wrap="square"/>
        <a:p>
          <a:pPr algn="l">
            <a:defRPr/>
          </a:pPr>
          <a:r>
            <a:rPr lang="en-US" cap="none" sz="1400" b="1" i="0" u="none" baseline="0"/>
            <a:t>CALIDAD DEL SERVICIO TÉCNICO.
REGISTRO DE INTERRUPCIONES DE SERVICIO MES DE ENERO 2007
EMPRESA ELECTRICA MILAGRO C.A.
</a:t>
          </a:r>
        </a:p>
      </xdr:txBody>
    </xdr:sp>
    <xdr:clientData/>
  </xdr:twoCellAnchor>
  <xdr:twoCellAnchor>
    <xdr:from>
      <xdr:col>11</xdr:col>
      <xdr:colOff>28575</xdr:colOff>
      <xdr:row>5</xdr:row>
      <xdr:rowOff>19050</xdr:rowOff>
    </xdr:from>
    <xdr:to>
      <xdr:col>15</xdr:col>
      <xdr:colOff>1876425</xdr:colOff>
      <xdr:row>6</xdr:row>
      <xdr:rowOff>76200</xdr:rowOff>
    </xdr:to>
    <xdr:sp>
      <xdr:nvSpPr>
        <xdr:cNvPr id="3" name="TextBox 11"/>
        <xdr:cNvSpPr txBox="1">
          <a:spLocks noChangeArrowheads="1"/>
        </xdr:cNvSpPr>
      </xdr:nvSpPr>
      <xdr:spPr>
        <a:xfrm>
          <a:off x="10601325" y="933450"/>
          <a:ext cx="6191250" cy="1038225"/>
        </a:xfrm>
        <a:prstGeom prst="rect">
          <a:avLst/>
        </a:prstGeom>
        <a:noFill/>
        <a:ln w="9525" cmpd="sng">
          <a:noFill/>
        </a:ln>
      </xdr:spPr>
      <xdr:txBody>
        <a:bodyPr vertOverflow="clip" wrap="square"/>
        <a:p>
          <a:pPr algn="l">
            <a:defRPr/>
          </a:pPr>
          <a:r>
            <a:rPr lang="en-US" cap="none" sz="1400" b="1" i="0" u="none" baseline="0"/>
            <a:t>CALIDAD DEL SERVICIO TÉCNICO.
REGISTRO DE INTERRUPCIONES DE SERVICIO MES DE ENERO 2007.
EMPRESA ELECTRICA MILAGRO C.A.</a:t>
          </a:r>
        </a:p>
      </xdr:txBody>
    </xdr:sp>
    <xdr:clientData/>
  </xdr:twoCellAnchor>
  <xdr:twoCellAnchor>
    <xdr:from>
      <xdr:col>11</xdr:col>
      <xdr:colOff>542925</xdr:colOff>
      <xdr:row>64</xdr:row>
      <xdr:rowOff>123825</xdr:rowOff>
    </xdr:from>
    <xdr:to>
      <xdr:col>15</xdr:col>
      <xdr:colOff>2819400</xdr:colOff>
      <xdr:row>66</xdr:row>
      <xdr:rowOff>123825</xdr:rowOff>
    </xdr:to>
    <xdr:sp>
      <xdr:nvSpPr>
        <xdr:cNvPr id="4" name="TextBox 12"/>
        <xdr:cNvSpPr txBox="1">
          <a:spLocks noChangeArrowheads="1"/>
        </xdr:cNvSpPr>
      </xdr:nvSpPr>
      <xdr:spPr>
        <a:xfrm>
          <a:off x="11115675" y="14001750"/>
          <a:ext cx="6619875" cy="8191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0</xdr:colOff>
      <xdr:row>64</xdr:row>
      <xdr:rowOff>266700</xdr:rowOff>
    </xdr:from>
    <xdr:to>
      <xdr:col>16</xdr:col>
      <xdr:colOff>0</xdr:colOff>
      <xdr:row>69</xdr:row>
      <xdr:rowOff>66675</xdr:rowOff>
    </xdr:to>
    <xdr:sp>
      <xdr:nvSpPr>
        <xdr:cNvPr id="5" name="TextBox 41"/>
        <xdr:cNvSpPr txBox="1">
          <a:spLocks noChangeArrowheads="1"/>
        </xdr:cNvSpPr>
      </xdr:nvSpPr>
      <xdr:spPr>
        <a:xfrm>
          <a:off x="10572750" y="14144625"/>
          <a:ext cx="8353425" cy="11620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latin typeface="Arial"/>
              <a:ea typeface="Arial"/>
              <a:cs typeface="Arial"/>
            </a:rPr>
            <a:t>Notas:
             6     El porcentaje aquí indicado es con relación a la demanda estimada del sistema de la distribuidora en el momento de  falla
             7     La clasificación debe estar acorde  con la codificación que se presenta en el comentario de la misma celda
             8     Causa por la que se produjo la falla de una parte de la carga del sistema de la empresa
</a:t>
          </a:r>
          <a:r>
            <a:rPr lang="en-US" cap="none" sz="1000" b="0" i="0" u="none" baseline="0">
              <a:latin typeface="Arial"/>
              <a:ea typeface="Arial"/>
              <a:cs typeface="Arial"/>
            </a:rPr>
            <a:t>
otas:
             6     El porcentaje aquí indicado es con relación a la demanda estimada del sistema de la distribuidora en el momento de la falla
             7     La clasificación debe estar acorde  con la codificación que se presenta en el comentario de la misma celda
             8     Causa por la que se produjo la falla de una parte de la carga del sistema de la empresa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86"/>
  <sheetViews>
    <sheetView tabSelected="1" workbookViewId="0" topLeftCell="A1">
      <selection activeCell="A68" sqref="A68"/>
    </sheetView>
  </sheetViews>
  <sheetFormatPr defaultColWidth="11.421875" defaultRowHeight="12.75"/>
  <cols>
    <col min="7" max="7" width="15.28125" style="0" customWidth="1"/>
    <col min="9" max="9" width="17.421875" style="0" customWidth="1"/>
  </cols>
  <sheetData>
    <row r="1" spans="1:17" ht="14.25">
      <c r="A1" s="2"/>
      <c r="B1" s="2"/>
      <c r="C1" s="2"/>
      <c r="D1" s="2"/>
      <c r="E1" s="2"/>
      <c r="F1" s="2"/>
      <c r="G1" s="2"/>
      <c r="H1" s="2"/>
      <c r="I1" s="2"/>
      <c r="J1" s="2"/>
      <c r="K1" s="2"/>
      <c r="L1" s="2"/>
      <c r="M1" s="2"/>
      <c r="N1" s="2"/>
      <c r="O1" s="2"/>
      <c r="P1" s="2"/>
      <c r="Q1" s="2"/>
    </row>
    <row r="2" spans="1:17" ht="14.25">
      <c r="A2" s="2"/>
      <c r="B2" s="2"/>
      <c r="C2" s="2"/>
      <c r="D2" s="2"/>
      <c r="E2" s="2"/>
      <c r="F2" s="2"/>
      <c r="G2" s="2"/>
      <c r="H2" s="2"/>
      <c r="I2" s="2"/>
      <c r="J2" s="2"/>
      <c r="K2" s="2"/>
      <c r="L2" s="2"/>
      <c r="M2" s="2"/>
      <c r="N2" s="2"/>
      <c r="O2" s="2"/>
      <c r="P2" s="2"/>
      <c r="Q2" s="2"/>
    </row>
    <row r="3" spans="1:17" ht="14.25">
      <c r="A3" s="2"/>
      <c r="B3" s="2"/>
      <c r="C3" s="2"/>
      <c r="D3" s="2"/>
      <c r="E3" s="2"/>
      <c r="F3" s="2"/>
      <c r="G3" s="2"/>
      <c r="H3" s="2"/>
      <c r="I3" s="2"/>
      <c r="J3" s="2"/>
      <c r="K3" s="2"/>
      <c r="L3" s="2"/>
      <c r="M3" s="2"/>
      <c r="N3" s="2"/>
      <c r="O3" s="2"/>
      <c r="P3" s="2"/>
      <c r="Q3" s="2"/>
    </row>
    <row r="4" spans="1:17" ht="14.25">
      <c r="A4" s="2"/>
      <c r="B4" s="2"/>
      <c r="C4" s="2"/>
      <c r="D4" s="2"/>
      <c r="E4" s="2"/>
      <c r="F4" s="2"/>
      <c r="G4" s="2"/>
      <c r="H4" s="2"/>
      <c r="I4" s="2"/>
      <c r="J4" s="2"/>
      <c r="K4" s="2"/>
      <c r="L4" s="2"/>
      <c r="M4" s="2"/>
      <c r="N4" s="2"/>
      <c r="O4" s="2"/>
      <c r="P4" s="2"/>
      <c r="Q4" s="2"/>
    </row>
    <row r="5" spans="1:17" ht="14.25">
      <c r="A5" s="2"/>
      <c r="B5" s="2"/>
      <c r="C5" s="2"/>
      <c r="D5" s="2"/>
      <c r="E5" s="2"/>
      <c r="F5" s="2"/>
      <c r="G5" s="2"/>
      <c r="H5" s="2"/>
      <c r="I5" s="2"/>
      <c r="J5" s="2"/>
      <c r="K5" s="2"/>
      <c r="L5" s="2"/>
      <c r="M5" s="2"/>
      <c r="N5" s="2"/>
      <c r="O5" s="2"/>
      <c r="P5" s="2"/>
      <c r="Q5" s="2"/>
    </row>
    <row r="6" spans="1:17" ht="15" thickBot="1">
      <c r="A6" s="2"/>
      <c r="B6" s="2"/>
      <c r="C6" s="2"/>
      <c r="D6" s="2"/>
      <c r="E6" s="2"/>
      <c r="F6" s="2"/>
      <c r="G6" s="2"/>
      <c r="H6" s="2"/>
      <c r="I6" s="2"/>
      <c r="J6" s="2"/>
      <c r="K6" s="2"/>
      <c r="L6" s="12" t="s">
        <v>1</v>
      </c>
      <c r="M6" s="2"/>
      <c r="N6" s="2"/>
      <c r="O6" s="2"/>
      <c r="P6" s="2"/>
      <c r="Q6" s="12" t="s">
        <v>1</v>
      </c>
    </row>
    <row r="7" spans="1:17" ht="14.25">
      <c r="A7" s="4"/>
      <c r="B7" s="4"/>
      <c r="C7" s="4"/>
      <c r="D7" s="4"/>
      <c r="E7" s="4"/>
      <c r="F7" s="4"/>
      <c r="G7" s="4"/>
      <c r="H7" s="4"/>
      <c r="I7" s="4"/>
      <c r="J7" s="4"/>
      <c r="K7" s="4"/>
      <c r="L7" s="5"/>
      <c r="M7" s="3"/>
      <c r="N7" s="4"/>
      <c r="O7" s="4"/>
      <c r="P7" s="4"/>
      <c r="Q7" s="5"/>
    </row>
    <row r="8" spans="1:17" ht="18">
      <c r="A8" s="7"/>
      <c r="B8" s="7"/>
      <c r="C8" s="7"/>
      <c r="D8" s="7"/>
      <c r="E8" s="7"/>
      <c r="F8" s="7"/>
      <c r="G8" s="7"/>
      <c r="H8" s="7"/>
      <c r="I8" s="7"/>
      <c r="J8" s="7"/>
      <c r="K8" s="7"/>
      <c r="L8" s="8"/>
      <c r="M8" s="6"/>
      <c r="N8" s="7"/>
      <c r="O8" s="7"/>
      <c r="P8" s="7"/>
      <c r="Q8" s="8"/>
    </row>
    <row r="9" spans="1:17" ht="18">
      <c r="A9" s="7"/>
      <c r="B9" s="7"/>
      <c r="C9" s="7"/>
      <c r="D9" s="7"/>
      <c r="E9" s="7"/>
      <c r="F9" s="7"/>
      <c r="G9" s="7"/>
      <c r="H9" s="7"/>
      <c r="I9" s="7"/>
      <c r="J9" s="7"/>
      <c r="K9" s="7"/>
      <c r="L9" s="8"/>
      <c r="M9" s="6"/>
      <c r="N9" s="7"/>
      <c r="O9" s="7"/>
      <c r="P9" s="7"/>
      <c r="Q9" s="8"/>
    </row>
    <row r="10" spans="1:17" ht="18">
      <c r="A10" s="7"/>
      <c r="B10" s="7"/>
      <c r="C10" s="7"/>
      <c r="D10" s="7"/>
      <c r="E10" s="7"/>
      <c r="F10" s="7"/>
      <c r="G10" s="7"/>
      <c r="H10" s="7"/>
      <c r="I10" s="7"/>
      <c r="J10" s="7"/>
      <c r="K10" s="7"/>
      <c r="L10" s="8"/>
      <c r="M10" s="6"/>
      <c r="N10" s="7"/>
      <c r="O10" s="7"/>
      <c r="P10" s="7"/>
      <c r="Q10" s="8"/>
    </row>
    <row r="11" spans="1:17" ht="15" thickBot="1">
      <c r="A11" s="1"/>
      <c r="B11" s="1"/>
      <c r="C11" s="1"/>
      <c r="D11" s="1"/>
      <c r="E11" s="1"/>
      <c r="F11" s="1"/>
      <c r="G11" s="1"/>
      <c r="H11" s="1"/>
      <c r="I11" s="1"/>
      <c r="J11" s="1"/>
      <c r="K11" s="1"/>
      <c r="L11" s="10"/>
      <c r="M11" s="9"/>
      <c r="N11" s="1"/>
      <c r="O11" s="1"/>
      <c r="P11" s="1"/>
      <c r="Q11" s="10"/>
    </row>
    <row r="12" spans="1:17" ht="15" thickBot="1">
      <c r="A12" s="7"/>
      <c r="B12" s="7"/>
      <c r="C12" s="7"/>
      <c r="D12" s="7"/>
      <c r="E12" s="7"/>
      <c r="F12" s="7"/>
      <c r="G12" s="7"/>
      <c r="H12" s="7"/>
      <c r="I12" s="7"/>
      <c r="J12" s="7"/>
      <c r="K12" s="7"/>
      <c r="L12" s="7"/>
      <c r="M12" s="7"/>
      <c r="N12" s="7"/>
      <c r="O12" s="7"/>
      <c r="P12" s="7"/>
      <c r="Q12" s="7"/>
    </row>
    <row r="13" spans="1:17" ht="171.75" thickBot="1">
      <c r="A13" s="13" t="s">
        <v>2</v>
      </c>
      <c r="B13" s="14" t="s">
        <v>3</v>
      </c>
      <c r="C13" s="14" t="s">
        <v>4</v>
      </c>
      <c r="D13" s="14" t="s">
        <v>5</v>
      </c>
      <c r="E13" s="14" t="s">
        <v>6</v>
      </c>
      <c r="F13" s="14" t="s">
        <v>7</v>
      </c>
      <c r="G13" s="14"/>
      <c r="H13" s="15" t="s">
        <v>8</v>
      </c>
      <c r="I13" s="15"/>
      <c r="J13" s="14" t="s">
        <v>9</v>
      </c>
      <c r="K13" s="14" t="s">
        <v>10</v>
      </c>
      <c r="L13" s="14" t="s">
        <v>16</v>
      </c>
      <c r="M13" s="14" t="s">
        <v>11</v>
      </c>
      <c r="N13" s="14" t="s">
        <v>12</v>
      </c>
      <c r="O13" s="14" t="s">
        <v>13</v>
      </c>
      <c r="P13" s="14" t="s">
        <v>14</v>
      </c>
      <c r="Q13" s="14" t="s">
        <v>15</v>
      </c>
    </row>
    <row r="14" spans="1:17" ht="14.25">
      <c r="A14" s="59" t="s">
        <v>17</v>
      </c>
      <c r="B14" s="66">
        <v>39085</v>
      </c>
      <c r="C14" s="33">
        <v>0.40277777777777773</v>
      </c>
      <c r="D14" s="52">
        <v>39085</v>
      </c>
      <c r="E14" s="33">
        <v>0.40625</v>
      </c>
      <c r="F14" s="82">
        <f>5/60</f>
        <v>0.08333333333333333</v>
      </c>
      <c r="G14" s="82" t="s">
        <v>74</v>
      </c>
      <c r="H14" s="16">
        <v>21</v>
      </c>
      <c r="I14" s="16" t="s">
        <v>73</v>
      </c>
      <c r="J14" s="43" t="s">
        <v>129</v>
      </c>
      <c r="K14" s="16">
        <v>13.8</v>
      </c>
      <c r="L14" s="67">
        <f>1500/0.96</f>
        <v>1562.5</v>
      </c>
      <c r="M14" s="67">
        <f>450/0.96</f>
        <v>468.75</v>
      </c>
      <c r="N14" s="62">
        <f>M14/L14</f>
        <v>0.3</v>
      </c>
      <c r="O14" s="17">
        <v>4619</v>
      </c>
      <c r="P14" s="18" t="s">
        <v>166</v>
      </c>
      <c r="Q14" s="63" t="s">
        <v>131</v>
      </c>
    </row>
    <row r="15" spans="1:17" ht="14.25">
      <c r="A15" s="59" t="s">
        <v>18</v>
      </c>
      <c r="B15" s="50">
        <v>39085</v>
      </c>
      <c r="C15" s="34">
        <v>0.40277777777777773</v>
      </c>
      <c r="D15" s="50">
        <v>39085</v>
      </c>
      <c r="E15" s="35">
        <v>0.5777777777777778</v>
      </c>
      <c r="F15" s="19">
        <f>252/60</f>
        <v>4.2</v>
      </c>
      <c r="G15" s="19" t="s">
        <v>74</v>
      </c>
      <c r="H15" s="19">
        <v>21</v>
      </c>
      <c r="I15" s="19" t="s">
        <v>75</v>
      </c>
      <c r="J15" s="26">
        <v>2102</v>
      </c>
      <c r="K15" s="19">
        <v>13.8</v>
      </c>
      <c r="L15" s="51">
        <f>1000/0.96</f>
        <v>1041.6666666666667</v>
      </c>
      <c r="M15" s="51">
        <f>400/0.96</f>
        <v>416.6666666666667</v>
      </c>
      <c r="N15" s="29">
        <f aca="true" t="shared" si="0" ref="N15:N68">M15/L15</f>
        <v>0.39999999999999997</v>
      </c>
      <c r="O15" s="20">
        <v>2619</v>
      </c>
      <c r="P15" s="21" t="s">
        <v>166</v>
      </c>
      <c r="Q15" s="28" t="s">
        <v>132</v>
      </c>
    </row>
    <row r="16" spans="1:17" ht="14.25">
      <c r="A16" s="59" t="s">
        <v>19</v>
      </c>
      <c r="B16" s="57">
        <v>39085</v>
      </c>
      <c r="C16" s="35">
        <v>0.5034722222222222</v>
      </c>
      <c r="D16" s="42">
        <v>39085</v>
      </c>
      <c r="E16" s="35">
        <v>0.5277777777777778</v>
      </c>
      <c r="F16" s="68">
        <v>0.5833333333333334</v>
      </c>
      <c r="G16" s="68" t="s">
        <v>76</v>
      </c>
      <c r="H16" s="20">
        <v>11</v>
      </c>
      <c r="I16" s="20" t="s">
        <v>77</v>
      </c>
      <c r="J16" s="26">
        <v>1103</v>
      </c>
      <c r="K16" s="23">
        <v>13.8</v>
      </c>
      <c r="L16" s="51">
        <f>2300/0.96</f>
        <v>2395.8333333333335</v>
      </c>
      <c r="M16" s="51">
        <f>1500/0.96</f>
        <v>1562.5</v>
      </c>
      <c r="N16" s="29">
        <f t="shared" si="0"/>
        <v>0.6521739130434783</v>
      </c>
      <c r="O16" s="24">
        <v>2500</v>
      </c>
      <c r="P16" s="21" t="s">
        <v>167</v>
      </c>
      <c r="Q16" s="22" t="s">
        <v>133</v>
      </c>
    </row>
    <row r="17" spans="1:17" ht="14.25">
      <c r="A17" s="59" t="s">
        <v>20</v>
      </c>
      <c r="B17" s="57">
        <v>39086</v>
      </c>
      <c r="C17" s="35">
        <v>0.4930555555555556</v>
      </c>
      <c r="D17" s="42">
        <v>39086</v>
      </c>
      <c r="E17" s="35">
        <v>0.5416666666666666</v>
      </c>
      <c r="F17" s="68">
        <f>65/60</f>
        <v>1.0833333333333333</v>
      </c>
      <c r="G17" s="19" t="s">
        <v>79</v>
      </c>
      <c r="H17" s="19">
        <v>18</v>
      </c>
      <c r="I17" s="19" t="s">
        <v>80</v>
      </c>
      <c r="J17" s="26">
        <v>1803</v>
      </c>
      <c r="K17" s="23">
        <v>13.8</v>
      </c>
      <c r="L17" s="51">
        <f>1200/0.96</f>
        <v>1250</v>
      </c>
      <c r="M17" s="51">
        <f>700/0.96</f>
        <v>729.1666666666667</v>
      </c>
      <c r="N17" s="29">
        <f t="shared" si="0"/>
        <v>0.5833333333333334</v>
      </c>
      <c r="O17" s="24">
        <v>1831</v>
      </c>
      <c r="P17" s="21" t="s">
        <v>167</v>
      </c>
      <c r="Q17" s="22" t="s">
        <v>135</v>
      </c>
    </row>
    <row r="18" spans="1:17" ht="14.25">
      <c r="A18" s="59" t="s">
        <v>21</v>
      </c>
      <c r="B18" s="57">
        <v>39086</v>
      </c>
      <c r="C18" s="35">
        <v>0.75</v>
      </c>
      <c r="D18" s="42">
        <v>39086</v>
      </c>
      <c r="E18" s="35">
        <v>0.84375</v>
      </c>
      <c r="F18" s="64">
        <f>135/60</f>
        <v>2.25</v>
      </c>
      <c r="G18" s="64" t="s">
        <v>79</v>
      </c>
      <c r="H18" s="64">
        <v>18</v>
      </c>
      <c r="I18" s="64" t="s">
        <v>81</v>
      </c>
      <c r="J18" s="26">
        <v>1802</v>
      </c>
      <c r="K18" s="23">
        <v>13.8</v>
      </c>
      <c r="L18" s="84">
        <f>2500/0.96</f>
        <v>2604.166666666667</v>
      </c>
      <c r="M18" s="84">
        <f>1200/0.96</f>
        <v>1250</v>
      </c>
      <c r="N18" s="85">
        <f t="shared" si="0"/>
        <v>0.4799999999999999</v>
      </c>
      <c r="O18" s="86">
        <v>1836</v>
      </c>
      <c r="P18" s="21" t="s">
        <v>167</v>
      </c>
      <c r="Q18" s="22" t="s">
        <v>136</v>
      </c>
    </row>
    <row r="19" spans="1:17" ht="14.25">
      <c r="A19" s="59" t="s">
        <v>22</v>
      </c>
      <c r="B19" s="57">
        <v>39087</v>
      </c>
      <c r="C19" s="35">
        <v>0.20833333333333334</v>
      </c>
      <c r="D19" s="42">
        <v>39087</v>
      </c>
      <c r="E19" s="35">
        <v>0.3277777777777778</v>
      </c>
      <c r="F19" s="68">
        <f>172/60</f>
        <v>2.8666666666666667</v>
      </c>
      <c r="G19" s="19" t="s">
        <v>79</v>
      </c>
      <c r="H19" s="19">
        <v>18</v>
      </c>
      <c r="I19" s="19" t="s">
        <v>81</v>
      </c>
      <c r="J19" s="26">
        <v>1802</v>
      </c>
      <c r="K19" s="23">
        <v>13.8</v>
      </c>
      <c r="L19" s="51">
        <f>2500/0.96</f>
        <v>2604.166666666667</v>
      </c>
      <c r="M19" s="51">
        <f>1200/0.96</f>
        <v>1250</v>
      </c>
      <c r="N19" s="29">
        <f t="shared" si="0"/>
        <v>0.4799999999999999</v>
      </c>
      <c r="O19" s="24">
        <v>1836</v>
      </c>
      <c r="P19" s="21" t="s">
        <v>168</v>
      </c>
      <c r="Q19" s="22" t="s">
        <v>137</v>
      </c>
    </row>
    <row r="20" spans="1:17" ht="14.25">
      <c r="A20" s="59" t="s">
        <v>23</v>
      </c>
      <c r="B20" s="57">
        <v>39087</v>
      </c>
      <c r="C20" s="35">
        <v>0.53125</v>
      </c>
      <c r="D20" s="42">
        <v>39087</v>
      </c>
      <c r="E20" s="35">
        <v>0.6354166666666666</v>
      </c>
      <c r="F20" s="65">
        <v>2.5</v>
      </c>
      <c r="G20" s="65" t="s">
        <v>82</v>
      </c>
      <c r="H20" s="76">
        <v>16</v>
      </c>
      <c r="I20" s="76" t="s">
        <v>83</v>
      </c>
      <c r="J20" s="26">
        <v>1601</v>
      </c>
      <c r="K20" s="23">
        <v>13.8</v>
      </c>
      <c r="L20" s="51">
        <f>2500/0.96</f>
        <v>2604.166666666667</v>
      </c>
      <c r="M20" s="51">
        <f>1200/0.96</f>
        <v>1250</v>
      </c>
      <c r="N20" s="29">
        <f t="shared" si="0"/>
        <v>0.4799999999999999</v>
      </c>
      <c r="O20" s="24">
        <v>1114</v>
      </c>
      <c r="P20" s="21" t="s">
        <v>167</v>
      </c>
      <c r="Q20" s="22" t="s">
        <v>138</v>
      </c>
    </row>
    <row r="21" spans="1:17" ht="14.25">
      <c r="A21" s="59" t="s">
        <v>24</v>
      </c>
      <c r="B21" s="57">
        <v>39088</v>
      </c>
      <c r="C21" s="35">
        <v>0.2569444444444445</v>
      </c>
      <c r="D21" s="42">
        <v>39088</v>
      </c>
      <c r="E21" s="35">
        <v>0.4076388888888889</v>
      </c>
      <c r="F21" s="65">
        <v>3.783333333333333</v>
      </c>
      <c r="G21" s="65" t="s">
        <v>84</v>
      </c>
      <c r="H21" s="64">
        <v>13</v>
      </c>
      <c r="I21" s="64" t="s">
        <v>85</v>
      </c>
      <c r="J21" s="26">
        <v>1304</v>
      </c>
      <c r="K21" s="19">
        <v>13.8</v>
      </c>
      <c r="L21" s="51">
        <f>1300/0.96</f>
        <v>1354.1666666666667</v>
      </c>
      <c r="M21" s="51">
        <f>800/0.96</f>
        <v>833.3333333333334</v>
      </c>
      <c r="N21" s="29">
        <f t="shared" si="0"/>
        <v>0.6153846153846154</v>
      </c>
      <c r="O21" s="24">
        <v>1500</v>
      </c>
      <c r="P21" s="21" t="s">
        <v>167</v>
      </c>
      <c r="Q21" s="22" t="s">
        <v>86</v>
      </c>
    </row>
    <row r="22" spans="1:17" ht="14.25">
      <c r="A22" s="59" t="s">
        <v>25</v>
      </c>
      <c r="B22" s="57">
        <v>39089</v>
      </c>
      <c r="C22" s="35">
        <v>0.7534722222222222</v>
      </c>
      <c r="D22" s="42">
        <v>39089</v>
      </c>
      <c r="E22" s="35">
        <v>0.8125</v>
      </c>
      <c r="F22" s="68">
        <f>85/60</f>
        <v>1.4166666666666667</v>
      </c>
      <c r="G22" s="19" t="s">
        <v>87</v>
      </c>
      <c r="H22" s="19">
        <v>14</v>
      </c>
      <c r="I22" s="19" t="s">
        <v>94</v>
      </c>
      <c r="J22" s="87">
        <v>1405</v>
      </c>
      <c r="K22" s="64">
        <v>13.8</v>
      </c>
      <c r="L22" s="84">
        <f>1200/0.96</f>
        <v>1250</v>
      </c>
      <c r="M22" s="84">
        <f>1200/0.96</f>
        <v>1250</v>
      </c>
      <c r="N22" s="85">
        <f t="shared" si="0"/>
        <v>1</v>
      </c>
      <c r="O22" s="86">
        <v>3495</v>
      </c>
      <c r="P22" s="88" t="s">
        <v>167</v>
      </c>
      <c r="Q22" s="22" t="s">
        <v>139</v>
      </c>
    </row>
    <row r="23" spans="1:17" ht="14.25">
      <c r="A23" s="59"/>
      <c r="B23" s="57">
        <v>39089</v>
      </c>
      <c r="C23" s="35">
        <v>0.8055555555555555</v>
      </c>
      <c r="D23" s="42">
        <v>39089</v>
      </c>
      <c r="E23" s="35">
        <v>0.9041666666666667</v>
      </c>
      <c r="F23" s="68">
        <v>3.033333333333333</v>
      </c>
      <c r="G23" s="19" t="s">
        <v>87</v>
      </c>
      <c r="H23" s="19">
        <v>14</v>
      </c>
      <c r="I23" s="19" t="s">
        <v>140</v>
      </c>
      <c r="J23" s="87">
        <v>1403</v>
      </c>
      <c r="K23" s="64">
        <v>13.8</v>
      </c>
      <c r="L23" s="84">
        <f>800/0.96</f>
        <v>833.3333333333334</v>
      </c>
      <c r="M23" s="84">
        <f>750/0.96</f>
        <v>781.25</v>
      </c>
      <c r="N23" s="85">
        <f t="shared" si="0"/>
        <v>0.9375</v>
      </c>
      <c r="O23" s="86">
        <v>2099</v>
      </c>
      <c r="P23" s="88" t="s">
        <v>167</v>
      </c>
      <c r="Q23" s="22" t="s">
        <v>78</v>
      </c>
    </row>
    <row r="24" spans="1:17" ht="14.25">
      <c r="A24" s="59" t="s">
        <v>26</v>
      </c>
      <c r="B24" s="57">
        <v>39090</v>
      </c>
      <c r="C24" s="35">
        <v>0.5</v>
      </c>
      <c r="D24" s="42">
        <v>39090</v>
      </c>
      <c r="E24" s="35">
        <v>0.53125</v>
      </c>
      <c r="F24" s="68">
        <v>0.75</v>
      </c>
      <c r="G24" s="69" t="s">
        <v>88</v>
      </c>
      <c r="H24" s="19">
        <v>20</v>
      </c>
      <c r="I24" s="19" t="s">
        <v>89</v>
      </c>
      <c r="J24" s="26">
        <v>2003</v>
      </c>
      <c r="K24" s="19">
        <v>13.8</v>
      </c>
      <c r="L24" s="51">
        <f>1500/0.96</f>
        <v>1562.5</v>
      </c>
      <c r="M24" s="51">
        <f>1100/0.96</f>
        <v>1145.8333333333335</v>
      </c>
      <c r="N24" s="29">
        <f t="shared" si="0"/>
        <v>0.7333333333333334</v>
      </c>
      <c r="O24" s="24">
        <v>2822</v>
      </c>
      <c r="P24" s="21" t="s">
        <v>169</v>
      </c>
      <c r="Q24" s="22" t="s">
        <v>90</v>
      </c>
    </row>
    <row r="25" spans="1:17" ht="14.25">
      <c r="A25" s="59" t="s">
        <v>27</v>
      </c>
      <c r="B25" s="57">
        <v>39091</v>
      </c>
      <c r="C25" s="35">
        <v>0.5381944444444444</v>
      </c>
      <c r="D25" s="42">
        <v>39091</v>
      </c>
      <c r="E25" s="35">
        <v>0.5590277777777778</v>
      </c>
      <c r="F25" s="68">
        <v>0.5</v>
      </c>
      <c r="G25" s="68" t="s">
        <v>88</v>
      </c>
      <c r="H25" s="19">
        <v>20</v>
      </c>
      <c r="I25" s="19" t="s">
        <v>89</v>
      </c>
      <c r="J25" s="26">
        <v>2003</v>
      </c>
      <c r="K25" s="19">
        <v>13.8</v>
      </c>
      <c r="L25" s="51">
        <f>1500/0.96</f>
        <v>1562.5</v>
      </c>
      <c r="M25" s="51">
        <f>1000/0.96</f>
        <v>1041.6666666666667</v>
      </c>
      <c r="N25" s="29">
        <f t="shared" si="0"/>
        <v>0.6666666666666667</v>
      </c>
      <c r="O25" s="20">
        <v>2822</v>
      </c>
      <c r="P25" s="21" t="s">
        <v>167</v>
      </c>
      <c r="Q25" s="22" t="s">
        <v>141</v>
      </c>
    </row>
    <row r="26" spans="1:17" ht="14.25">
      <c r="A26" s="59" t="s">
        <v>28</v>
      </c>
      <c r="B26" s="57">
        <v>39091</v>
      </c>
      <c r="C26" s="35">
        <v>0.4513888888888889</v>
      </c>
      <c r="D26" s="42">
        <v>39091</v>
      </c>
      <c r="E26" s="35">
        <v>0.5</v>
      </c>
      <c r="F26" s="65">
        <v>1.1666666666666667</v>
      </c>
      <c r="G26" s="65" t="s">
        <v>91</v>
      </c>
      <c r="H26" s="64">
        <v>23</v>
      </c>
      <c r="I26" s="64" t="s">
        <v>92</v>
      </c>
      <c r="J26" s="26">
        <v>2301</v>
      </c>
      <c r="K26" s="19">
        <v>13.8</v>
      </c>
      <c r="L26" s="51">
        <f>2000/0.96</f>
        <v>2083.3333333333335</v>
      </c>
      <c r="M26" s="51">
        <f>1200/0.96</f>
        <v>1250</v>
      </c>
      <c r="N26" s="29">
        <f t="shared" si="0"/>
        <v>0.6</v>
      </c>
      <c r="O26" s="24">
        <v>2500</v>
      </c>
      <c r="P26" s="21" t="s">
        <v>167</v>
      </c>
      <c r="Q26" s="22" t="s">
        <v>142</v>
      </c>
    </row>
    <row r="27" spans="1:17" ht="14.25">
      <c r="A27" s="59" t="s">
        <v>29</v>
      </c>
      <c r="B27" s="57">
        <v>39092</v>
      </c>
      <c r="C27" s="35">
        <v>0.3020833333333333</v>
      </c>
      <c r="D27" s="42">
        <v>39092</v>
      </c>
      <c r="E27" s="35">
        <v>0.5590277777777778</v>
      </c>
      <c r="F27" s="65">
        <v>6.166666666666667</v>
      </c>
      <c r="G27" s="65" t="s">
        <v>87</v>
      </c>
      <c r="H27" s="64">
        <v>14</v>
      </c>
      <c r="I27" s="64" t="s">
        <v>93</v>
      </c>
      <c r="J27" s="26">
        <v>142</v>
      </c>
      <c r="K27" s="19">
        <v>69</v>
      </c>
      <c r="L27" s="51">
        <f>9000/0.96</f>
        <v>9375</v>
      </c>
      <c r="M27" s="51">
        <f>5500/0.96</f>
        <v>5729.166666666667</v>
      </c>
      <c r="N27" s="29">
        <f t="shared" si="0"/>
        <v>0.6111111111111112</v>
      </c>
      <c r="O27" s="24">
        <v>6388</v>
      </c>
      <c r="P27" s="21" t="s">
        <v>167</v>
      </c>
      <c r="Q27" s="22" t="s">
        <v>143</v>
      </c>
    </row>
    <row r="28" spans="1:17" ht="14.25">
      <c r="A28" s="59" t="s">
        <v>30</v>
      </c>
      <c r="B28" s="57">
        <v>39092</v>
      </c>
      <c r="C28" s="35">
        <v>0.3020833333333333</v>
      </c>
      <c r="D28" s="42">
        <v>39092</v>
      </c>
      <c r="E28" s="35">
        <v>0.3819444444444444</v>
      </c>
      <c r="F28" s="68">
        <v>1.9166666666666667</v>
      </c>
      <c r="G28" s="68" t="s">
        <v>87</v>
      </c>
      <c r="H28" s="19">
        <v>14</v>
      </c>
      <c r="I28" s="19" t="s">
        <v>94</v>
      </c>
      <c r="J28" s="26">
        <v>1405</v>
      </c>
      <c r="K28" s="19">
        <v>13.8</v>
      </c>
      <c r="L28" s="51">
        <f>1200/0.96</f>
        <v>1250</v>
      </c>
      <c r="M28" s="51">
        <f>800/0.96</f>
        <v>833.3333333333334</v>
      </c>
      <c r="N28" s="29">
        <f t="shared" si="0"/>
        <v>0.6666666666666667</v>
      </c>
      <c r="O28" s="24">
        <v>3495</v>
      </c>
      <c r="P28" s="21" t="s">
        <v>169</v>
      </c>
      <c r="Q28" s="22" t="s">
        <v>170</v>
      </c>
    </row>
    <row r="29" spans="1:17" ht="14.25">
      <c r="A29" s="59" t="s">
        <v>31</v>
      </c>
      <c r="B29" s="57">
        <v>39092</v>
      </c>
      <c r="C29" s="35">
        <v>0.40625</v>
      </c>
      <c r="D29" s="57">
        <v>39092</v>
      </c>
      <c r="E29" s="35">
        <v>0.5868055555555556</v>
      </c>
      <c r="F29" s="68">
        <v>4.333333333333333</v>
      </c>
      <c r="G29" s="68" t="s">
        <v>88</v>
      </c>
      <c r="H29" s="19">
        <v>20</v>
      </c>
      <c r="I29" s="23" t="s">
        <v>88</v>
      </c>
      <c r="J29" s="44">
        <v>2001</v>
      </c>
      <c r="K29" s="19">
        <v>13.8</v>
      </c>
      <c r="L29" s="51">
        <f>1200/0.96</f>
        <v>1250</v>
      </c>
      <c r="M29" s="51">
        <f>800/0.96</f>
        <v>833.3333333333334</v>
      </c>
      <c r="N29" s="29">
        <f t="shared" si="0"/>
        <v>0.6666666666666667</v>
      </c>
      <c r="O29" s="24">
        <v>1163</v>
      </c>
      <c r="P29" s="21" t="s">
        <v>169</v>
      </c>
      <c r="Q29" s="25" t="s">
        <v>95</v>
      </c>
    </row>
    <row r="30" spans="1:17" ht="14.25">
      <c r="A30" s="59" t="s">
        <v>32</v>
      </c>
      <c r="B30" s="57">
        <v>39092</v>
      </c>
      <c r="C30" s="36">
        <v>0.5416666666666666</v>
      </c>
      <c r="D30" s="42">
        <v>39092</v>
      </c>
      <c r="E30" s="36">
        <v>0.59375</v>
      </c>
      <c r="F30" s="46">
        <v>1.25</v>
      </c>
      <c r="G30" s="46" t="s">
        <v>79</v>
      </c>
      <c r="H30" s="77">
        <v>18</v>
      </c>
      <c r="I30" s="77" t="s">
        <v>96</v>
      </c>
      <c r="J30" s="45">
        <v>181</v>
      </c>
      <c r="K30" s="26">
        <v>69</v>
      </c>
      <c r="L30" s="51">
        <f>5500/0.96</f>
        <v>5729.166666666667</v>
      </c>
      <c r="M30" s="51">
        <f>3800/0.96</f>
        <v>3958.3333333333335</v>
      </c>
      <c r="N30" s="29">
        <f t="shared" si="0"/>
        <v>0.6909090909090909</v>
      </c>
      <c r="O30" s="24">
        <v>9097</v>
      </c>
      <c r="P30" s="21" t="s">
        <v>167</v>
      </c>
      <c r="Q30" s="27" t="s">
        <v>145</v>
      </c>
    </row>
    <row r="31" spans="1:17" ht="14.25">
      <c r="A31" s="59" t="s">
        <v>33</v>
      </c>
      <c r="B31" s="57">
        <v>39092</v>
      </c>
      <c r="C31" s="36">
        <v>0.6354166666666666</v>
      </c>
      <c r="D31" s="42">
        <v>39092</v>
      </c>
      <c r="E31" s="36">
        <v>0.6666666666666666</v>
      </c>
      <c r="F31" s="70">
        <v>0.75</v>
      </c>
      <c r="G31" s="70" t="s">
        <v>97</v>
      </c>
      <c r="H31" s="78">
        <v>17</v>
      </c>
      <c r="I31" s="78" t="s">
        <v>98</v>
      </c>
      <c r="J31" s="45">
        <v>1701</v>
      </c>
      <c r="K31" s="26">
        <v>13.8</v>
      </c>
      <c r="L31" s="51">
        <f>2200/0.96</f>
        <v>2291.666666666667</v>
      </c>
      <c r="M31" s="51">
        <f>1500/0.96</f>
        <v>1562.5</v>
      </c>
      <c r="N31" s="29">
        <f t="shared" si="0"/>
        <v>0.6818181818181818</v>
      </c>
      <c r="O31" s="24">
        <v>2001</v>
      </c>
      <c r="P31" s="21" t="s">
        <v>167</v>
      </c>
      <c r="Q31" s="27" t="s">
        <v>146</v>
      </c>
    </row>
    <row r="32" spans="1:17" ht="14.25">
      <c r="A32" s="59" t="s">
        <v>34</v>
      </c>
      <c r="B32" s="57">
        <v>39092</v>
      </c>
      <c r="C32" s="36">
        <v>0.7152777777777778</v>
      </c>
      <c r="D32" s="42">
        <v>39092</v>
      </c>
      <c r="E32" s="36">
        <v>0.7256944444444445</v>
      </c>
      <c r="F32" s="46">
        <v>0.25</v>
      </c>
      <c r="G32" s="46" t="s">
        <v>88</v>
      </c>
      <c r="H32" s="77">
        <v>20</v>
      </c>
      <c r="I32" s="77" t="s">
        <v>99</v>
      </c>
      <c r="J32" s="45">
        <v>2002</v>
      </c>
      <c r="K32" s="19">
        <v>13.8</v>
      </c>
      <c r="L32" s="51">
        <f>1500/0.96</f>
        <v>1562.5</v>
      </c>
      <c r="M32" s="51">
        <f>800/0.96</f>
        <v>833.3333333333334</v>
      </c>
      <c r="N32" s="29">
        <f t="shared" si="0"/>
        <v>0.5333333333333333</v>
      </c>
      <c r="O32" s="24">
        <v>2149</v>
      </c>
      <c r="P32" s="21" t="s">
        <v>169</v>
      </c>
      <c r="Q32" s="27" t="s">
        <v>147</v>
      </c>
    </row>
    <row r="33" spans="1:17" ht="14.25">
      <c r="A33" s="59" t="s">
        <v>35</v>
      </c>
      <c r="B33" s="57">
        <v>39093</v>
      </c>
      <c r="C33" s="36">
        <v>0.8861111111111111</v>
      </c>
      <c r="D33" s="42">
        <v>39094</v>
      </c>
      <c r="E33" s="36">
        <v>0.25</v>
      </c>
      <c r="F33" s="46">
        <v>9.266666666666667</v>
      </c>
      <c r="G33" s="46" t="s">
        <v>87</v>
      </c>
      <c r="H33" s="77">
        <v>14</v>
      </c>
      <c r="I33" s="77" t="s">
        <v>100</v>
      </c>
      <c r="J33" s="45">
        <v>142</v>
      </c>
      <c r="K33" s="19">
        <v>69</v>
      </c>
      <c r="L33" s="51">
        <f>9000/0.96</f>
        <v>9375</v>
      </c>
      <c r="M33" s="51">
        <f>5800/0.96</f>
        <v>6041.666666666667</v>
      </c>
      <c r="N33" s="29">
        <f t="shared" si="0"/>
        <v>0.6444444444444445</v>
      </c>
      <c r="O33" s="24">
        <v>6388</v>
      </c>
      <c r="P33" s="21" t="s">
        <v>167</v>
      </c>
      <c r="Q33" s="28" t="s">
        <v>144</v>
      </c>
    </row>
    <row r="34" spans="1:17" ht="14.25">
      <c r="A34" s="59" t="s">
        <v>36</v>
      </c>
      <c r="B34" s="57">
        <v>39094</v>
      </c>
      <c r="C34" s="36">
        <v>0.25</v>
      </c>
      <c r="D34" s="42">
        <v>39094</v>
      </c>
      <c r="E34" s="36">
        <v>0.5361111111111111</v>
      </c>
      <c r="F34" s="46">
        <v>6.866666666666666</v>
      </c>
      <c r="G34" s="46" t="s">
        <v>87</v>
      </c>
      <c r="H34" s="77">
        <v>14</v>
      </c>
      <c r="I34" s="77" t="s">
        <v>100</v>
      </c>
      <c r="J34" s="45">
        <v>142</v>
      </c>
      <c r="K34" s="26">
        <v>69</v>
      </c>
      <c r="L34" s="51">
        <f>9000/0.96</f>
        <v>9375</v>
      </c>
      <c r="M34" s="51">
        <f>4800/0.96</f>
        <v>5000</v>
      </c>
      <c r="N34" s="29">
        <f t="shared" si="0"/>
        <v>0.5333333333333333</v>
      </c>
      <c r="O34" s="24">
        <v>6388</v>
      </c>
      <c r="P34" s="29" t="s">
        <v>169</v>
      </c>
      <c r="Q34" s="30" t="s">
        <v>148</v>
      </c>
    </row>
    <row r="35" spans="1:17" ht="14.25">
      <c r="A35" s="59" t="s">
        <v>37</v>
      </c>
      <c r="B35" s="57">
        <v>39094</v>
      </c>
      <c r="C35" s="36">
        <v>0.40277777777777773</v>
      </c>
      <c r="D35" s="42">
        <v>39094</v>
      </c>
      <c r="E35" s="36">
        <v>0.4513888888888889</v>
      </c>
      <c r="F35" s="46">
        <v>1.1666666666666667</v>
      </c>
      <c r="G35" s="46" t="s">
        <v>88</v>
      </c>
      <c r="H35" s="77">
        <v>20</v>
      </c>
      <c r="I35" s="77" t="s">
        <v>101</v>
      </c>
      <c r="J35" s="45">
        <v>2002</v>
      </c>
      <c r="K35" s="26">
        <v>13.8</v>
      </c>
      <c r="L35" s="51">
        <f>1500/0.96</f>
        <v>1562.5</v>
      </c>
      <c r="M35" s="51">
        <f>800/0.96</f>
        <v>833.3333333333334</v>
      </c>
      <c r="N35" s="29">
        <f t="shared" si="0"/>
        <v>0.5333333333333333</v>
      </c>
      <c r="O35" s="24">
        <v>2149</v>
      </c>
      <c r="P35" s="29" t="s">
        <v>169</v>
      </c>
      <c r="Q35" s="30" t="s">
        <v>102</v>
      </c>
    </row>
    <row r="36" spans="1:17" ht="14.25">
      <c r="A36" s="59" t="s">
        <v>38</v>
      </c>
      <c r="B36" s="57">
        <v>39094</v>
      </c>
      <c r="C36" s="36">
        <v>0.4666666666666666</v>
      </c>
      <c r="D36" s="42">
        <v>39094</v>
      </c>
      <c r="E36" s="36">
        <v>0.517361111111111</v>
      </c>
      <c r="F36" s="46">
        <v>1.2166666666666666</v>
      </c>
      <c r="G36" s="46" t="s">
        <v>97</v>
      </c>
      <c r="H36" s="77">
        <v>17</v>
      </c>
      <c r="I36" s="77" t="s">
        <v>98</v>
      </c>
      <c r="J36" s="45">
        <v>1701</v>
      </c>
      <c r="K36" s="26">
        <v>13.8</v>
      </c>
      <c r="L36" s="51">
        <f>2200/0.96</f>
        <v>2291.666666666667</v>
      </c>
      <c r="M36" s="51">
        <f>1100/0.96</f>
        <v>1145.8333333333335</v>
      </c>
      <c r="N36" s="29">
        <f t="shared" si="0"/>
        <v>0.5</v>
      </c>
      <c r="O36" s="24">
        <v>2001</v>
      </c>
      <c r="P36" s="29" t="s">
        <v>169</v>
      </c>
      <c r="Q36" s="30" t="s">
        <v>102</v>
      </c>
    </row>
    <row r="37" spans="1:17" ht="14.25">
      <c r="A37" s="59" t="s">
        <v>39</v>
      </c>
      <c r="B37" s="42">
        <v>39094</v>
      </c>
      <c r="C37" s="36">
        <v>0.8090277777777778</v>
      </c>
      <c r="D37" s="42">
        <v>39094</v>
      </c>
      <c r="E37" s="36">
        <v>0.875</v>
      </c>
      <c r="F37" s="46">
        <v>1.5833333333333333</v>
      </c>
      <c r="G37" s="46" t="s">
        <v>97</v>
      </c>
      <c r="H37" s="77">
        <v>17</v>
      </c>
      <c r="I37" s="77" t="s">
        <v>103</v>
      </c>
      <c r="J37" s="45">
        <v>1703</v>
      </c>
      <c r="K37" s="26">
        <v>13.8</v>
      </c>
      <c r="L37" s="51">
        <f>3400/0.96</f>
        <v>3541.666666666667</v>
      </c>
      <c r="M37" s="51">
        <f>3300/0.96</f>
        <v>3437.5</v>
      </c>
      <c r="N37" s="29">
        <f t="shared" si="0"/>
        <v>0.9705882352941175</v>
      </c>
      <c r="O37" s="24">
        <v>7243</v>
      </c>
      <c r="P37" s="29" t="s">
        <v>167</v>
      </c>
      <c r="Q37" s="30" t="s">
        <v>104</v>
      </c>
    </row>
    <row r="38" spans="1:17" ht="14.25">
      <c r="A38" s="59" t="s">
        <v>40</v>
      </c>
      <c r="B38" s="57">
        <v>39096</v>
      </c>
      <c r="C38" s="36">
        <v>0.4548611111111111</v>
      </c>
      <c r="D38" s="42">
        <v>39096</v>
      </c>
      <c r="E38" s="36">
        <v>0.5069444444444444</v>
      </c>
      <c r="F38" s="46">
        <v>1.25</v>
      </c>
      <c r="G38" s="46" t="s">
        <v>88</v>
      </c>
      <c r="H38" s="77">
        <v>20</v>
      </c>
      <c r="I38" s="77" t="s">
        <v>88</v>
      </c>
      <c r="J38" s="45">
        <v>2001</v>
      </c>
      <c r="K38" s="26">
        <v>13.8</v>
      </c>
      <c r="L38" s="51">
        <f>1200/0.96</f>
        <v>1250</v>
      </c>
      <c r="M38" s="51">
        <f>800/0.96</f>
        <v>833.3333333333334</v>
      </c>
      <c r="N38" s="29">
        <f t="shared" si="0"/>
        <v>0.6666666666666667</v>
      </c>
      <c r="O38" s="24">
        <v>1163</v>
      </c>
      <c r="P38" s="29" t="s">
        <v>171</v>
      </c>
      <c r="Q38" s="30" t="s">
        <v>149</v>
      </c>
    </row>
    <row r="39" spans="1:17" ht="14.25">
      <c r="A39" s="59" t="s">
        <v>41</v>
      </c>
      <c r="B39" s="57">
        <v>39096</v>
      </c>
      <c r="C39" s="36">
        <v>0.5555555555555556</v>
      </c>
      <c r="D39" s="42">
        <v>39096</v>
      </c>
      <c r="E39" s="36">
        <v>0.6215277777777778</v>
      </c>
      <c r="F39" s="46">
        <v>1.5833333333333333</v>
      </c>
      <c r="G39" s="46" t="s">
        <v>88</v>
      </c>
      <c r="H39" s="77">
        <v>20</v>
      </c>
      <c r="I39" s="77" t="s">
        <v>105</v>
      </c>
      <c r="J39" s="45">
        <v>2002</v>
      </c>
      <c r="K39" s="26">
        <v>13.8</v>
      </c>
      <c r="L39" s="51">
        <f>1500/0.96</f>
        <v>1562.5</v>
      </c>
      <c r="M39" s="51">
        <f>600/0.96</f>
        <v>625</v>
      </c>
      <c r="N39" s="29">
        <f t="shared" si="0"/>
        <v>0.4</v>
      </c>
      <c r="O39" s="24">
        <v>2149</v>
      </c>
      <c r="P39" s="29" t="s">
        <v>167</v>
      </c>
      <c r="Q39" s="30" t="s">
        <v>150</v>
      </c>
    </row>
    <row r="40" spans="1:17" ht="14.25">
      <c r="A40" s="59" t="s">
        <v>42</v>
      </c>
      <c r="B40" s="57">
        <v>39096</v>
      </c>
      <c r="C40" s="36">
        <v>0.2916666666666667</v>
      </c>
      <c r="D40" s="42">
        <v>39096</v>
      </c>
      <c r="E40" s="36">
        <v>0.40277777777777773</v>
      </c>
      <c r="F40" s="46">
        <v>2.6666666666666665</v>
      </c>
      <c r="G40" s="46" t="s">
        <v>79</v>
      </c>
      <c r="H40" s="77">
        <v>18</v>
      </c>
      <c r="I40" s="77" t="s">
        <v>107</v>
      </c>
      <c r="J40" s="45">
        <v>1801</v>
      </c>
      <c r="K40" s="26">
        <v>13.8</v>
      </c>
      <c r="L40" s="51">
        <f>1800/0.96</f>
        <v>1875</v>
      </c>
      <c r="M40" s="51">
        <f>900/0.96</f>
        <v>937.5</v>
      </c>
      <c r="N40" s="29">
        <f t="shared" si="0"/>
        <v>0.5</v>
      </c>
      <c r="O40" s="24">
        <v>3215</v>
      </c>
      <c r="P40" s="29" t="s">
        <v>167</v>
      </c>
      <c r="Q40" s="30" t="s">
        <v>78</v>
      </c>
    </row>
    <row r="41" spans="1:17" ht="14.25">
      <c r="A41" s="59" t="s">
        <v>43</v>
      </c>
      <c r="B41" s="57">
        <v>39096</v>
      </c>
      <c r="C41" s="36">
        <v>0.25</v>
      </c>
      <c r="D41" s="42">
        <v>39096</v>
      </c>
      <c r="E41" s="36">
        <v>0.4583333333333333</v>
      </c>
      <c r="F41" s="46">
        <v>5</v>
      </c>
      <c r="G41" s="46" t="s">
        <v>88</v>
      </c>
      <c r="H41" s="77">
        <v>20</v>
      </c>
      <c r="I41" s="77" t="s">
        <v>108</v>
      </c>
      <c r="J41" s="45">
        <v>2002</v>
      </c>
      <c r="K41" s="26">
        <v>13.08</v>
      </c>
      <c r="L41" s="51">
        <f>1500/0.96</f>
        <v>1562.5</v>
      </c>
      <c r="M41" s="51">
        <f>1000/0.96</f>
        <v>1041.6666666666667</v>
      </c>
      <c r="N41" s="29">
        <f t="shared" si="0"/>
        <v>0.6666666666666667</v>
      </c>
      <c r="O41" s="24">
        <v>2149</v>
      </c>
      <c r="P41" s="29" t="s">
        <v>167</v>
      </c>
      <c r="Q41" s="30" t="s">
        <v>106</v>
      </c>
    </row>
    <row r="42" spans="1:17" ht="14.25">
      <c r="A42" s="72" t="s">
        <v>44</v>
      </c>
      <c r="B42" s="58">
        <v>39096</v>
      </c>
      <c r="C42" s="35">
        <v>0.9895833333333334</v>
      </c>
      <c r="D42" s="50">
        <v>39097</v>
      </c>
      <c r="E42" s="35">
        <v>0.4305555555555556</v>
      </c>
      <c r="F42" s="68">
        <v>11.083333333333334</v>
      </c>
      <c r="G42" s="68" t="s">
        <v>109</v>
      </c>
      <c r="H42" s="19">
        <v>15</v>
      </c>
      <c r="I42" s="19" t="s">
        <v>73</v>
      </c>
      <c r="J42" s="26" t="s">
        <v>130</v>
      </c>
      <c r="K42" s="26">
        <v>13.8</v>
      </c>
      <c r="L42" s="51">
        <f>3000/0.96</f>
        <v>3125</v>
      </c>
      <c r="M42" s="51">
        <f>2600/0.96</f>
        <v>2708.3333333333335</v>
      </c>
      <c r="N42" s="29">
        <f t="shared" si="0"/>
        <v>0.8666666666666667</v>
      </c>
      <c r="O42" s="20">
        <v>2132</v>
      </c>
      <c r="P42" s="29" t="s">
        <v>166</v>
      </c>
      <c r="Q42" s="53" t="s">
        <v>151</v>
      </c>
    </row>
    <row r="43" spans="1:17" ht="14.25">
      <c r="A43" s="59" t="s">
        <v>46</v>
      </c>
      <c r="B43" s="57">
        <v>39097</v>
      </c>
      <c r="C43" s="36">
        <v>0.6909722222222222</v>
      </c>
      <c r="D43" s="42">
        <v>39097</v>
      </c>
      <c r="E43" s="36">
        <v>0.7361111111111112</v>
      </c>
      <c r="F43" s="46">
        <v>1.0833333333333333</v>
      </c>
      <c r="G43" s="46" t="s">
        <v>88</v>
      </c>
      <c r="H43" s="77">
        <v>20</v>
      </c>
      <c r="I43" s="77" t="s">
        <v>108</v>
      </c>
      <c r="J43" s="45">
        <v>2002</v>
      </c>
      <c r="K43" s="26">
        <v>13.8</v>
      </c>
      <c r="L43" s="51">
        <f>1500/0.96</f>
        <v>1562.5</v>
      </c>
      <c r="M43" s="51">
        <f>750/0.96</f>
        <v>781.25</v>
      </c>
      <c r="N43" s="29">
        <f t="shared" si="0"/>
        <v>0.5</v>
      </c>
      <c r="O43" s="24">
        <v>2149</v>
      </c>
      <c r="P43" s="29" t="s">
        <v>167</v>
      </c>
      <c r="Q43" s="30" t="s">
        <v>110</v>
      </c>
    </row>
    <row r="44" spans="1:17" ht="14.25">
      <c r="A44" s="59" t="s">
        <v>47</v>
      </c>
      <c r="B44" s="58">
        <v>39098</v>
      </c>
      <c r="C44" s="35">
        <v>0.4291666666666667</v>
      </c>
      <c r="D44" s="50">
        <v>39098</v>
      </c>
      <c r="E44" s="35">
        <v>0.45</v>
      </c>
      <c r="F44" s="68">
        <v>0.5</v>
      </c>
      <c r="G44" s="68" t="s">
        <v>88</v>
      </c>
      <c r="H44" s="19">
        <v>20</v>
      </c>
      <c r="I44" s="19" t="s">
        <v>108</v>
      </c>
      <c r="J44" s="26">
        <v>2002</v>
      </c>
      <c r="K44" s="26">
        <v>13.8</v>
      </c>
      <c r="L44" s="51">
        <f>1500/0.96</f>
        <v>1562.5</v>
      </c>
      <c r="M44" s="51">
        <f>800/0.96</f>
        <v>833.3333333333334</v>
      </c>
      <c r="N44" s="29">
        <f t="shared" si="0"/>
        <v>0.5333333333333333</v>
      </c>
      <c r="O44" s="24">
        <v>2149</v>
      </c>
      <c r="P44" s="29" t="s">
        <v>172</v>
      </c>
      <c r="Q44" s="30" t="s">
        <v>152</v>
      </c>
    </row>
    <row r="45" spans="1:17" ht="14.25">
      <c r="A45" s="72" t="s">
        <v>48</v>
      </c>
      <c r="B45" s="58">
        <v>39098</v>
      </c>
      <c r="C45" s="35">
        <v>0.8541666666666666</v>
      </c>
      <c r="D45" s="50">
        <v>39099</v>
      </c>
      <c r="E45" s="35">
        <v>0.4125</v>
      </c>
      <c r="F45" s="65">
        <v>14.4</v>
      </c>
      <c r="G45" s="65" t="s">
        <v>109</v>
      </c>
      <c r="H45" s="64">
        <v>15</v>
      </c>
      <c r="I45" s="64" t="s">
        <v>73</v>
      </c>
      <c r="J45" s="26" t="s">
        <v>130</v>
      </c>
      <c r="K45" s="26">
        <v>13.8</v>
      </c>
      <c r="L45" s="51">
        <f>3000/0.96</f>
        <v>3125</v>
      </c>
      <c r="M45" s="51">
        <f>2600/0.96</f>
        <v>2708.3333333333335</v>
      </c>
      <c r="N45" s="29">
        <f t="shared" si="0"/>
        <v>0.8666666666666667</v>
      </c>
      <c r="O45" s="20">
        <v>2132</v>
      </c>
      <c r="P45" s="29" t="s">
        <v>168</v>
      </c>
      <c r="Q45" s="53" t="s">
        <v>111</v>
      </c>
    </row>
    <row r="46" spans="1:17" ht="14.25">
      <c r="A46" s="59" t="s">
        <v>49</v>
      </c>
      <c r="B46" s="57">
        <v>39099</v>
      </c>
      <c r="C46" s="47">
        <v>0.47152777777777777</v>
      </c>
      <c r="D46" s="50">
        <v>39099</v>
      </c>
      <c r="E46" s="47">
        <v>0.5118055555555555</v>
      </c>
      <c r="F46" s="71">
        <v>1.0333333333333334</v>
      </c>
      <c r="G46" s="71" t="s">
        <v>112</v>
      </c>
      <c r="H46" s="79">
        <v>13</v>
      </c>
      <c r="I46" s="79" t="s">
        <v>74</v>
      </c>
      <c r="J46" s="48">
        <v>131</v>
      </c>
      <c r="K46" s="44">
        <v>69</v>
      </c>
      <c r="L46" s="51">
        <f>1500/0.96</f>
        <v>1562.5</v>
      </c>
      <c r="M46" s="51">
        <f>800/0.96</f>
        <v>833.3333333333334</v>
      </c>
      <c r="N46" s="29">
        <f t="shared" si="0"/>
        <v>0.5333333333333333</v>
      </c>
      <c r="O46" s="24">
        <v>3619</v>
      </c>
      <c r="P46" s="21" t="s">
        <v>167</v>
      </c>
      <c r="Q46" s="49" t="s">
        <v>153</v>
      </c>
    </row>
    <row r="47" spans="1:17" ht="14.25">
      <c r="A47" s="59" t="s">
        <v>50</v>
      </c>
      <c r="B47" s="57">
        <v>39100</v>
      </c>
      <c r="C47" s="36">
        <v>0.13194444444444445</v>
      </c>
      <c r="D47" s="50">
        <v>39100</v>
      </c>
      <c r="E47" s="36">
        <v>0.3854166666666667</v>
      </c>
      <c r="F47" s="70">
        <v>6.416666666666667</v>
      </c>
      <c r="G47" s="70" t="s">
        <v>112</v>
      </c>
      <c r="H47" s="78">
        <v>13</v>
      </c>
      <c r="I47" s="78" t="s">
        <v>113</v>
      </c>
      <c r="J47" s="45">
        <v>1303</v>
      </c>
      <c r="K47" s="26">
        <v>13.8</v>
      </c>
      <c r="L47" s="51">
        <f>2600/0.96</f>
        <v>2708.3333333333335</v>
      </c>
      <c r="M47" s="51">
        <f>1800/0.96</f>
        <v>1875</v>
      </c>
      <c r="N47" s="29">
        <f t="shared" si="0"/>
        <v>0.6923076923076923</v>
      </c>
      <c r="O47" s="24">
        <v>3664</v>
      </c>
      <c r="P47" s="29" t="s">
        <v>167</v>
      </c>
      <c r="Q47" s="30" t="s">
        <v>154</v>
      </c>
    </row>
    <row r="48" spans="1:17" ht="14.25">
      <c r="A48" s="59" t="s">
        <v>72</v>
      </c>
      <c r="B48" s="57">
        <v>39101</v>
      </c>
      <c r="C48" s="36">
        <v>0.7013888888888888</v>
      </c>
      <c r="D48" s="42">
        <v>39101</v>
      </c>
      <c r="E48" s="36">
        <v>0.7430555555555555</v>
      </c>
      <c r="F48" s="46">
        <v>1</v>
      </c>
      <c r="G48" s="46" t="s">
        <v>79</v>
      </c>
      <c r="H48" s="77">
        <v>18</v>
      </c>
      <c r="I48" s="77" t="s">
        <v>80</v>
      </c>
      <c r="J48" s="45">
        <v>1803</v>
      </c>
      <c r="K48" s="26">
        <v>13.8</v>
      </c>
      <c r="L48" s="51">
        <f>1200/0.96</f>
        <v>1250</v>
      </c>
      <c r="M48" s="51">
        <f>650/0.96</f>
        <v>677.0833333333334</v>
      </c>
      <c r="N48" s="29">
        <f t="shared" si="0"/>
        <v>0.5416666666666667</v>
      </c>
      <c r="O48" s="24">
        <v>1831</v>
      </c>
      <c r="P48" s="29" t="s">
        <v>167</v>
      </c>
      <c r="Q48" s="30" t="s">
        <v>104</v>
      </c>
    </row>
    <row r="49" spans="1:17" ht="14.25">
      <c r="A49" s="59" t="s">
        <v>51</v>
      </c>
      <c r="B49" s="58">
        <v>39101</v>
      </c>
      <c r="C49" s="35">
        <v>0.7944444444444444</v>
      </c>
      <c r="D49" s="50">
        <v>39101</v>
      </c>
      <c r="E49" s="35">
        <v>0.8194444444444445</v>
      </c>
      <c r="F49" s="68">
        <v>0.6</v>
      </c>
      <c r="G49" s="68" t="s">
        <v>91</v>
      </c>
      <c r="H49" s="19">
        <v>23</v>
      </c>
      <c r="I49" s="19" t="s">
        <v>91</v>
      </c>
      <c r="J49" s="26">
        <v>2301</v>
      </c>
      <c r="K49" s="26">
        <v>13.8</v>
      </c>
      <c r="L49" s="51">
        <f>2000/0.96</f>
        <v>2083.3333333333335</v>
      </c>
      <c r="M49" s="51">
        <f>2000/0.96</f>
        <v>2083.3333333333335</v>
      </c>
      <c r="N49" s="29">
        <f t="shared" si="0"/>
        <v>1</v>
      </c>
      <c r="O49" s="20">
        <v>2500</v>
      </c>
      <c r="P49" s="29" t="s">
        <v>167</v>
      </c>
      <c r="Q49" s="53" t="s">
        <v>78</v>
      </c>
    </row>
    <row r="50" spans="1:17" ht="14.25">
      <c r="A50" s="59" t="s">
        <v>52</v>
      </c>
      <c r="B50" s="58">
        <v>39101</v>
      </c>
      <c r="C50" s="35">
        <v>0.8020833333333334</v>
      </c>
      <c r="D50" s="50">
        <v>39101</v>
      </c>
      <c r="E50" s="35">
        <v>0.8055555555555555</v>
      </c>
      <c r="F50" s="68">
        <v>0.08333333333333333</v>
      </c>
      <c r="G50" s="68" t="s">
        <v>97</v>
      </c>
      <c r="H50" s="19">
        <v>17</v>
      </c>
      <c r="I50" s="19" t="s">
        <v>103</v>
      </c>
      <c r="J50" s="26">
        <v>1703</v>
      </c>
      <c r="K50" s="26">
        <v>13.8</v>
      </c>
      <c r="L50" s="51">
        <f>3400/0.96</f>
        <v>3541.666666666667</v>
      </c>
      <c r="M50" s="51">
        <f>3400/0.96</f>
        <v>3541.666666666667</v>
      </c>
      <c r="N50" s="29">
        <f t="shared" si="0"/>
        <v>1</v>
      </c>
      <c r="O50" s="20">
        <v>7243</v>
      </c>
      <c r="P50" s="29" t="s">
        <v>167</v>
      </c>
      <c r="Q50" s="53" t="s">
        <v>155</v>
      </c>
    </row>
    <row r="51" spans="1:17" ht="14.25">
      <c r="A51" s="59" t="s">
        <v>53</v>
      </c>
      <c r="B51" s="58">
        <v>39104</v>
      </c>
      <c r="C51" s="35">
        <v>0.4895833333333333</v>
      </c>
      <c r="D51" s="50">
        <v>39104</v>
      </c>
      <c r="E51" s="35">
        <v>0.5416666666666666</v>
      </c>
      <c r="F51" s="68">
        <v>1.25</v>
      </c>
      <c r="G51" s="68" t="s">
        <v>112</v>
      </c>
      <c r="H51" s="19">
        <v>13</v>
      </c>
      <c r="I51" s="19" t="s">
        <v>74</v>
      </c>
      <c r="J51" s="26">
        <v>131</v>
      </c>
      <c r="K51" s="26">
        <v>69</v>
      </c>
      <c r="L51" s="51">
        <f>1500/0.96</f>
        <v>1562.5</v>
      </c>
      <c r="M51" s="51">
        <f>900/0.96</f>
        <v>937.5</v>
      </c>
      <c r="N51" s="29">
        <f t="shared" si="0"/>
        <v>0.6</v>
      </c>
      <c r="O51" s="20">
        <v>3619</v>
      </c>
      <c r="P51" s="29" t="s">
        <v>167</v>
      </c>
      <c r="Q51" s="53" t="s">
        <v>156</v>
      </c>
    </row>
    <row r="52" spans="1:17" ht="14.25">
      <c r="A52" s="59" t="s">
        <v>54</v>
      </c>
      <c r="B52" s="58">
        <v>39104</v>
      </c>
      <c r="C52" s="35">
        <v>0.4791666666666667</v>
      </c>
      <c r="D52" s="42">
        <v>39104</v>
      </c>
      <c r="E52" s="35">
        <v>0.6013888888888889</v>
      </c>
      <c r="F52" s="68">
        <v>3.933333333333333</v>
      </c>
      <c r="G52" s="68" t="s">
        <v>87</v>
      </c>
      <c r="H52" s="19">
        <v>14</v>
      </c>
      <c r="I52" s="19" t="s">
        <v>94</v>
      </c>
      <c r="J52" s="26">
        <v>1405</v>
      </c>
      <c r="K52" s="26">
        <v>13.8</v>
      </c>
      <c r="L52" s="51">
        <f>1200/0.96</f>
        <v>1250</v>
      </c>
      <c r="M52" s="51">
        <f>800/0.96</f>
        <v>833.3333333333334</v>
      </c>
      <c r="N52" s="29">
        <f t="shared" si="0"/>
        <v>0.6666666666666667</v>
      </c>
      <c r="O52" s="20">
        <v>3495</v>
      </c>
      <c r="P52" s="29" t="s">
        <v>167</v>
      </c>
      <c r="Q52" s="53" t="s">
        <v>115</v>
      </c>
    </row>
    <row r="53" spans="1:17" ht="14.25">
      <c r="A53" s="59" t="s">
        <v>55</v>
      </c>
      <c r="B53" s="58">
        <v>39105</v>
      </c>
      <c r="C53" s="35">
        <v>0.4888888888888889</v>
      </c>
      <c r="D53" s="50">
        <v>39105</v>
      </c>
      <c r="E53" s="35">
        <v>0.6013888888888889</v>
      </c>
      <c r="F53" s="68">
        <v>4.166666666666667</v>
      </c>
      <c r="G53" s="68" t="s">
        <v>109</v>
      </c>
      <c r="H53" s="19">
        <v>15</v>
      </c>
      <c r="I53" s="19" t="s">
        <v>116</v>
      </c>
      <c r="J53" s="26">
        <v>1501</v>
      </c>
      <c r="K53" s="26">
        <v>13.8</v>
      </c>
      <c r="L53" s="51">
        <f>1500/0.96</f>
        <v>1562.5</v>
      </c>
      <c r="M53" s="51">
        <f>650/0.96</f>
        <v>677.0833333333334</v>
      </c>
      <c r="N53" s="29">
        <f t="shared" si="0"/>
        <v>0.43333333333333335</v>
      </c>
      <c r="O53" s="20">
        <v>2079</v>
      </c>
      <c r="P53" s="29" t="s">
        <v>167</v>
      </c>
      <c r="Q53" s="53" t="s">
        <v>78</v>
      </c>
    </row>
    <row r="54" spans="1:17" ht="14.25">
      <c r="A54" s="59" t="s">
        <v>56</v>
      </c>
      <c r="B54" s="50">
        <v>39105</v>
      </c>
      <c r="C54" s="35">
        <v>0.782638888888889</v>
      </c>
      <c r="D54" s="58">
        <v>39105</v>
      </c>
      <c r="E54" s="81">
        <v>0.8166666666666668</v>
      </c>
      <c r="F54" s="68">
        <v>0.8166666666666667</v>
      </c>
      <c r="G54" s="68" t="s">
        <v>74</v>
      </c>
      <c r="H54" s="19">
        <v>21</v>
      </c>
      <c r="I54" s="19" t="s">
        <v>75</v>
      </c>
      <c r="J54" s="26">
        <v>2102</v>
      </c>
      <c r="K54" s="26">
        <v>13.8</v>
      </c>
      <c r="L54" s="51">
        <f>1000/0.96</f>
        <v>1041.6666666666667</v>
      </c>
      <c r="M54" s="51">
        <f>1000/0.96</f>
        <v>1041.6666666666667</v>
      </c>
      <c r="N54" s="29">
        <f t="shared" si="0"/>
        <v>1</v>
      </c>
      <c r="O54" s="20">
        <v>2619</v>
      </c>
      <c r="P54" s="29" t="s">
        <v>167</v>
      </c>
      <c r="Q54" s="53" t="s">
        <v>157</v>
      </c>
    </row>
    <row r="55" spans="1:17" ht="14.25">
      <c r="A55" s="59" t="s">
        <v>57</v>
      </c>
      <c r="B55" s="50">
        <v>39106</v>
      </c>
      <c r="C55" s="35">
        <v>0.2708333333333333</v>
      </c>
      <c r="D55" s="58">
        <v>39106</v>
      </c>
      <c r="E55" s="35">
        <v>0.4263888888888889</v>
      </c>
      <c r="F55" s="68">
        <v>4.733333333333333</v>
      </c>
      <c r="G55" s="68" t="s">
        <v>117</v>
      </c>
      <c r="H55" s="19">
        <v>10</v>
      </c>
      <c r="I55" s="19" t="s">
        <v>118</v>
      </c>
      <c r="J55" s="26">
        <v>1001</v>
      </c>
      <c r="K55" s="26">
        <v>69</v>
      </c>
      <c r="L55" s="51">
        <f>14000/0.96</f>
        <v>14583.333333333334</v>
      </c>
      <c r="M55" s="51">
        <f>9000/0.96</f>
        <v>9375</v>
      </c>
      <c r="N55" s="29">
        <f t="shared" si="0"/>
        <v>0.6428571428571428</v>
      </c>
      <c r="O55" s="20">
        <v>25000</v>
      </c>
      <c r="P55" s="29" t="s">
        <v>169</v>
      </c>
      <c r="Q55" s="53" t="s">
        <v>158</v>
      </c>
    </row>
    <row r="56" spans="1:17" ht="14.25">
      <c r="A56" s="59" t="s">
        <v>58</v>
      </c>
      <c r="B56" s="50">
        <v>39106</v>
      </c>
      <c r="C56" s="35">
        <v>0.4375</v>
      </c>
      <c r="D56" s="58">
        <v>39106</v>
      </c>
      <c r="E56" s="35">
        <v>0.5118055555555555</v>
      </c>
      <c r="F56" s="68">
        <v>2.783333333333333</v>
      </c>
      <c r="G56" s="68" t="s">
        <v>82</v>
      </c>
      <c r="H56" s="19">
        <v>16</v>
      </c>
      <c r="I56" s="19" t="s">
        <v>119</v>
      </c>
      <c r="J56" s="26">
        <v>1601</v>
      </c>
      <c r="K56" s="26">
        <v>13.8</v>
      </c>
      <c r="L56" s="51">
        <f>2500/0.96</f>
        <v>2604.166666666667</v>
      </c>
      <c r="M56" s="51">
        <f>1600/0.96</f>
        <v>1666.6666666666667</v>
      </c>
      <c r="N56" s="29">
        <f t="shared" si="0"/>
        <v>0.6399999999999999</v>
      </c>
      <c r="O56" s="20">
        <v>1114</v>
      </c>
      <c r="P56" s="29" t="s">
        <v>169</v>
      </c>
      <c r="Q56" s="53" t="s">
        <v>134</v>
      </c>
    </row>
    <row r="57" spans="1:17" ht="14.25">
      <c r="A57" s="59" t="s">
        <v>59</v>
      </c>
      <c r="B57" s="50">
        <v>39107</v>
      </c>
      <c r="C57" s="35">
        <v>0.19791666666666666</v>
      </c>
      <c r="D57" s="50">
        <v>39107</v>
      </c>
      <c r="E57" s="35">
        <v>0.4263888888888889</v>
      </c>
      <c r="F57" s="68">
        <v>6.983333333333333</v>
      </c>
      <c r="G57" s="68" t="s">
        <v>120</v>
      </c>
      <c r="H57" s="19">
        <v>11</v>
      </c>
      <c r="I57" s="19" t="s">
        <v>121</v>
      </c>
      <c r="J57" s="26">
        <v>1102</v>
      </c>
      <c r="K57" s="26">
        <v>13.8</v>
      </c>
      <c r="L57" s="51">
        <f>3800/0.96</f>
        <v>3958.3333333333335</v>
      </c>
      <c r="M57" s="51">
        <f>2200/0.96</f>
        <v>2291.666666666667</v>
      </c>
      <c r="N57" s="29">
        <f t="shared" si="0"/>
        <v>0.5789473684210527</v>
      </c>
      <c r="O57" s="20">
        <v>2547</v>
      </c>
      <c r="P57" s="29" t="s">
        <v>167</v>
      </c>
      <c r="Q57" s="53" t="s">
        <v>159</v>
      </c>
    </row>
    <row r="58" spans="1:17" ht="14.25">
      <c r="A58" s="59" t="s">
        <v>60</v>
      </c>
      <c r="B58" s="50">
        <v>39107</v>
      </c>
      <c r="C58" s="36">
        <v>0.5625</v>
      </c>
      <c r="D58" s="50">
        <v>39107</v>
      </c>
      <c r="E58" s="35">
        <v>0.625</v>
      </c>
      <c r="F58" s="68">
        <v>2.5</v>
      </c>
      <c r="G58" s="68" t="s">
        <v>112</v>
      </c>
      <c r="H58" s="19">
        <v>13</v>
      </c>
      <c r="I58" s="19" t="s">
        <v>85</v>
      </c>
      <c r="J58" s="26">
        <v>1304</v>
      </c>
      <c r="K58" s="26">
        <v>13.8</v>
      </c>
      <c r="L58" s="51">
        <f>1300/0.96</f>
        <v>1354.1666666666667</v>
      </c>
      <c r="M58" s="51">
        <f>800/0.96</f>
        <v>833.3333333333334</v>
      </c>
      <c r="N58" s="29">
        <f t="shared" si="0"/>
        <v>0.6153846153846154</v>
      </c>
      <c r="O58" s="20">
        <v>1500</v>
      </c>
      <c r="P58" s="29" t="s">
        <v>167</v>
      </c>
      <c r="Q58" s="53" t="s">
        <v>123</v>
      </c>
    </row>
    <row r="59" spans="1:17" ht="14.25">
      <c r="A59" s="59" t="s">
        <v>61</v>
      </c>
      <c r="B59" s="50">
        <v>39107</v>
      </c>
      <c r="C59" s="36">
        <v>0.65625</v>
      </c>
      <c r="D59" s="50">
        <v>39107</v>
      </c>
      <c r="E59" s="35">
        <v>0.7465277777777778</v>
      </c>
      <c r="F59" s="68">
        <v>3.5833333333333335</v>
      </c>
      <c r="G59" s="68" t="s">
        <v>82</v>
      </c>
      <c r="H59" s="19">
        <v>16</v>
      </c>
      <c r="I59" s="19" t="s">
        <v>116</v>
      </c>
      <c r="J59" s="26">
        <v>1602</v>
      </c>
      <c r="K59" s="26">
        <v>13.8</v>
      </c>
      <c r="L59" s="51">
        <f>800/0.96</f>
        <v>833.3333333333334</v>
      </c>
      <c r="M59" s="51">
        <f>500/0.96</f>
        <v>520.8333333333334</v>
      </c>
      <c r="N59" s="29">
        <f t="shared" si="0"/>
        <v>0.625</v>
      </c>
      <c r="O59" s="20">
        <v>1020</v>
      </c>
      <c r="P59" s="29" t="s">
        <v>167</v>
      </c>
      <c r="Q59" s="53" t="s">
        <v>114</v>
      </c>
    </row>
    <row r="60" spans="1:17" ht="14.25">
      <c r="A60" s="59" t="s">
        <v>62</v>
      </c>
      <c r="B60" s="50">
        <v>39108</v>
      </c>
      <c r="C60" s="36">
        <v>0.05555555555555555</v>
      </c>
      <c r="D60" s="50">
        <v>39108</v>
      </c>
      <c r="E60" s="35">
        <v>0.5</v>
      </c>
      <c r="F60" s="68">
        <v>11.333333333333334</v>
      </c>
      <c r="G60" s="68" t="s">
        <v>82</v>
      </c>
      <c r="H60" s="19">
        <v>16</v>
      </c>
      <c r="I60" s="19" t="s">
        <v>119</v>
      </c>
      <c r="J60" s="26">
        <v>1601</v>
      </c>
      <c r="K60" s="26">
        <v>13.8</v>
      </c>
      <c r="L60" s="51">
        <f>2500/0.96</f>
        <v>2604.166666666667</v>
      </c>
      <c r="M60" s="51">
        <f>1300/0.96</f>
        <v>1354.1666666666667</v>
      </c>
      <c r="N60" s="29">
        <f t="shared" si="0"/>
        <v>0.52</v>
      </c>
      <c r="O60" s="20">
        <v>1114</v>
      </c>
      <c r="P60" s="29" t="s">
        <v>166</v>
      </c>
      <c r="Q60" s="53" t="s">
        <v>160</v>
      </c>
    </row>
    <row r="61" spans="1:17" ht="14.25">
      <c r="A61" s="59" t="s">
        <v>63</v>
      </c>
      <c r="B61" s="50">
        <v>39108</v>
      </c>
      <c r="C61" s="35">
        <v>0.5</v>
      </c>
      <c r="D61" s="50">
        <v>39108</v>
      </c>
      <c r="E61" s="35">
        <v>0.513888888888889</v>
      </c>
      <c r="F61" s="68">
        <v>0.3333333333333333</v>
      </c>
      <c r="G61" s="68" t="s">
        <v>97</v>
      </c>
      <c r="H61" s="19">
        <v>17</v>
      </c>
      <c r="I61" s="19" t="s">
        <v>124</v>
      </c>
      <c r="J61" s="26">
        <v>171</v>
      </c>
      <c r="K61" s="26">
        <v>69</v>
      </c>
      <c r="L61" s="51">
        <f>19000/0.96</f>
        <v>19791.666666666668</v>
      </c>
      <c r="M61" s="51">
        <f>16000/0.96</f>
        <v>16666.666666666668</v>
      </c>
      <c r="N61" s="29">
        <f t="shared" si="0"/>
        <v>0.8421052631578948</v>
      </c>
      <c r="O61" s="20">
        <v>49000</v>
      </c>
      <c r="P61" s="29" t="s">
        <v>166</v>
      </c>
      <c r="Q61" s="53" t="s">
        <v>173</v>
      </c>
    </row>
    <row r="62" spans="1:17" ht="14.25">
      <c r="A62" s="59" t="s">
        <v>64</v>
      </c>
      <c r="B62" s="50">
        <v>39109</v>
      </c>
      <c r="C62" s="35">
        <v>0.5833333333333334</v>
      </c>
      <c r="D62" s="50">
        <v>39109</v>
      </c>
      <c r="E62" s="35">
        <v>0.6145833333333334</v>
      </c>
      <c r="F62" s="68">
        <v>0.75</v>
      </c>
      <c r="G62" s="68" t="s">
        <v>112</v>
      </c>
      <c r="H62" s="19">
        <v>13</v>
      </c>
      <c r="I62" s="19" t="s">
        <v>125</v>
      </c>
      <c r="J62" s="26">
        <v>1301</v>
      </c>
      <c r="K62" s="26">
        <v>13.8</v>
      </c>
      <c r="L62" s="51">
        <f>1400/0.96</f>
        <v>1458.3333333333335</v>
      </c>
      <c r="M62" s="51">
        <f>600/0.96</f>
        <v>625</v>
      </c>
      <c r="N62" s="29">
        <f t="shared" si="0"/>
        <v>0.42857142857142855</v>
      </c>
      <c r="O62" s="20">
        <v>2368</v>
      </c>
      <c r="P62" s="29" t="s">
        <v>167</v>
      </c>
      <c r="Q62" s="53" t="s">
        <v>161</v>
      </c>
    </row>
    <row r="63" spans="1:17" ht="14.25">
      <c r="A63" s="72" t="s">
        <v>65</v>
      </c>
      <c r="B63" s="50">
        <v>39111</v>
      </c>
      <c r="C63" s="34">
        <v>0.2916666666666667</v>
      </c>
      <c r="D63" s="50">
        <v>39111</v>
      </c>
      <c r="E63" s="35">
        <v>0.4375</v>
      </c>
      <c r="F63" s="68">
        <v>3.5</v>
      </c>
      <c r="G63" s="68" t="s">
        <v>97</v>
      </c>
      <c r="H63" s="19">
        <v>17</v>
      </c>
      <c r="I63" s="19" t="s">
        <v>98</v>
      </c>
      <c r="J63" s="26">
        <v>1701</v>
      </c>
      <c r="K63" s="26">
        <v>13.8</v>
      </c>
      <c r="L63" s="51">
        <f>2200/0.96</f>
        <v>2291.666666666667</v>
      </c>
      <c r="M63" s="51">
        <f>900/0.96</f>
        <v>937.5</v>
      </c>
      <c r="N63" s="29">
        <f t="shared" si="0"/>
        <v>0.40909090909090906</v>
      </c>
      <c r="O63" s="20">
        <v>2001</v>
      </c>
      <c r="P63" s="29" t="s">
        <v>167</v>
      </c>
      <c r="Q63" s="53" t="s">
        <v>122</v>
      </c>
    </row>
    <row r="64" spans="1:17" ht="14.25">
      <c r="A64" s="72" t="s">
        <v>66</v>
      </c>
      <c r="B64" s="50">
        <v>39111</v>
      </c>
      <c r="C64" s="34">
        <v>0.5131944444444444</v>
      </c>
      <c r="D64" s="50">
        <v>39111</v>
      </c>
      <c r="E64" s="35">
        <v>0.6090277777777778</v>
      </c>
      <c r="F64" s="68">
        <v>2.933333333333333</v>
      </c>
      <c r="G64" s="68" t="s">
        <v>97</v>
      </c>
      <c r="H64" s="19">
        <v>17</v>
      </c>
      <c r="I64" s="19" t="s">
        <v>98</v>
      </c>
      <c r="J64" s="26">
        <v>1701</v>
      </c>
      <c r="K64" s="26">
        <v>13.8</v>
      </c>
      <c r="L64" s="51">
        <f>2200/0.96</f>
        <v>2291.666666666667</v>
      </c>
      <c r="M64" s="51">
        <f>1300/0.96</f>
        <v>1354.1666666666667</v>
      </c>
      <c r="N64" s="29">
        <f t="shared" si="0"/>
        <v>0.5909090909090908</v>
      </c>
      <c r="O64" s="20">
        <v>2001</v>
      </c>
      <c r="P64" s="29" t="s">
        <v>167</v>
      </c>
      <c r="Q64" s="53" t="s">
        <v>162</v>
      </c>
    </row>
    <row r="65" spans="1:17" ht="14.25">
      <c r="A65" s="59" t="s">
        <v>67</v>
      </c>
      <c r="B65" s="50">
        <v>39111</v>
      </c>
      <c r="C65" s="35">
        <v>0.3333333333333333</v>
      </c>
      <c r="D65" s="50">
        <v>39111</v>
      </c>
      <c r="E65" s="81">
        <v>0.4763888888888889</v>
      </c>
      <c r="F65" s="68">
        <v>3.433333333333333</v>
      </c>
      <c r="G65" s="68" t="s">
        <v>87</v>
      </c>
      <c r="H65" s="19">
        <v>14</v>
      </c>
      <c r="I65" s="19" t="s">
        <v>94</v>
      </c>
      <c r="J65" s="26">
        <v>1405</v>
      </c>
      <c r="K65" s="26">
        <v>13.8</v>
      </c>
      <c r="L65" s="51">
        <f>1200/0.96</f>
        <v>1250</v>
      </c>
      <c r="M65" s="51">
        <f>800/0.96</f>
        <v>833.3333333333334</v>
      </c>
      <c r="N65" s="29">
        <f t="shared" si="0"/>
        <v>0.6666666666666667</v>
      </c>
      <c r="O65" s="20">
        <v>3495</v>
      </c>
      <c r="P65" s="29" t="s">
        <v>167</v>
      </c>
      <c r="Q65" s="53" t="s">
        <v>163</v>
      </c>
    </row>
    <row r="66" spans="1:17" ht="14.25">
      <c r="A66" s="59" t="s">
        <v>69</v>
      </c>
      <c r="B66" s="50">
        <v>39111</v>
      </c>
      <c r="C66" s="35">
        <v>0.4583333333333333</v>
      </c>
      <c r="D66" s="50">
        <v>39111</v>
      </c>
      <c r="E66" s="35">
        <v>0.4875</v>
      </c>
      <c r="F66" s="68">
        <v>0.7</v>
      </c>
      <c r="G66" s="68" t="s">
        <v>79</v>
      </c>
      <c r="H66" s="19">
        <v>18</v>
      </c>
      <c r="I66" s="19" t="s">
        <v>80</v>
      </c>
      <c r="J66" s="26">
        <v>1803</v>
      </c>
      <c r="K66" s="26">
        <v>13.8</v>
      </c>
      <c r="L66" s="51">
        <f>1200/0.96</f>
        <v>1250</v>
      </c>
      <c r="M66" s="51">
        <f>750/0.96</f>
        <v>781.25</v>
      </c>
      <c r="N66" s="29">
        <f t="shared" si="0"/>
        <v>0.625</v>
      </c>
      <c r="O66" s="20">
        <v>1831</v>
      </c>
      <c r="P66" s="29" t="s">
        <v>168</v>
      </c>
      <c r="Q66" s="53" t="s">
        <v>126</v>
      </c>
    </row>
    <row r="67" spans="1:17" ht="14.25">
      <c r="A67" s="59" t="s">
        <v>70</v>
      </c>
      <c r="B67" s="50">
        <v>39112</v>
      </c>
      <c r="C67" s="35">
        <v>0.16666666666666666</v>
      </c>
      <c r="D67" s="50">
        <v>39112</v>
      </c>
      <c r="E67" s="35">
        <v>0.2916666666666667</v>
      </c>
      <c r="F67" s="68">
        <v>3</v>
      </c>
      <c r="G67" s="68" t="s">
        <v>79</v>
      </c>
      <c r="H67" s="19">
        <v>18</v>
      </c>
      <c r="I67" s="19" t="s">
        <v>80</v>
      </c>
      <c r="J67" s="26">
        <v>1803</v>
      </c>
      <c r="K67" s="26">
        <v>13.8</v>
      </c>
      <c r="L67" s="51">
        <f>1200/0.96</f>
        <v>1250</v>
      </c>
      <c r="M67" s="51">
        <f>600/0.96</f>
        <v>625</v>
      </c>
      <c r="N67" s="29">
        <f t="shared" si="0"/>
        <v>0.5</v>
      </c>
      <c r="O67" s="20">
        <v>1831</v>
      </c>
      <c r="P67" s="29" t="s">
        <v>166</v>
      </c>
      <c r="Q67" s="53" t="s">
        <v>164</v>
      </c>
    </row>
    <row r="68" spans="1:17" ht="15" thickBot="1">
      <c r="A68" s="73" t="s">
        <v>71</v>
      </c>
      <c r="B68" s="83">
        <v>39113</v>
      </c>
      <c r="C68" s="37">
        <v>0.725</v>
      </c>
      <c r="D68" s="83">
        <v>39113</v>
      </c>
      <c r="E68" s="37">
        <v>0.7708333333333334</v>
      </c>
      <c r="F68" s="74">
        <v>1.9</v>
      </c>
      <c r="G68" s="74" t="s">
        <v>127</v>
      </c>
      <c r="H68" s="80">
        <v>19</v>
      </c>
      <c r="I68" s="80" t="s">
        <v>128</v>
      </c>
      <c r="J68" s="31">
        <v>1901</v>
      </c>
      <c r="K68" s="31">
        <v>13.8</v>
      </c>
      <c r="L68" s="60">
        <f>2500/0.96</f>
        <v>2604.166666666667</v>
      </c>
      <c r="M68" s="60">
        <f>1900/0.96</f>
        <v>1979.1666666666667</v>
      </c>
      <c r="N68" s="32">
        <f t="shared" si="0"/>
        <v>0.7599999999999999</v>
      </c>
      <c r="O68" s="75">
        <v>5727</v>
      </c>
      <c r="P68" s="32" t="s">
        <v>167</v>
      </c>
      <c r="Q68" s="61" t="s">
        <v>165</v>
      </c>
    </row>
    <row r="69" spans="1:17" ht="14.25">
      <c r="A69" s="2"/>
      <c r="B69" s="2"/>
      <c r="C69" s="2"/>
      <c r="D69" s="2"/>
      <c r="E69" s="2"/>
      <c r="F69" s="2"/>
      <c r="G69" s="2"/>
      <c r="H69" s="2"/>
      <c r="I69" s="2"/>
      <c r="J69" s="2"/>
      <c r="K69" s="2"/>
      <c r="L69" s="2"/>
      <c r="M69" s="38"/>
      <c r="N69" s="39"/>
      <c r="O69" s="39"/>
      <c r="P69" s="40"/>
      <c r="Q69" s="41"/>
    </row>
    <row r="70" spans="1:17" ht="14.25">
      <c r="A70" s="2"/>
      <c r="B70" s="2"/>
      <c r="C70" s="2"/>
      <c r="D70" s="2"/>
      <c r="E70" s="2"/>
      <c r="F70" s="2"/>
      <c r="G70" s="2"/>
      <c r="H70" s="2"/>
      <c r="I70" s="2"/>
      <c r="J70" s="2"/>
      <c r="K70" s="2"/>
      <c r="L70" s="2"/>
      <c r="M70" s="38"/>
      <c r="N70" s="39"/>
      <c r="O70" s="39"/>
      <c r="P70" s="40"/>
      <c r="Q70" s="41"/>
    </row>
    <row r="71" spans="1:17" ht="14.25">
      <c r="A71" s="2"/>
      <c r="B71" s="2"/>
      <c r="C71" s="2"/>
      <c r="D71" s="2"/>
      <c r="E71" s="2"/>
      <c r="F71" s="2"/>
      <c r="G71" s="2"/>
      <c r="H71" s="2"/>
      <c r="I71" s="2"/>
      <c r="J71" s="2"/>
      <c r="K71" s="2"/>
      <c r="L71" s="2"/>
      <c r="M71" s="38"/>
      <c r="N71" s="39"/>
      <c r="O71" s="39"/>
      <c r="P71" s="40"/>
      <c r="Q71" s="41"/>
    </row>
    <row r="72" spans="1:17" ht="14.25">
      <c r="A72" s="2"/>
      <c r="B72" s="2"/>
      <c r="C72" s="2"/>
      <c r="D72" s="2"/>
      <c r="E72" s="2"/>
      <c r="F72" s="2"/>
      <c r="G72" s="2"/>
      <c r="H72" s="2"/>
      <c r="I72" s="2"/>
      <c r="J72" s="2"/>
      <c r="K72" s="2"/>
      <c r="L72" s="2"/>
      <c r="M72" s="38"/>
      <c r="N72" s="39"/>
      <c r="O72" s="39"/>
      <c r="P72" s="40"/>
      <c r="Q72" s="41"/>
    </row>
    <row r="73" spans="1:17" ht="14.25">
      <c r="A73" s="2"/>
      <c r="B73" s="2"/>
      <c r="C73" s="2"/>
      <c r="D73" s="2"/>
      <c r="E73" s="2"/>
      <c r="F73" s="2"/>
      <c r="G73" s="2"/>
      <c r="H73" s="2"/>
      <c r="I73" s="2"/>
      <c r="J73" s="2"/>
      <c r="K73" s="2"/>
      <c r="L73" s="2"/>
      <c r="M73" s="38"/>
      <c r="N73" s="39"/>
      <c r="O73" s="39"/>
      <c r="P73" s="40"/>
      <c r="Q73" s="41"/>
    </row>
    <row r="74" spans="1:17" ht="14.25">
      <c r="A74" s="2"/>
      <c r="B74" s="2" t="s">
        <v>174</v>
      </c>
      <c r="C74" s="2"/>
      <c r="D74" s="2"/>
      <c r="E74" s="2"/>
      <c r="F74" s="2"/>
      <c r="G74" s="2"/>
      <c r="H74" s="2"/>
      <c r="I74" s="2"/>
      <c r="J74" s="2"/>
      <c r="K74" s="2"/>
      <c r="L74" s="2"/>
      <c r="M74" s="38"/>
      <c r="N74" s="39"/>
      <c r="O74" s="39"/>
      <c r="P74" s="40"/>
      <c r="Q74" s="41"/>
    </row>
    <row r="75" spans="1:17" ht="14.25">
      <c r="A75" s="2"/>
      <c r="B75" s="2"/>
      <c r="C75" s="2"/>
      <c r="D75" s="2"/>
      <c r="E75" s="2"/>
      <c r="F75" s="2"/>
      <c r="G75" s="2"/>
      <c r="H75" s="2"/>
      <c r="I75" s="2"/>
      <c r="J75" s="2"/>
      <c r="K75" s="2"/>
      <c r="L75" s="2"/>
      <c r="M75" s="38"/>
      <c r="N75" s="39"/>
      <c r="O75" s="39"/>
      <c r="P75" s="40"/>
      <c r="Q75" s="41"/>
    </row>
    <row r="76" spans="1:17" ht="14.25">
      <c r="A76" s="2"/>
      <c r="B76" s="2"/>
      <c r="C76" s="2"/>
      <c r="D76" s="2"/>
      <c r="E76" s="2"/>
      <c r="F76" s="2"/>
      <c r="G76" s="2"/>
      <c r="H76" s="2"/>
      <c r="I76" s="2"/>
      <c r="J76" s="2"/>
      <c r="K76" s="2"/>
      <c r="L76" s="2"/>
      <c r="M76" s="2"/>
      <c r="N76" s="2"/>
      <c r="O76" s="2"/>
      <c r="P76" s="2"/>
      <c r="Q76" s="2"/>
    </row>
    <row r="77" spans="1:17" ht="14.25">
      <c r="A77" s="2"/>
      <c r="B77" s="2"/>
      <c r="C77" s="2"/>
      <c r="D77" s="2"/>
      <c r="E77" s="2"/>
      <c r="F77" s="2"/>
      <c r="G77" s="2"/>
      <c r="H77" s="2"/>
      <c r="I77" s="2"/>
      <c r="J77" s="2"/>
      <c r="K77" s="2"/>
      <c r="L77" s="2"/>
      <c r="M77" s="2"/>
      <c r="N77" s="2"/>
      <c r="O77" s="2"/>
      <c r="P77" s="2"/>
      <c r="Q77" s="2"/>
    </row>
    <row r="78" spans="1:17" ht="14.25">
      <c r="A78" s="2"/>
      <c r="B78" s="2"/>
      <c r="C78" s="2"/>
      <c r="D78" s="2"/>
      <c r="E78" s="2"/>
      <c r="F78" s="2"/>
      <c r="G78" s="2"/>
      <c r="H78" s="2"/>
      <c r="I78" s="2"/>
      <c r="J78" s="2"/>
      <c r="K78" s="2"/>
      <c r="L78" s="2"/>
      <c r="M78" s="2"/>
      <c r="N78" s="2"/>
      <c r="O78" s="2"/>
      <c r="P78" s="2"/>
      <c r="Q78" s="2"/>
    </row>
    <row r="79" spans="1:17" ht="14.25">
      <c r="A79" s="2"/>
      <c r="B79" s="2"/>
      <c r="C79" s="2"/>
      <c r="D79" s="2"/>
      <c r="E79" s="2"/>
      <c r="F79" s="2"/>
      <c r="G79" s="2"/>
      <c r="H79" s="2"/>
      <c r="I79" s="2"/>
      <c r="J79" s="2"/>
      <c r="K79" s="2"/>
      <c r="L79" s="2"/>
      <c r="M79" s="2"/>
      <c r="N79" s="2"/>
      <c r="O79" s="2"/>
      <c r="P79" s="2"/>
      <c r="Q79" s="2"/>
    </row>
    <row r="80" spans="1:17" ht="14.25">
      <c r="A80" s="2"/>
      <c r="B80" s="2"/>
      <c r="C80" s="2"/>
      <c r="D80" s="2"/>
      <c r="E80" s="2"/>
      <c r="F80" s="2"/>
      <c r="G80" s="2"/>
      <c r="H80" s="2"/>
      <c r="I80" s="2"/>
      <c r="J80" s="2"/>
      <c r="K80" s="2"/>
      <c r="L80" s="2"/>
      <c r="M80" s="2"/>
      <c r="N80" s="2"/>
      <c r="O80" s="2"/>
      <c r="P80" s="2"/>
      <c r="Q80" s="2"/>
    </row>
    <row r="81" spans="1:17" ht="14.25">
      <c r="A81" s="2"/>
      <c r="B81" s="2"/>
      <c r="C81" s="2"/>
      <c r="D81" s="2"/>
      <c r="E81" s="2"/>
      <c r="F81" s="2"/>
      <c r="G81" s="2"/>
      <c r="H81" s="2"/>
      <c r="I81" s="2"/>
      <c r="J81" s="2"/>
      <c r="K81" s="2"/>
      <c r="L81" s="2"/>
      <c r="M81" s="2"/>
      <c r="N81" s="2"/>
      <c r="O81" s="2"/>
      <c r="P81" s="2"/>
      <c r="Q81" s="2"/>
    </row>
    <row r="82" spans="1:17" ht="14.25">
      <c r="A82" s="2"/>
      <c r="B82" s="2"/>
      <c r="C82" s="2"/>
      <c r="D82" s="2"/>
      <c r="E82" s="2"/>
      <c r="F82" s="2"/>
      <c r="G82" s="2"/>
      <c r="H82" s="2"/>
      <c r="I82" s="2"/>
      <c r="J82" s="2"/>
      <c r="K82" s="2"/>
      <c r="L82" s="2"/>
      <c r="M82" s="2"/>
      <c r="N82" s="2"/>
      <c r="O82" s="2"/>
      <c r="P82" s="2"/>
      <c r="Q82" s="2"/>
    </row>
    <row r="83" spans="1:17" ht="14.25">
      <c r="A83" s="2"/>
      <c r="B83" s="2"/>
      <c r="C83" s="2"/>
      <c r="D83" s="2"/>
      <c r="E83" s="2"/>
      <c r="F83" s="2"/>
      <c r="G83" s="2"/>
      <c r="H83" s="2"/>
      <c r="I83" s="2"/>
      <c r="J83" s="2"/>
      <c r="K83" s="2"/>
      <c r="L83" s="2"/>
      <c r="M83" s="2"/>
      <c r="N83" s="2"/>
      <c r="O83" s="2"/>
      <c r="P83" s="2"/>
      <c r="Q83" s="2"/>
    </row>
    <row r="84" spans="1:17" ht="14.25">
      <c r="A84" s="2"/>
      <c r="B84" s="2"/>
      <c r="C84" s="2"/>
      <c r="D84" s="2"/>
      <c r="E84" s="2"/>
      <c r="F84" s="2"/>
      <c r="G84" s="2"/>
      <c r="H84" s="2"/>
      <c r="I84" s="2"/>
      <c r="J84" s="2"/>
      <c r="K84" s="2"/>
      <c r="L84" s="2"/>
      <c r="M84" s="2"/>
      <c r="N84" s="2"/>
      <c r="O84" s="2"/>
      <c r="P84" s="2"/>
      <c r="Q84" s="2"/>
    </row>
    <row r="85" spans="1:17" ht="14.25">
      <c r="A85" s="2"/>
      <c r="B85" s="2"/>
      <c r="C85" s="2"/>
      <c r="D85" s="2"/>
      <c r="E85" s="2"/>
      <c r="F85" s="2"/>
      <c r="G85" s="2"/>
      <c r="H85" s="2"/>
      <c r="I85" s="2"/>
      <c r="J85" s="2"/>
      <c r="K85" s="2"/>
      <c r="L85" s="2"/>
      <c r="M85" s="2"/>
      <c r="N85" s="2"/>
      <c r="O85" s="2"/>
      <c r="P85" s="2"/>
      <c r="Q85" s="2"/>
    </row>
    <row r="86" spans="1:17" ht="14.25">
      <c r="A86" s="2"/>
      <c r="B86" s="2"/>
      <c r="C86" s="2"/>
      <c r="D86" s="2"/>
      <c r="E86" s="2"/>
      <c r="F86" s="2"/>
      <c r="G86" s="2"/>
      <c r="H86" s="2"/>
      <c r="I86" s="2"/>
      <c r="J86" s="2"/>
      <c r="K86" s="2"/>
      <c r="L86" s="2"/>
      <c r="M86" s="2"/>
      <c r="N86" s="2"/>
      <c r="O86" s="2"/>
      <c r="P86" s="2"/>
      <c r="Q86" s="2"/>
    </row>
  </sheetData>
  <printOptions/>
  <pageMargins left="0.75" right="0.75" top="1" bottom="1" header="0" footer="0"/>
  <pageSetup orientation="portrait" paperSize="9"/>
  <drawing r:id="rId3"/>
  <legacyDrawing r:id="rId2"/>
</worksheet>
</file>

<file path=xl/worksheets/sheet2.xml><?xml version="1.0" encoding="utf-8"?>
<worksheet xmlns="http://schemas.openxmlformats.org/spreadsheetml/2006/main" xmlns:r="http://schemas.openxmlformats.org/officeDocument/2006/relationships">
  <sheetPr codeName="Hoja3">
    <pageSetUpPr fitToPage="1"/>
  </sheetPr>
  <dimension ref="A4:P71"/>
  <sheetViews>
    <sheetView showGridLines="0" zoomScale="75" zoomScaleNormal="75" zoomScaleSheetLayoutView="75" workbookViewId="0" topLeftCell="J36">
      <selection activeCell="B1" sqref="B1:P71"/>
    </sheetView>
  </sheetViews>
  <sheetFormatPr defaultColWidth="11.421875" defaultRowHeight="12.75"/>
  <cols>
    <col min="1" max="1" width="5.421875" style="2" hidden="1" customWidth="1"/>
    <col min="2" max="2" width="7.7109375" style="2" customWidth="1"/>
    <col min="3" max="8" width="16.00390625" style="2" customWidth="1"/>
    <col min="9" max="9" width="16.7109375" style="2" customWidth="1"/>
    <col min="10" max="10" width="14.8515625" style="2" customWidth="1"/>
    <col min="11" max="11" width="23.28125" style="2" customWidth="1"/>
    <col min="12" max="13" width="16.28125" style="2" customWidth="1"/>
    <col min="14" max="14" width="16.140625" style="2" customWidth="1"/>
    <col min="15" max="15" width="16.421875" style="2" customWidth="1"/>
    <col min="16" max="16" width="60.140625" style="2" customWidth="1"/>
    <col min="17" max="16384" width="11.421875" style="2" customWidth="1"/>
  </cols>
  <sheetData>
    <row r="1" ht="14.25"/>
    <row r="2" ht="14.25"/>
    <row r="3" ht="14.25"/>
    <row r="4" spans="11:16" ht="15" thickBot="1">
      <c r="K4" s="12" t="s">
        <v>1</v>
      </c>
      <c r="P4" s="12" t="s">
        <v>1</v>
      </c>
    </row>
    <row r="5" spans="1:16" ht="14.25">
      <c r="A5" s="3"/>
      <c r="B5" s="4"/>
      <c r="C5" s="4"/>
      <c r="D5" s="4"/>
      <c r="E5" s="4"/>
      <c r="F5" s="4"/>
      <c r="G5" s="4"/>
      <c r="H5" s="4"/>
      <c r="I5" s="4"/>
      <c r="J5" s="4"/>
      <c r="K5" s="5"/>
      <c r="L5" s="3"/>
      <c r="M5" s="4"/>
      <c r="N5" s="4"/>
      <c r="O5" s="4"/>
      <c r="P5" s="5"/>
    </row>
    <row r="6" spans="1:16" s="11" customFormat="1" ht="77.25" customHeight="1">
      <c r="A6" s="6"/>
      <c r="B6" s="7"/>
      <c r="C6" s="7"/>
      <c r="D6" s="7"/>
      <c r="E6" s="7"/>
      <c r="F6" s="7"/>
      <c r="G6" s="7"/>
      <c r="H6" s="7"/>
      <c r="I6" s="7"/>
      <c r="J6" s="7"/>
      <c r="K6" s="8"/>
      <c r="L6" s="6"/>
      <c r="M6" s="7"/>
      <c r="N6" s="7"/>
      <c r="O6" s="7"/>
      <c r="P6" s="8"/>
    </row>
    <row r="7" spans="1:16" ht="15" thickBot="1">
      <c r="A7" s="9"/>
      <c r="B7" s="1"/>
      <c r="C7" s="1"/>
      <c r="D7" s="1"/>
      <c r="E7" s="1"/>
      <c r="F7" s="1"/>
      <c r="G7" s="1"/>
      <c r="H7" s="1"/>
      <c r="I7" s="1"/>
      <c r="J7" s="1"/>
      <c r="K7" s="10"/>
      <c r="L7" s="9"/>
      <c r="M7" s="1"/>
      <c r="N7" s="1"/>
      <c r="O7" s="1"/>
      <c r="P7" s="10"/>
    </row>
    <row r="8" spans="1:16" ht="15" thickBot="1">
      <c r="A8" s="7"/>
      <c r="B8" s="7"/>
      <c r="C8" s="7"/>
      <c r="D8" s="7"/>
      <c r="E8" s="7"/>
      <c r="F8" s="7"/>
      <c r="G8" s="7"/>
      <c r="H8" s="7"/>
      <c r="I8" s="7"/>
      <c r="J8" s="7"/>
      <c r="K8" s="7"/>
      <c r="L8" s="7"/>
      <c r="M8" s="7"/>
      <c r="N8" s="7"/>
      <c r="O8" s="7"/>
      <c r="P8" s="7"/>
    </row>
    <row r="9" spans="1:16" ht="129" thickBot="1">
      <c r="A9" s="13" t="s">
        <v>0</v>
      </c>
      <c r="B9" s="13" t="s">
        <v>2</v>
      </c>
      <c r="C9" s="14" t="s">
        <v>3</v>
      </c>
      <c r="D9" s="14" t="s">
        <v>4</v>
      </c>
      <c r="E9" s="14" t="s">
        <v>5</v>
      </c>
      <c r="F9" s="14" t="s">
        <v>6</v>
      </c>
      <c r="G9" s="14" t="s">
        <v>7</v>
      </c>
      <c r="H9" s="15" t="s">
        <v>8</v>
      </c>
      <c r="I9" s="14" t="s">
        <v>9</v>
      </c>
      <c r="J9" s="14" t="s">
        <v>10</v>
      </c>
      <c r="K9" s="14" t="s">
        <v>16</v>
      </c>
      <c r="L9" s="14" t="s">
        <v>11</v>
      </c>
      <c r="M9" s="14" t="s">
        <v>12</v>
      </c>
      <c r="N9" s="14" t="s">
        <v>13</v>
      </c>
      <c r="O9" s="14" t="s">
        <v>14</v>
      </c>
      <c r="P9" s="14" t="s">
        <v>15</v>
      </c>
    </row>
    <row r="10" spans="1:16" ht="14.25">
      <c r="A10" s="54">
        <v>1</v>
      </c>
      <c r="B10" s="59" t="s">
        <v>17</v>
      </c>
      <c r="C10" s="66">
        <v>39085</v>
      </c>
      <c r="D10" s="33">
        <v>0.40277777777777773</v>
      </c>
      <c r="E10" s="52">
        <v>39085</v>
      </c>
      <c r="F10" s="33">
        <v>0.40625</v>
      </c>
      <c r="G10" s="82">
        <f>5/60</f>
        <v>0.08333333333333333</v>
      </c>
      <c r="H10" s="16">
        <v>21</v>
      </c>
      <c r="I10" s="43" t="s">
        <v>129</v>
      </c>
      <c r="J10" s="16">
        <v>13.8</v>
      </c>
      <c r="K10" s="67">
        <f>1500/0.96</f>
        <v>1562.5</v>
      </c>
      <c r="L10" s="67">
        <f>450/0.96</f>
        <v>468.75</v>
      </c>
      <c r="M10" s="62">
        <f>L10/K10</f>
        <v>0.3</v>
      </c>
      <c r="N10" s="17">
        <v>4619</v>
      </c>
      <c r="O10" s="18" t="s">
        <v>166</v>
      </c>
      <c r="P10" s="63" t="s">
        <v>131</v>
      </c>
    </row>
    <row r="11" spans="1:16" ht="14.25">
      <c r="A11" s="55">
        <v>2</v>
      </c>
      <c r="B11" s="59" t="s">
        <v>18</v>
      </c>
      <c r="C11" s="50">
        <v>39085</v>
      </c>
      <c r="D11" s="34">
        <v>0.40277777777777773</v>
      </c>
      <c r="E11" s="50">
        <v>39085</v>
      </c>
      <c r="F11" s="35">
        <v>0.5777777777777778</v>
      </c>
      <c r="G11" s="19">
        <f>252/60</f>
        <v>4.2</v>
      </c>
      <c r="H11" s="19">
        <v>21</v>
      </c>
      <c r="I11" s="26">
        <v>2102</v>
      </c>
      <c r="J11" s="19">
        <v>13.8</v>
      </c>
      <c r="K11" s="51">
        <f>1000/0.96</f>
        <v>1041.6666666666667</v>
      </c>
      <c r="L11" s="51">
        <f>400/0.96</f>
        <v>416.6666666666667</v>
      </c>
      <c r="M11" s="29">
        <f aca="true" t="shared" si="0" ref="M11:M64">L11/K11</f>
        <v>0.39999999999999997</v>
      </c>
      <c r="N11" s="20">
        <v>2619</v>
      </c>
      <c r="O11" s="21" t="s">
        <v>166</v>
      </c>
      <c r="P11" s="28" t="s">
        <v>176</v>
      </c>
    </row>
    <row r="12" spans="1:16" ht="14.25">
      <c r="A12" s="55">
        <v>3</v>
      </c>
      <c r="B12" s="59" t="s">
        <v>19</v>
      </c>
      <c r="C12" s="57">
        <v>39085</v>
      </c>
      <c r="D12" s="35">
        <v>0.5034722222222222</v>
      </c>
      <c r="E12" s="42">
        <v>39085</v>
      </c>
      <c r="F12" s="35">
        <v>0.5277777777777778</v>
      </c>
      <c r="G12" s="68">
        <v>0.5833333333333334</v>
      </c>
      <c r="H12" s="20">
        <v>11</v>
      </c>
      <c r="I12" s="26">
        <v>1103</v>
      </c>
      <c r="J12" s="23">
        <v>13.8</v>
      </c>
      <c r="K12" s="51">
        <f>2300/0.96</f>
        <v>2395.8333333333335</v>
      </c>
      <c r="L12" s="51">
        <f>1500/0.96</f>
        <v>1562.5</v>
      </c>
      <c r="M12" s="29">
        <f t="shared" si="0"/>
        <v>0.6521739130434783</v>
      </c>
      <c r="N12" s="24">
        <v>2500</v>
      </c>
      <c r="O12" s="21" t="s">
        <v>167</v>
      </c>
      <c r="P12" s="22" t="s">
        <v>133</v>
      </c>
    </row>
    <row r="13" spans="1:16" ht="14.25">
      <c r="A13" s="55">
        <v>4</v>
      </c>
      <c r="B13" s="59" t="s">
        <v>20</v>
      </c>
      <c r="C13" s="57">
        <v>39086</v>
      </c>
      <c r="D13" s="35">
        <v>0.4930555555555556</v>
      </c>
      <c r="E13" s="42">
        <v>39086</v>
      </c>
      <c r="F13" s="35">
        <v>0.5416666666666666</v>
      </c>
      <c r="G13" s="68">
        <f>65/60</f>
        <v>1.0833333333333333</v>
      </c>
      <c r="H13" s="19">
        <v>18</v>
      </c>
      <c r="I13" s="26">
        <v>1803</v>
      </c>
      <c r="J13" s="23">
        <v>13.8</v>
      </c>
      <c r="K13" s="51">
        <f>1200/0.96</f>
        <v>1250</v>
      </c>
      <c r="L13" s="51">
        <f>700/0.96</f>
        <v>729.1666666666667</v>
      </c>
      <c r="M13" s="29">
        <f t="shared" si="0"/>
        <v>0.5833333333333334</v>
      </c>
      <c r="N13" s="24">
        <v>1831</v>
      </c>
      <c r="O13" s="21" t="s">
        <v>167</v>
      </c>
      <c r="P13" s="22" t="s">
        <v>135</v>
      </c>
    </row>
    <row r="14" spans="1:16" ht="14.25">
      <c r="A14" s="55">
        <v>5</v>
      </c>
      <c r="B14" s="59" t="s">
        <v>21</v>
      </c>
      <c r="C14" s="57">
        <v>39086</v>
      </c>
      <c r="D14" s="35">
        <v>0.75</v>
      </c>
      <c r="E14" s="42">
        <v>39086</v>
      </c>
      <c r="F14" s="35">
        <v>0.84375</v>
      </c>
      <c r="G14" s="64">
        <f>135/60</f>
        <v>2.25</v>
      </c>
      <c r="H14" s="64">
        <v>18</v>
      </c>
      <c r="I14" s="26">
        <v>1802</v>
      </c>
      <c r="J14" s="23">
        <v>13.8</v>
      </c>
      <c r="K14" s="84">
        <f>2500/0.96</f>
        <v>2604.166666666667</v>
      </c>
      <c r="L14" s="84">
        <f>1200/0.96</f>
        <v>1250</v>
      </c>
      <c r="M14" s="85">
        <f t="shared" si="0"/>
        <v>0.4799999999999999</v>
      </c>
      <c r="N14" s="86">
        <v>1836</v>
      </c>
      <c r="O14" s="21" t="s">
        <v>167</v>
      </c>
      <c r="P14" s="22" t="s">
        <v>136</v>
      </c>
    </row>
    <row r="15" spans="1:16" ht="14.25">
      <c r="A15" s="55">
        <v>6</v>
      </c>
      <c r="B15" s="59" t="s">
        <v>22</v>
      </c>
      <c r="C15" s="57">
        <v>39087</v>
      </c>
      <c r="D15" s="35">
        <v>0.20833333333333334</v>
      </c>
      <c r="E15" s="42">
        <v>39087</v>
      </c>
      <c r="F15" s="35">
        <v>0.3277777777777778</v>
      </c>
      <c r="G15" s="68">
        <f>172/60</f>
        <v>2.8666666666666667</v>
      </c>
      <c r="H15" s="19">
        <v>18</v>
      </c>
      <c r="I15" s="26">
        <v>1802</v>
      </c>
      <c r="J15" s="23">
        <v>13.8</v>
      </c>
      <c r="K15" s="51">
        <f>2500/0.96</f>
        <v>2604.166666666667</v>
      </c>
      <c r="L15" s="51">
        <f>1200/0.96</f>
        <v>1250</v>
      </c>
      <c r="M15" s="29">
        <f t="shared" si="0"/>
        <v>0.4799999999999999</v>
      </c>
      <c r="N15" s="24">
        <v>1836</v>
      </c>
      <c r="O15" s="21" t="s">
        <v>168</v>
      </c>
      <c r="P15" s="22" t="s">
        <v>137</v>
      </c>
    </row>
    <row r="16" spans="1:16" ht="14.25">
      <c r="A16" s="55">
        <v>7</v>
      </c>
      <c r="B16" s="59" t="s">
        <v>23</v>
      </c>
      <c r="C16" s="57">
        <v>39087</v>
      </c>
      <c r="D16" s="35">
        <v>0.53125</v>
      </c>
      <c r="E16" s="42">
        <v>39087</v>
      </c>
      <c r="F16" s="35">
        <v>0.6354166666666666</v>
      </c>
      <c r="G16" s="65">
        <v>2.5</v>
      </c>
      <c r="H16" s="76">
        <v>16</v>
      </c>
      <c r="I16" s="26">
        <v>1601</v>
      </c>
      <c r="J16" s="23">
        <v>13.8</v>
      </c>
      <c r="K16" s="51">
        <f>2500/0.96</f>
        <v>2604.166666666667</v>
      </c>
      <c r="L16" s="51">
        <f>1200/0.96</f>
        <v>1250</v>
      </c>
      <c r="M16" s="29">
        <f t="shared" si="0"/>
        <v>0.4799999999999999</v>
      </c>
      <c r="N16" s="24">
        <v>1114</v>
      </c>
      <c r="O16" s="21" t="s">
        <v>167</v>
      </c>
      <c r="P16" s="22" t="s">
        <v>138</v>
      </c>
    </row>
    <row r="17" spans="1:16" ht="14.25">
      <c r="A17" s="55">
        <v>8</v>
      </c>
      <c r="B17" s="59" t="s">
        <v>24</v>
      </c>
      <c r="C17" s="57">
        <v>39088</v>
      </c>
      <c r="D17" s="35">
        <v>0.2569444444444445</v>
      </c>
      <c r="E17" s="42">
        <v>39088</v>
      </c>
      <c r="F17" s="35">
        <v>0.4076388888888889</v>
      </c>
      <c r="G17" s="65">
        <v>3.783333333333333</v>
      </c>
      <c r="H17" s="64">
        <v>13</v>
      </c>
      <c r="I17" s="26">
        <v>1304</v>
      </c>
      <c r="J17" s="19">
        <v>13.8</v>
      </c>
      <c r="K17" s="51">
        <f>1300/0.96</f>
        <v>1354.1666666666667</v>
      </c>
      <c r="L17" s="51">
        <f>800/0.96</f>
        <v>833.3333333333334</v>
      </c>
      <c r="M17" s="29">
        <f t="shared" si="0"/>
        <v>0.6153846153846154</v>
      </c>
      <c r="N17" s="24">
        <v>1500</v>
      </c>
      <c r="O17" s="21" t="s">
        <v>167</v>
      </c>
      <c r="P17" s="22" t="s">
        <v>86</v>
      </c>
    </row>
    <row r="18" spans="1:16" ht="14.25">
      <c r="A18" s="55">
        <v>9</v>
      </c>
      <c r="B18" s="59" t="s">
        <v>25</v>
      </c>
      <c r="C18" s="57">
        <v>39089</v>
      </c>
      <c r="D18" s="35">
        <v>0.7534722222222222</v>
      </c>
      <c r="E18" s="42">
        <v>39089</v>
      </c>
      <c r="F18" s="35">
        <v>0.8125</v>
      </c>
      <c r="G18" s="68">
        <f>85/60</f>
        <v>1.4166666666666667</v>
      </c>
      <c r="H18" s="19">
        <v>14</v>
      </c>
      <c r="I18" s="87">
        <v>1405</v>
      </c>
      <c r="J18" s="64">
        <v>13.8</v>
      </c>
      <c r="K18" s="84">
        <f>1200/0.96</f>
        <v>1250</v>
      </c>
      <c r="L18" s="84">
        <f>1200/0.96</f>
        <v>1250</v>
      </c>
      <c r="M18" s="85">
        <f t="shared" si="0"/>
        <v>1</v>
      </c>
      <c r="N18" s="86">
        <v>3495</v>
      </c>
      <c r="O18" s="88" t="s">
        <v>167</v>
      </c>
      <c r="P18" s="22" t="s">
        <v>139</v>
      </c>
    </row>
    <row r="19" spans="1:16" ht="14.25">
      <c r="A19" s="55"/>
      <c r="B19" s="59" t="s">
        <v>26</v>
      </c>
      <c r="C19" s="57">
        <v>39089</v>
      </c>
      <c r="D19" s="35">
        <v>0.8055555555555555</v>
      </c>
      <c r="E19" s="42">
        <v>39089</v>
      </c>
      <c r="F19" s="35">
        <v>0.9041666666666667</v>
      </c>
      <c r="G19" s="68">
        <v>3.033333333333333</v>
      </c>
      <c r="H19" s="19">
        <v>14</v>
      </c>
      <c r="I19" s="87">
        <v>1403</v>
      </c>
      <c r="J19" s="64">
        <v>13.8</v>
      </c>
      <c r="K19" s="84">
        <f>800/0.96</f>
        <v>833.3333333333334</v>
      </c>
      <c r="L19" s="84">
        <f>750/0.96</f>
        <v>781.25</v>
      </c>
      <c r="M19" s="85">
        <f t="shared" si="0"/>
        <v>0.9375</v>
      </c>
      <c r="N19" s="86">
        <v>2099</v>
      </c>
      <c r="O19" s="88" t="s">
        <v>167</v>
      </c>
      <c r="P19" s="22" t="s">
        <v>78</v>
      </c>
    </row>
    <row r="20" spans="1:16" ht="14.25">
      <c r="A20" s="55">
        <v>10</v>
      </c>
      <c r="B20" s="59" t="s">
        <v>27</v>
      </c>
      <c r="C20" s="57">
        <v>39090</v>
      </c>
      <c r="D20" s="35">
        <v>0.5</v>
      </c>
      <c r="E20" s="42">
        <v>39090</v>
      </c>
      <c r="F20" s="35">
        <v>0.53125</v>
      </c>
      <c r="G20" s="68">
        <v>0.75</v>
      </c>
      <c r="H20" s="19">
        <v>20</v>
      </c>
      <c r="I20" s="26">
        <v>2003</v>
      </c>
      <c r="J20" s="19">
        <v>13.8</v>
      </c>
      <c r="K20" s="51">
        <f>1500/0.96</f>
        <v>1562.5</v>
      </c>
      <c r="L20" s="51">
        <f>1100/0.96</f>
        <v>1145.8333333333335</v>
      </c>
      <c r="M20" s="29">
        <f t="shared" si="0"/>
        <v>0.7333333333333334</v>
      </c>
      <c r="N20" s="24">
        <v>2822</v>
      </c>
      <c r="O20" s="21" t="s">
        <v>169</v>
      </c>
      <c r="P20" s="22" t="s">
        <v>90</v>
      </c>
    </row>
    <row r="21" spans="1:16" ht="14.25">
      <c r="A21" s="55">
        <v>11</v>
      </c>
      <c r="B21" s="59" t="s">
        <v>28</v>
      </c>
      <c r="C21" s="57">
        <v>39091</v>
      </c>
      <c r="D21" s="35">
        <v>0.5381944444444444</v>
      </c>
      <c r="E21" s="42">
        <v>39091</v>
      </c>
      <c r="F21" s="35">
        <v>0.5590277777777778</v>
      </c>
      <c r="G21" s="68">
        <v>0.5</v>
      </c>
      <c r="H21" s="19">
        <v>20</v>
      </c>
      <c r="I21" s="26">
        <v>2003</v>
      </c>
      <c r="J21" s="19">
        <v>13.8</v>
      </c>
      <c r="K21" s="51">
        <f>1500/0.96</f>
        <v>1562.5</v>
      </c>
      <c r="L21" s="51">
        <f>1000/0.96</f>
        <v>1041.6666666666667</v>
      </c>
      <c r="M21" s="29">
        <f t="shared" si="0"/>
        <v>0.6666666666666667</v>
      </c>
      <c r="N21" s="20">
        <v>2822</v>
      </c>
      <c r="O21" s="21" t="s">
        <v>167</v>
      </c>
      <c r="P21" s="22" t="s">
        <v>141</v>
      </c>
    </row>
    <row r="22" spans="1:16" ht="14.25">
      <c r="A22" s="55">
        <v>12</v>
      </c>
      <c r="B22" s="59" t="s">
        <v>29</v>
      </c>
      <c r="C22" s="57">
        <v>39091</v>
      </c>
      <c r="D22" s="35">
        <v>0.4513888888888889</v>
      </c>
      <c r="E22" s="42">
        <v>39091</v>
      </c>
      <c r="F22" s="35">
        <v>0.5</v>
      </c>
      <c r="G22" s="65">
        <v>1.1666666666666667</v>
      </c>
      <c r="H22" s="64">
        <v>23</v>
      </c>
      <c r="I22" s="26">
        <v>2301</v>
      </c>
      <c r="J22" s="19">
        <v>13.8</v>
      </c>
      <c r="K22" s="51">
        <f>2000/0.96</f>
        <v>2083.3333333333335</v>
      </c>
      <c r="L22" s="51">
        <f>1200/0.96</f>
        <v>1250</v>
      </c>
      <c r="M22" s="29">
        <f t="shared" si="0"/>
        <v>0.6</v>
      </c>
      <c r="N22" s="24">
        <v>2500</v>
      </c>
      <c r="O22" s="21" t="s">
        <v>167</v>
      </c>
      <c r="P22" s="22" t="s">
        <v>142</v>
      </c>
    </row>
    <row r="23" spans="1:16" ht="14.25">
      <c r="A23" s="55">
        <v>13</v>
      </c>
      <c r="B23" s="59" t="s">
        <v>30</v>
      </c>
      <c r="C23" s="57">
        <v>39092</v>
      </c>
      <c r="D23" s="35">
        <v>0.3020833333333333</v>
      </c>
      <c r="E23" s="42">
        <v>39092</v>
      </c>
      <c r="F23" s="35">
        <v>0.5590277777777778</v>
      </c>
      <c r="G23" s="65">
        <v>6.166666666666667</v>
      </c>
      <c r="H23" s="64">
        <v>14</v>
      </c>
      <c r="I23" s="26">
        <v>142</v>
      </c>
      <c r="J23" s="19">
        <v>69</v>
      </c>
      <c r="K23" s="51">
        <f>9000/0.96</f>
        <v>9375</v>
      </c>
      <c r="L23" s="51">
        <f>5500/0.96</f>
        <v>5729.166666666667</v>
      </c>
      <c r="M23" s="29">
        <f t="shared" si="0"/>
        <v>0.6111111111111112</v>
      </c>
      <c r="N23" s="24">
        <v>6388</v>
      </c>
      <c r="O23" s="21" t="s">
        <v>167</v>
      </c>
      <c r="P23" s="22" t="s">
        <v>143</v>
      </c>
    </row>
    <row r="24" spans="1:16" ht="14.25">
      <c r="A24" s="55">
        <v>14</v>
      </c>
      <c r="B24" s="59" t="s">
        <v>31</v>
      </c>
      <c r="C24" s="57">
        <v>39092</v>
      </c>
      <c r="D24" s="35">
        <v>0.3020833333333333</v>
      </c>
      <c r="E24" s="42">
        <v>39092</v>
      </c>
      <c r="F24" s="35">
        <v>0.3819444444444444</v>
      </c>
      <c r="G24" s="68">
        <v>1.9166666666666667</v>
      </c>
      <c r="H24" s="19">
        <v>14</v>
      </c>
      <c r="I24" s="26">
        <v>1405</v>
      </c>
      <c r="J24" s="19">
        <v>13.8</v>
      </c>
      <c r="K24" s="51">
        <f>1200/0.96</f>
        <v>1250</v>
      </c>
      <c r="L24" s="51">
        <f>800/0.96</f>
        <v>833.3333333333334</v>
      </c>
      <c r="M24" s="29">
        <f t="shared" si="0"/>
        <v>0.6666666666666667</v>
      </c>
      <c r="N24" s="24">
        <v>3495</v>
      </c>
      <c r="O24" s="21" t="s">
        <v>169</v>
      </c>
      <c r="P24" s="22" t="s">
        <v>170</v>
      </c>
    </row>
    <row r="25" spans="1:16" ht="14.25">
      <c r="A25" s="55">
        <v>15</v>
      </c>
      <c r="B25" s="59" t="s">
        <v>32</v>
      </c>
      <c r="C25" s="57">
        <v>39092</v>
      </c>
      <c r="D25" s="35">
        <v>0.40625</v>
      </c>
      <c r="E25" s="57">
        <v>39092</v>
      </c>
      <c r="F25" s="35">
        <v>0.5868055555555556</v>
      </c>
      <c r="G25" s="68">
        <v>4.333333333333333</v>
      </c>
      <c r="H25" s="19">
        <v>20</v>
      </c>
      <c r="I25" s="44">
        <v>2001</v>
      </c>
      <c r="J25" s="19">
        <v>13.8</v>
      </c>
      <c r="K25" s="51">
        <f>1200/0.96</f>
        <v>1250</v>
      </c>
      <c r="L25" s="51">
        <f>800/0.96</f>
        <v>833.3333333333334</v>
      </c>
      <c r="M25" s="29">
        <f t="shared" si="0"/>
        <v>0.6666666666666667</v>
      </c>
      <c r="N25" s="24">
        <v>1163</v>
      </c>
      <c r="O25" s="21" t="s">
        <v>169</v>
      </c>
      <c r="P25" s="25" t="s">
        <v>95</v>
      </c>
    </row>
    <row r="26" spans="1:16" ht="14.25">
      <c r="A26" s="55">
        <v>16</v>
      </c>
      <c r="B26" s="59" t="s">
        <v>33</v>
      </c>
      <c r="C26" s="57">
        <v>39092</v>
      </c>
      <c r="D26" s="36">
        <v>0.5416666666666666</v>
      </c>
      <c r="E26" s="42">
        <v>39092</v>
      </c>
      <c r="F26" s="36">
        <v>0.59375</v>
      </c>
      <c r="G26" s="46">
        <v>1.25</v>
      </c>
      <c r="H26" s="77">
        <v>18</v>
      </c>
      <c r="I26" s="45">
        <v>181</v>
      </c>
      <c r="J26" s="26">
        <v>69</v>
      </c>
      <c r="K26" s="51">
        <f>5500/0.96</f>
        <v>5729.166666666667</v>
      </c>
      <c r="L26" s="51">
        <f>3800/0.96</f>
        <v>3958.3333333333335</v>
      </c>
      <c r="M26" s="29">
        <f t="shared" si="0"/>
        <v>0.6909090909090909</v>
      </c>
      <c r="N26" s="24">
        <v>9097</v>
      </c>
      <c r="O26" s="21" t="s">
        <v>167</v>
      </c>
      <c r="P26" s="27" t="s">
        <v>145</v>
      </c>
    </row>
    <row r="27" spans="1:16" ht="14.25">
      <c r="A27" s="55">
        <v>17</v>
      </c>
      <c r="B27" s="59" t="s">
        <v>34</v>
      </c>
      <c r="C27" s="57">
        <v>39092</v>
      </c>
      <c r="D27" s="36">
        <v>0.6354166666666666</v>
      </c>
      <c r="E27" s="42">
        <v>39092</v>
      </c>
      <c r="F27" s="36">
        <v>0.6666666666666666</v>
      </c>
      <c r="G27" s="70">
        <v>0.75</v>
      </c>
      <c r="H27" s="78">
        <v>17</v>
      </c>
      <c r="I27" s="45">
        <v>1701</v>
      </c>
      <c r="J27" s="26">
        <v>13.8</v>
      </c>
      <c r="K27" s="51">
        <f>2200/0.96</f>
        <v>2291.666666666667</v>
      </c>
      <c r="L27" s="51">
        <f>1500/0.96</f>
        <v>1562.5</v>
      </c>
      <c r="M27" s="29">
        <f t="shared" si="0"/>
        <v>0.6818181818181818</v>
      </c>
      <c r="N27" s="24">
        <v>2001</v>
      </c>
      <c r="O27" s="21" t="s">
        <v>167</v>
      </c>
      <c r="P27" s="27" t="s">
        <v>146</v>
      </c>
    </row>
    <row r="28" spans="1:16" ht="14.25">
      <c r="A28" s="55">
        <v>18</v>
      </c>
      <c r="B28" s="59" t="s">
        <v>35</v>
      </c>
      <c r="C28" s="57">
        <v>39092</v>
      </c>
      <c r="D28" s="36">
        <v>0.7152777777777778</v>
      </c>
      <c r="E28" s="42">
        <v>39092</v>
      </c>
      <c r="F28" s="36">
        <v>0.7256944444444445</v>
      </c>
      <c r="G28" s="46">
        <v>0.25</v>
      </c>
      <c r="H28" s="77">
        <v>20</v>
      </c>
      <c r="I28" s="45">
        <v>2002</v>
      </c>
      <c r="J28" s="19">
        <v>13.8</v>
      </c>
      <c r="K28" s="51">
        <f>1500/0.96</f>
        <v>1562.5</v>
      </c>
      <c r="L28" s="51">
        <f>800/0.96</f>
        <v>833.3333333333334</v>
      </c>
      <c r="M28" s="29">
        <f t="shared" si="0"/>
        <v>0.5333333333333333</v>
      </c>
      <c r="N28" s="24">
        <v>2149</v>
      </c>
      <c r="O28" s="21" t="s">
        <v>169</v>
      </c>
      <c r="P28" s="27" t="s">
        <v>147</v>
      </c>
    </row>
    <row r="29" spans="1:16" ht="14.25">
      <c r="A29" s="55">
        <v>19</v>
      </c>
      <c r="B29" s="59" t="s">
        <v>36</v>
      </c>
      <c r="C29" s="57">
        <v>39093</v>
      </c>
      <c r="D29" s="36">
        <v>0.8861111111111111</v>
      </c>
      <c r="E29" s="42">
        <v>39094</v>
      </c>
      <c r="F29" s="36">
        <v>0.25</v>
      </c>
      <c r="G29" s="46">
        <v>9.266666666666667</v>
      </c>
      <c r="H29" s="77">
        <v>14</v>
      </c>
      <c r="I29" s="45">
        <v>142</v>
      </c>
      <c r="J29" s="19">
        <v>69</v>
      </c>
      <c r="K29" s="51">
        <f>9000/0.96</f>
        <v>9375</v>
      </c>
      <c r="L29" s="51">
        <f>5800/0.96</f>
        <v>6041.666666666667</v>
      </c>
      <c r="M29" s="29">
        <f t="shared" si="0"/>
        <v>0.6444444444444445</v>
      </c>
      <c r="N29" s="24">
        <v>6388</v>
      </c>
      <c r="O29" s="21" t="s">
        <v>167</v>
      </c>
      <c r="P29" s="28" t="s">
        <v>144</v>
      </c>
    </row>
    <row r="30" spans="1:16" ht="14.25">
      <c r="A30" s="55">
        <v>21</v>
      </c>
      <c r="B30" s="59" t="s">
        <v>37</v>
      </c>
      <c r="C30" s="57">
        <v>39094</v>
      </c>
      <c r="D30" s="36">
        <v>0.25</v>
      </c>
      <c r="E30" s="42">
        <v>39094</v>
      </c>
      <c r="F30" s="36">
        <v>0.5361111111111111</v>
      </c>
      <c r="G30" s="46">
        <v>6.866666666666666</v>
      </c>
      <c r="H30" s="77">
        <v>14</v>
      </c>
      <c r="I30" s="45">
        <v>142</v>
      </c>
      <c r="J30" s="26">
        <v>69</v>
      </c>
      <c r="K30" s="51">
        <f>9000/0.96</f>
        <v>9375</v>
      </c>
      <c r="L30" s="51">
        <f>4800/0.96</f>
        <v>5000</v>
      </c>
      <c r="M30" s="29">
        <f t="shared" si="0"/>
        <v>0.5333333333333333</v>
      </c>
      <c r="N30" s="24">
        <v>6388</v>
      </c>
      <c r="O30" s="29" t="s">
        <v>169</v>
      </c>
      <c r="P30" s="30" t="s">
        <v>175</v>
      </c>
    </row>
    <row r="31" spans="1:16" ht="14.25">
      <c r="A31" s="55">
        <v>23</v>
      </c>
      <c r="B31" s="59" t="s">
        <v>38</v>
      </c>
      <c r="C31" s="57">
        <v>39094</v>
      </c>
      <c r="D31" s="36">
        <v>0.40277777777777773</v>
      </c>
      <c r="E31" s="42">
        <v>39094</v>
      </c>
      <c r="F31" s="36">
        <v>0.4513888888888889</v>
      </c>
      <c r="G31" s="46">
        <v>1.1666666666666667</v>
      </c>
      <c r="H31" s="77">
        <v>20</v>
      </c>
      <c r="I31" s="45">
        <v>2002</v>
      </c>
      <c r="J31" s="26">
        <v>13.8</v>
      </c>
      <c r="K31" s="51">
        <f>1500/0.96</f>
        <v>1562.5</v>
      </c>
      <c r="L31" s="51">
        <f>800/0.96</f>
        <v>833.3333333333334</v>
      </c>
      <c r="M31" s="29">
        <f t="shared" si="0"/>
        <v>0.5333333333333333</v>
      </c>
      <c r="N31" s="24">
        <v>2149</v>
      </c>
      <c r="O31" s="29" t="s">
        <v>169</v>
      </c>
      <c r="P31" s="30" t="s">
        <v>102</v>
      </c>
    </row>
    <row r="32" spans="1:16" ht="14.25">
      <c r="A32" s="55">
        <v>24</v>
      </c>
      <c r="B32" s="59" t="s">
        <v>39</v>
      </c>
      <c r="C32" s="57">
        <v>39094</v>
      </c>
      <c r="D32" s="36">
        <v>0.4666666666666666</v>
      </c>
      <c r="E32" s="42">
        <v>39094</v>
      </c>
      <c r="F32" s="36">
        <v>0.517361111111111</v>
      </c>
      <c r="G32" s="46">
        <v>1.2166666666666666</v>
      </c>
      <c r="H32" s="77">
        <v>17</v>
      </c>
      <c r="I32" s="45">
        <v>1701</v>
      </c>
      <c r="J32" s="26">
        <v>13.8</v>
      </c>
      <c r="K32" s="51">
        <f>2200/0.96</f>
        <v>2291.666666666667</v>
      </c>
      <c r="L32" s="51">
        <f>1100/0.96</f>
        <v>1145.8333333333335</v>
      </c>
      <c r="M32" s="29">
        <f t="shared" si="0"/>
        <v>0.5</v>
      </c>
      <c r="N32" s="24">
        <v>2001</v>
      </c>
      <c r="O32" s="29" t="s">
        <v>169</v>
      </c>
      <c r="P32" s="30" t="s">
        <v>102</v>
      </c>
    </row>
    <row r="33" spans="1:16" ht="14.25">
      <c r="A33" s="55">
        <v>25</v>
      </c>
      <c r="B33" s="59" t="s">
        <v>40</v>
      </c>
      <c r="C33" s="42">
        <v>39094</v>
      </c>
      <c r="D33" s="36">
        <v>0.8090277777777778</v>
      </c>
      <c r="E33" s="42">
        <v>39094</v>
      </c>
      <c r="F33" s="36">
        <v>0.875</v>
      </c>
      <c r="G33" s="46">
        <v>1.5833333333333333</v>
      </c>
      <c r="H33" s="77">
        <v>17</v>
      </c>
      <c r="I33" s="45">
        <v>1703</v>
      </c>
      <c r="J33" s="26">
        <v>13.8</v>
      </c>
      <c r="K33" s="51">
        <f>3400/0.96</f>
        <v>3541.666666666667</v>
      </c>
      <c r="L33" s="51">
        <f>3300/0.96</f>
        <v>3437.5</v>
      </c>
      <c r="M33" s="29">
        <f t="shared" si="0"/>
        <v>0.9705882352941175</v>
      </c>
      <c r="N33" s="24">
        <v>7243</v>
      </c>
      <c r="O33" s="29" t="s">
        <v>167</v>
      </c>
      <c r="P33" s="30" t="s">
        <v>104</v>
      </c>
    </row>
    <row r="34" spans="1:16" ht="14.25">
      <c r="A34" s="55">
        <v>26</v>
      </c>
      <c r="B34" s="59" t="s">
        <v>41</v>
      </c>
      <c r="C34" s="57">
        <v>39096</v>
      </c>
      <c r="D34" s="36">
        <v>0.4548611111111111</v>
      </c>
      <c r="E34" s="42">
        <v>39096</v>
      </c>
      <c r="F34" s="36">
        <v>0.5069444444444444</v>
      </c>
      <c r="G34" s="46">
        <v>1.25</v>
      </c>
      <c r="H34" s="77">
        <v>20</v>
      </c>
      <c r="I34" s="45">
        <v>2001</v>
      </c>
      <c r="J34" s="26">
        <v>13.8</v>
      </c>
      <c r="K34" s="51">
        <f>1200/0.96</f>
        <v>1250</v>
      </c>
      <c r="L34" s="51">
        <f>800/0.96</f>
        <v>833.3333333333334</v>
      </c>
      <c r="M34" s="29">
        <f t="shared" si="0"/>
        <v>0.6666666666666667</v>
      </c>
      <c r="N34" s="24">
        <v>1163</v>
      </c>
      <c r="O34" s="29" t="s">
        <v>171</v>
      </c>
      <c r="P34" s="30" t="s">
        <v>149</v>
      </c>
    </row>
    <row r="35" spans="1:16" ht="14.25">
      <c r="A35" s="55">
        <v>28</v>
      </c>
      <c r="B35" s="59" t="s">
        <v>42</v>
      </c>
      <c r="C35" s="57">
        <v>39096</v>
      </c>
      <c r="D35" s="36">
        <v>0.5555555555555556</v>
      </c>
      <c r="E35" s="42">
        <v>39096</v>
      </c>
      <c r="F35" s="36">
        <v>0.6215277777777778</v>
      </c>
      <c r="G35" s="46">
        <v>1.5833333333333333</v>
      </c>
      <c r="H35" s="77">
        <v>20</v>
      </c>
      <c r="I35" s="45">
        <v>2002</v>
      </c>
      <c r="J35" s="26">
        <v>13.8</v>
      </c>
      <c r="K35" s="51">
        <f>1500/0.96</f>
        <v>1562.5</v>
      </c>
      <c r="L35" s="51">
        <f>600/0.96</f>
        <v>625</v>
      </c>
      <c r="M35" s="29">
        <f t="shared" si="0"/>
        <v>0.4</v>
      </c>
      <c r="N35" s="24">
        <v>2149</v>
      </c>
      <c r="O35" s="29" t="s">
        <v>167</v>
      </c>
      <c r="P35" s="30" t="s">
        <v>150</v>
      </c>
    </row>
    <row r="36" spans="1:16" ht="14.25">
      <c r="A36" s="55">
        <v>29</v>
      </c>
      <c r="B36" s="59" t="s">
        <v>43</v>
      </c>
      <c r="C36" s="57">
        <v>39096</v>
      </c>
      <c r="D36" s="36">
        <v>0.2916666666666667</v>
      </c>
      <c r="E36" s="42">
        <v>39096</v>
      </c>
      <c r="F36" s="36">
        <v>0.40277777777777773</v>
      </c>
      <c r="G36" s="46">
        <v>2.6666666666666665</v>
      </c>
      <c r="H36" s="77">
        <v>18</v>
      </c>
      <c r="I36" s="45">
        <v>1801</v>
      </c>
      <c r="J36" s="26">
        <v>13.8</v>
      </c>
      <c r="K36" s="51">
        <f>1800/0.96</f>
        <v>1875</v>
      </c>
      <c r="L36" s="51">
        <f>900/0.96</f>
        <v>937.5</v>
      </c>
      <c r="M36" s="29">
        <f t="shared" si="0"/>
        <v>0.5</v>
      </c>
      <c r="N36" s="24">
        <v>3215</v>
      </c>
      <c r="O36" s="29" t="s">
        <v>167</v>
      </c>
      <c r="P36" s="30" t="s">
        <v>78</v>
      </c>
    </row>
    <row r="37" spans="1:16" ht="14.25">
      <c r="A37" s="55">
        <v>30</v>
      </c>
      <c r="B37" s="59" t="s">
        <v>44</v>
      </c>
      <c r="C37" s="57">
        <v>39096</v>
      </c>
      <c r="D37" s="36">
        <v>0.25</v>
      </c>
      <c r="E37" s="42">
        <v>39096</v>
      </c>
      <c r="F37" s="36">
        <v>0.4583333333333333</v>
      </c>
      <c r="G37" s="46">
        <v>5</v>
      </c>
      <c r="H37" s="77">
        <v>20</v>
      </c>
      <c r="I37" s="45">
        <v>2002</v>
      </c>
      <c r="J37" s="26">
        <v>13.08</v>
      </c>
      <c r="K37" s="51">
        <f>1500/0.96</f>
        <v>1562.5</v>
      </c>
      <c r="L37" s="51">
        <f>1000/0.96</f>
        <v>1041.6666666666667</v>
      </c>
      <c r="M37" s="29">
        <f t="shared" si="0"/>
        <v>0.6666666666666667</v>
      </c>
      <c r="N37" s="24">
        <v>2149</v>
      </c>
      <c r="O37" s="29" t="s">
        <v>167</v>
      </c>
      <c r="P37" s="30" t="s">
        <v>106</v>
      </c>
    </row>
    <row r="38" spans="1:16" ht="14.25">
      <c r="A38" s="55">
        <v>31</v>
      </c>
      <c r="B38" s="72" t="s">
        <v>45</v>
      </c>
      <c r="C38" s="58">
        <v>39096</v>
      </c>
      <c r="D38" s="35">
        <v>0.9895833333333334</v>
      </c>
      <c r="E38" s="50">
        <v>39097</v>
      </c>
      <c r="F38" s="35">
        <v>0.4305555555555556</v>
      </c>
      <c r="G38" s="68">
        <v>11.083333333333334</v>
      </c>
      <c r="H38" s="19">
        <v>15</v>
      </c>
      <c r="I38" s="26" t="s">
        <v>130</v>
      </c>
      <c r="J38" s="26">
        <v>13.8</v>
      </c>
      <c r="K38" s="51">
        <f>3000/0.96</f>
        <v>3125</v>
      </c>
      <c r="L38" s="51">
        <f>2600/0.96</f>
        <v>2708.3333333333335</v>
      </c>
      <c r="M38" s="29">
        <f t="shared" si="0"/>
        <v>0.8666666666666667</v>
      </c>
      <c r="N38" s="20">
        <v>2132</v>
      </c>
      <c r="O38" s="29" t="s">
        <v>166</v>
      </c>
      <c r="P38" s="53" t="s">
        <v>151</v>
      </c>
    </row>
    <row r="39" spans="1:16" ht="14.25">
      <c r="A39" s="55">
        <v>33</v>
      </c>
      <c r="B39" s="59" t="s">
        <v>46</v>
      </c>
      <c r="C39" s="57">
        <v>39097</v>
      </c>
      <c r="D39" s="36">
        <v>0.6909722222222222</v>
      </c>
      <c r="E39" s="42">
        <v>39097</v>
      </c>
      <c r="F39" s="36">
        <v>0.7361111111111112</v>
      </c>
      <c r="G39" s="46">
        <v>1.0833333333333333</v>
      </c>
      <c r="H39" s="77">
        <v>20</v>
      </c>
      <c r="I39" s="45">
        <v>2002</v>
      </c>
      <c r="J39" s="26">
        <v>13.8</v>
      </c>
      <c r="K39" s="51">
        <f>1500/0.96</f>
        <v>1562.5</v>
      </c>
      <c r="L39" s="51">
        <f>750/0.96</f>
        <v>781.25</v>
      </c>
      <c r="M39" s="29">
        <f t="shared" si="0"/>
        <v>0.5</v>
      </c>
      <c r="N39" s="24">
        <v>2149</v>
      </c>
      <c r="O39" s="29" t="s">
        <v>167</v>
      </c>
      <c r="P39" s="30" t="s">
        <v>110</v>
      </c>
    </row>
    <row r="40" spans="1:16" ht="14.25">
      <c r="A40" s="55">
        <v>34</v>
      </c>
      <c r="B40" s="59" t="s">
        <v>47</v>
      </c>
      <c r="C40" s="58">
        <v>39098</v>
      </c>
      <c r="D40" s="35">
        <v>0.4291666666666667</v>
      </c>
      <c r="E40" s="50">
        <v>39098</v>
      </c>
      <c r="F40" s="35">
        <v>0.45</v>
      </c>
      <c r="G40" s="68">
        <v>0.5</v>
      </c>
      <c r="H40" s="19">
        <v>20</v>
      </c>
      <c r="I40" s="26">
        <v>2002</v>
      </c>
      <c r="J40" s="26">
        <v>13.8</v>
      </c>
      <c r="K40" s="51">
        <f>1500/0.96</f>
        <v>1562.5</v>
      </c>
      <c r="L40" s="51">
        <f>800/0.96</f>
        <v>833.3333333333334</v>
      </c>
      <c r="M40" s="29">
        <f t="shared" si="0"/>
        <v>0.5333333333333333</v>
      </c>
      <c r="N40" s="24">
        <v>2149</v>
      </c>
      <c r="O40" s="29" t="s">
        <v>172</v>
      </c>
      <c r="P40" s="30" t="s">
        <v>152</v>
      </c>
    </row>
    <row r="41" spans="1:16" ht="14.25">
      <c r="A41" s="55">
        <v>35</v>
      </c>
      <c r="B41" s="72" t="s">
        <v>48</v>
      </c>
      <c r="C41" s="58">
        <v>39098</v>
      </c>
      <c r="D41" s="35">
        <v>0.8541666666666666</v>
      </c>
      <c r="E41" s="50">
        <v>39099</v>
      </c>
      <c r="F41" s="35">
        <v>0.4125</v>
      </c>
      <c r="G41" s="65">
        <v>14.4</v>
      </c>
      <c r="H41" s="64">
        <v>15</v>
      </c>
      <c r="I41" s="26" t="s">
        <v>130</v>
      </c>
      <c r="J41" s="26">
        <v>13.8</v>
      </c>
      <c r="K41" s="51">
        <f>3000/0.96</f>
        <v>3125</v>
      </c>
      <c r="L41" s="51">
        <f>2600/0.96</f>
        <v>2708.3333333333335</v>
      </c>
      <c r="M41" s="29">
        <f t="shared" si="0"/>
        <v>0.8666666666666667</v>
      </c>
      <c r="N41" s="20">
        <v>2132</v>
      </c>
      <c r="O41" s="29" t="s">
        <v>168</v>
      </c>
      <c r="P41" s="53" t="s">
        <v>111</v>
      </c>
    </row>
    <row r="42" spans="1:16" ht="14.25">
      <c r="A42" s="56">
        <v>36</v>
      </c>
      <c r="B42" s="59" t="s">
        <v>49</v>
      </c>
      <c r="C42" s="57">
        <v>39099</v>
      </c>
      <c r="D42" s="47">
        <v>0.47152777777777777</v>
      </c>
      <c r="E42" s="50">
        <v>39099</v>
      </c>
      <c r="F42" s="47">
        <v>0.5118055555555555</v>
      </c>
      <c r="G42" s="71">
        <v>1.0333333333333334</v>
      </c>
      <c r="H42" s="79">
        <v>13</v>
      </c>
      <c r="I42" s="48">
        <v>131</v>
      </c>
      <c r="J42" s="44">
        <v>69</v>
      </c>
      <c r="K42" s="51">
        <f>1500/0.96</f>
        <v>1562.5</v>
      </c>
      <c r="L42" s="51">
        <f>800/0.96</f>
        <v>833.3333333333334</v>
      </c>
      <c r="M42" s="29">
        <f t="shared" si="0"/>
        <v>0.5333333333333333</v>
      </c>
      <c r="N42" s="24">
        <v>3619</v>
      </c>
      <c r="O42" s="21" t="s">
        <v>167</v>
      </c>
      <c r="P42" s="49" t="s">
        <v>153</v>
      </c>
    </row>
    <row r="43" spans="1:16" ht="14.25">
      <c r="A43" s="55">
        <v>37</v>
      </c>
      <c r="B43" s="59" t="s">
        <v>50</v>
      </c>
      <c r="C43" s="57">
        <v>39100</v>
      </c>
      <c r="D43" s="36">
        <v>0.13194444444444445</v>
      </c>
      <c r="E43" s="50">
        <v>39100</v>
      </c>
      <c r="F43" s="36">
        <v>0.3854166666666667</v>
      </c>
      <c r="G43" s="70">
        <v>6.416666666666667</v>
      </c>
      <c r="H43" s="78">
        <v>13</v>
      </c>
      <c r="I43" s="45">
        <v>1303</v>
      </c>
      <c r="J43" s="26">
        <v>13.8</v>
      </c>
      <c r="K43" s="51">
        <f>2600/0.96</f>
        <v>2708.3333333333335</v>
      </c>
      <c r="L43" s="51">
        <f>1800/0.96</f>
        <v>1875</v>
      </c>
      <c r="M43" s="29">
        <f t="shared" si="0"/>
        <v>0.6923076923076923</v>
      </c>
      <c r="N43" s="24">
        <v>3664</v>
      </c>
      <c r="O43" s="29" t="s">
        <v>167</v>
      </c>
      <c r="P43" s="30" t="s">
        <v>154</v>
      </c>
    </row>
    <row r="44" spans="1:16" ht="14.25">
      <c r="A44" s="55">
        <v>38</v>
      </c>
      <c r="B44" s="59" t="s">
        <v>72</v>
      </c>
      <c r="C44" s="57">
        <v>39101</v>
      </c>
      <c r="D44" s="36">
        <v>0.7013888888888888</v>
      </c>
      <c r="E44" s="42">
        <v>39101</v>
      </c>
      <c r="F44" s="36">
        <v>0.7430555555555555</v>
      </c>
      <c r="G44" s="46">
        <v>1</v>
      </c>
      <c r="H44" s="77">
        <v>18</v>
      </c>
      <c r="I44" s="45">
        <v>1803</v>
      </c>
      <c r="J44" s="26">
        <v>13.8</v>
      </c>
      <c r="K44" s="51">
        <f>1200/0.96</f>
        <v>1250</v>
      </c>
      <c r="L44" s="51">
        <f>650/0.96</f>
        <v>677.0833333333334</v>
      </c>
      <c r="M44" s="29">
        <f t="shared" si="0"/>
        <v>0.5416666666666667</v>
      </c>
      <c r="N44" s="24">
        <v>1831</v>
      </c>
      <c r="O44" s="29" t="s">
        <v>167</v>
      </c>
      <c r="P44" s="30" t="s">
        <v>104</v>
      </c>
    </row>
    <row r="45" spans="1:16" ht="14.25">
      <c r="A45" s="55">
        <v>39</v>
      </c>
      <c r="B45" s="59" t="s">
        <v>51</v>
      </c>
      <c r="C45" s="58">
        <v>39101</v>
      </c>
      <c r="D45" s="35">
        <v>0.7944444444444444</v>
      </c>
      <c r="E45" s="50">
        <v>39101</v>
      </c>
      <c r="F45" s="35">
        <v>0.8194444444444445</v>
      </c>
      <c r="G45" s="68">
        <v>0.6</v>
      </c>
      <c r="H45" s="19">
        <v>23</v>
      </c>
      <c r="I45" s="26">
        <v>2301</v>
      </c>
      <c r="J45" s="26">
        <v>13.8</v>
      </c>
      <c r="K45" s="51">
        <f>2000/0.96</f>
        <v>2083.3333333333335</v>
      </c>
      <c r="L45" s="51">
        <f>2000/0.96</f>
        <v>2083.3333333333335</v>
      </c>
      <c r="M45" s="29">
        <f t="shared" si="0"/>
        <v>1</v>
      </c>
      <c r="N45" s="20">
        <v>2500</v>
      </c>
      <c r="O45" s="29" t="s">
        <v>167</v>
      </c>
      <c r="P45" s="53" t="s">
        <v>78</v>
      </c>
    </row>
    <row r="46" spans="1:16" ht="14.25">
      <c r="A46" s="55">
        <v>40</v>
      </c>
      <c r="B46" s="59" t="s">
        <v>52</v>
      </c>
      <c r="C46" s="58">
        <v>39101</v>
      </c>
      <c r="D46" s="35">
        <v>0.8020833333333334</v>
      </c>
      <c r="E46" s="50">
        <v>39101</v>
      </c>
      <c r="F46" s="35">
        <v>0.8055555555555555</v>
      </c>
      <c r="G46" s="68">
        <v>0.08333333333333333</v>
      </c>
      <c r="H46" s="19">
        <v>17</v>
      </c>
      <c r="I46" s="26">
        <v>1703</v>
      </c>
      <c r="J46" s="26">
        <v>13.8</v>
      </c>
      <c r="K46" s="51">
        <f>3400/0.96</f>
        <v>3541.666666666667</v>
      </c>
      <c r="L46" s="51">
        <f>3400/0.96</f>
        <v>3541.666666666667</v>
      </c>
      <c r="M46" s="29">
        <f t="shared" si="0"/>
        <v>1</v>
      </c>
      <c r="N46" s="20">
        <v>7243</v>
      </c>
      <c r="O46" s="29" t="s">
        <v>167</v>
      </c>
      <c r="P46" s="53" t="s">
        <v>155</v>
      </c>
    </row>
    <row r="47" spans="1:16" ht="14.25">
      <c r="A47" s="55">
        <v>41</v>
      </c>
      <c r="B47" s="59" t="s">
        <v>53</v>
      </c>
      <c r="C47" s="58">
        <v>39104</v>
      </c>
      <c r="D47" s="35">
        <v>0.4895833333333333</v>
      </c>
      <c r="E47" s="50">
        <v>39104</v>
      </c>
      <c r="F47" s="35">
        <v>0.5416666666666666</v>
      </c>
      <c r="G47" s="68">
        <v>1.25</v>
      </c>
      <c r="H47" s="19">
        <v>13</v>
      </c>
      <c r="I47" s="26">
        <v>131</v>
      </c>
      <c r="J47" s="26">
        <v>69</v>
      </c>
      <c r="K47" s="51">
        <f>1500/0.96</f>
        <v>1562.5</v>
      </c>
      <c r="L47" s="51">
        <f>900/0.96</f>
        <v>937.5</v>
      </c>
      <c r="M47" s="29">
        <f t="shared" si="0"/>
        <v>0.6</v>
      </c>
      <c r="N47" s="20">
        <v>3619</v>
      </c>
      <c r="O47" s="29" t="s">
        <v>167</v>
      </c>
      <c r="P47" s="53" t="s">
        <v>156</v>
      </c>
    </row>
    <row r="48" spans="1:16" ht="14.25">
      <c r="A48" s="55"/>
      <c r="B48" s="59" t="s">
        <v>54</v>
      </c>
      <c r="C48" s="58">
        <v>39104</v>
      </c>
      <c r="D48" s="35">
        <v>0.4791666666666667</v>
      </c>
      <c r="E48" s="42">
        <v>39104</v>
      </c>
      <c r="F48" s="35">
        <v>0.6013888888888889</v>
      </c>
      <c r="G48" s="68">
        <v>3.933333333333333</v>
      </c>
      <c r="H48" s="19">
        <v>14</v>
      </c>
      <c r="I48" s="26">
        <v>1405</v>
      </c>
      <c r="J48" s="26">
        <v>13.8</v>
      </c>
      <c r="K48" s="51">
        <f>1200/0.96</f>
        <v>1250</v>
      </c>
      <c r="L48" s="51">
        <f>800/0.96</f>
        <v>833.3333333333334</v>
      </c>
      <c r="M48" s="29">
        <f t="shared" si="0"/>
        <v>0.6666666666666667</v>
      </c>
      <c r="N48" s="20">
        <v>3495</v>
      </c>
      <c r="O48" s="29" t="s">
        <v>167</v>
      </c>
      <c r="P48" s="53" t="s">
        <v>115</v>
      </c>
    </row>
    <row r="49" spans="1:16" ht="14.25">
      <c r="A49" s="55"/>
      <c r="B49" s="59" t="s">
        <v>55</v>
      </c>
      <c r="C49" s="58">
        <v>39105</v>
      </c>
      <c r="D49" s="35">
        <v>0.4888888888888889</v>
      </c>
      <c r="E49" s="50">
        <v>39105</v>
      </c>
      <c r="F49" s="35">
        <v>0.6013888888888889</v>
      </c>
      <c r="G49" s="68">
        <v>4.166666666666667</v>
      </c>
      <c r="H49" s="19">
        <v>15</v>
      </c>
      <c r="I49" s="26">
        <v>1501</v>
      </c>
      <c r="J49" s="26">
        <v>13.8</v>
      </c>
      <c r="K49" s="51">
        <f>1500/0.96</f>
        <v>1562.5</v>
      </c>
      <c r="L49" s="51">
        <f>650/0.96</f>
        <v>677.0833333333334</v>
      </c>
      <c r="M49" s="29">
        <f t="shared" si="0"/>
        <v>0.43333333333333335</v>
      </c>
      <c r="N49" s="20">
        <v>2079</v>
      </c>
      <c r="O49" s="29" t="s">
        <v>167</v>
      </c>
      <c r="P49" s="53" t="s">
        <v>78</v>
      </c>
    </row>
    <row r="50" spans="1:16" ht="14.25">
      <c r="A50" s="55"/>
      <c r="B50" s="59" t="s">
        <v>56</v>
      </c>
      <c r="C50" s="50">
        <v>39105</v>
      </c>
      <c r="D50" s="35">
        <v>0.782638888888889</v>
      </c>
      <c r="E50" s="58">
        <v>39105</v>
      </c>
      <c r="F50" s="81">
        <v>0.8166666666666668</v>
      </c>
      <c r="G50" s="68">
        <v>0.8166666666666667</v>
      </c>
      <c r="H50" s="19">
        <v>21</v>
      </c>
      <c r="I50" s="26">
        <v>2102</v>
      </c>
      <c r="J50" s="26">
        <v>13.8</v>
      </c>
      <c r="K50" s="51">
        <f>1000/0.96</f>
        <v>1041.6666666666667</v>
      </c>
      <c r="L50" s="51">
        <f>1000/0.96</f>
        <v>1041.6666666666667</v>
      </c>
      <c r="M50" s="29">
        <f t="shared" si="0"/>
        <v>1</v>
      </c>
      <c r="N50" s="20">
        <v>2619</v>
      </c>
      <c r="O50" s="29" t="s">
        <v>167</v>
      </c>
      <c r="P50" s="53" t="s">
        <v>157</v>
      </c>
    </row>
    <row r="51" spans="1:16" ht="14.25">
      <c r="A51" s="55"/>
      <c r="B51" s="59" t="s">
        <v>57</v>
      </c>
      <c r="C51" s="50">
        <v>39106</v>
      </c>
      <c r="D51" s="35">
        <v>0.2708333333333333</v>
      </c>
      <c r="E51" s="58">
        <v>39106</v>
      </c>
      <c r="F51" s="35">
        <v>0.4263888888888889</v>
      </c>
      <c r="G51" s="68">
        <v>4.733333333333333</v>
      </c>
      <c r="H51" s="19">
        <v>10</v>
      </c>
      <c r="I51" s="26">
        <v>1001</v>
      </c>
      <c r="J51" s="26">
        <v>69</v>
      </c>
      <c r="K51" s="51">
        <f>14000/0.96</f>
        <v>14583.333333333334</v>
      </c>
      <c r="L51" s="51">
        <f>9000/0.96</f>
        <v>9375</v>
      </c>
      <c r="M51" s="29">
        <f t="shared" si="0"/>
        <v>0.6428571428571428</v>
      </c>
      <c r="N51" s="20">
        <v>25000</v>
      </c>
      <c r="O51" s="29" t="s">
        <v>169</v>
      </c>
      <c r="P51" s="53" t="s">
        <v>158</v>
      </c>
    </row>
    <row r="52" spans="1:16" ht="14.25">
      <c r="A52" s="55"/>
      <c r="B52" s="59" t="s">
        <v>58</v>
      </c>
      <c r="C52" s="50">
        <v>39106</v>
      </c>
      <c r="D52" s="35">
        <v>0.4375</v>
      </c>
      <c r="E52" s="58">
        <v>39106</v>
      </c>
      <c r="F52" s="35">
        <v>0.5118055555555555</v>
      </c>
      <c r="G52" s="68">
        <v>2.783333333333333</v>
      </c>
      <c r="H52" s="19">
        <v>16</v>
      </c>
      <c r="I52" s="26">
        <v>1601</v>
      </c>
      <c r="J52" s="26">
        <v>13.8</v>
      </c>
      <c r="K52" s="51">
        <f>2500/0.96</f>
        <v>2604.166666666667</v>
      </c>
      <c r="L52" s="51">
        <f>1600/0.96</f>
        <v>1666.6666666666667</v>
      </c>
      <c r="M52" s="29">
        <f t="shared" si="0"/>
        <v>0.6399999999999999</v>
      </c>
      <c r="N52" s="20">
        <v>1114</v>
      </c>
      <c r="O52" s="29" t="s">
        <v>169</v>
      </c>
      <c r="P52" s="53" t="s">
        <v>134</v>
      </c>
    </row>
    <row r="53" spans="1:16" ht="14.25">
      <c r="A53" s="55"/>
      <c r="B53" s="59" t="s">
        <v>59</v>
      </c>
      <c r="C53" s="50">
        <v>39107</v>
      </c>
      <c r="D53" s="35">
        <v>0.19791666666666666</v>
      </c>
      <c r="E53" s="50">
        <v>39107</v>
      </c>
      <c r="F53" s="35">
        <v>0.4263888888888889</v>
      </c>
      <c r="G53" s="68">
        <v>6.983333333333333</v>
      </c>
      <c r="H53" s="19">
        <v>11</v>
      </c>
      <c r="I53" s="26">
        <v>1102</v>
      </c>
      <c r="J53" s="26">
        <v>13.8</v>
      </c>
      <c r="K53" s="51">
        <f>3800/0.96</f>
        <v>3958.3333333333335</v>
      </c>
      <c r="L53" s="51">
        <f>2200/0.96</f>
        <v>2291.666666666667</v>
      </c>
      <c r="M53" s="29">
        <f t="shared" si="0"/>
        <v>0.5789473684210527</v>
      </c>
      <c r="N53" s="20">
        <v>2547</v>
      </c>
      <c r="O53" s="29" t="s">
        <v>167</v>
      </c>
      <c r="P53" s="53" t="s">
        <v>159</v>
      </c>
    </row>
    <row r="54" spans="1:16" ht="14.25">
      <c r="A54" s="55"/>
      <c r="B54" s="59" t="s">
        <v>60</v>
      </c>
      <c r="C54" s="50">
        <v>39107</v>
      </c>
      <c r="D54" s="36">
        <v>0.5625</v>
      </c>
      <c r="E54" s="50">
        <v>39107</v>
      </c>
      <c r="F54" s="35">
        <v>0.625</v>
      </c>
      <c r="G54" s="68">
        <v>2.5</v>
      </c>
      <c r="H54" s="19">
        <v>13</v>
      </c>
      <c r="I54" s="26">
        <v>1304</v>
      </c>
      <c r="J54" s="26">
        <v>13.8</v>
      </c>
      <c r="K54" s="51">
        <f>1300/0.96</f>
        <v>1354.1666666666667</v>
      </c>
      <c r="L54" s="51">
        <f>800/0.96</f>
        <v>833.3333333333334</v>
      </c>
      <c r="M54" s="29">
        <f t="shared" si="0"/>
        <v>0.6153846153846154</v>
      </c>
      <c r="N54" s="20">
        <v>1500</v>
      </c>
      <c r="O54" s="29" t="s">
        <v>167</v>
      </c>
      <c r="P54" s="53" t="s">
        <v>123</v>
      </c>
    </row>
    <row r="55" spans="1:16" ht="14.25">
      <c r="A55" s="55"/>
      <c r="B55" s="59" t="s">
        <v>61</v>
      </c>
      <c r="C55" s="50">
        <v>39107</v>
      </c>
      <c r="D55" s="36">
        <v>0.65625</v>
      </c>
      <c r="E55" s="50">
        <v>39107</v>
      </c>
      <c r="F55" s="35">
        <v>0.7465277777777778</v>
      </c>
      <c r="G55" s="68">
        <v>3.5833333333333335</v>
      </c>
      <c r="H55" s="19">
        <v>16</v>
      </c>
      <c r="I55" s="26">
        <v>1602</v>
      </c>
      <c r="J55" s="26">
        <v>13.8</v>
      </c>
      <c r="K55" s="51">
        <f>800/0.96</f>
        <v>833.3333333333334</v>
      </c>
      <c r="L55" s="51">
        <f>500/0.96</f>
        <v>520.8333333333334</v>
      </c>
      <c r="M55" s="29">
        <f t="shared" si="0"/>
        <v>0.625</v>
      </c>
      <c r="N55" s="20">
        <v>1020</v>
      </c>
      <c r="O55" s="29" t="s">
        <v>167</v>
      </c>
      <c r="P55" s="53" t="s">
        <v>114</v>
      </c>
    </row>
    <row r="56" spans="1:16" ht="14.25">
      <c r="A56" s="55"/>
      <c r="B56" s="59" t="s">
        <v>62</v>
      </c>
      <c r="C56" s="50">
        <v>39108</v>
      </c>
      <c r="D56" s="36">
        <v>0.05555555555555555</v>
      </c>
      <c r="E56" s="50">
        <v>39108</v>
      </c>
      <c r="F56" s="35">
        <v>0.5</v>
      </c>
      <c r="G56" s="68">
        <v>11.333333333333334</v>
      </c>
      <c r="H56" s="19">
        <v>16</v>
      </c>
      <c r="I56" s="26">
        <v>1601</v>
      </c>
      <c r="J56" s="26">
        <v>13.8</v>
      </c>
      <c r="K56" s="51">
        <f>2500/0.96</f>
        <v>2604.166666666667</v>
      </c>
      <c r="L56" s="51">
        <f>1300/0.96</f>
        <v>1354.1666666666667</v>
      </c>
      <c r="M56" s="29">
        <f t="shared" si="0"/>
        <v>0.52</v>
      </c>
      <c r="N56" s="20">
        <v>1114</v>
      </c>
      <c r="O56" s="29" t="s">
        <v>166</v>
      </c>
      <c r="P56" s="53" t="s">
        <v>160</v>
      </c>
    </row>
    <row r="57" spans="1:16" ht="14.25">
      <c r="A57" s="55"/>
      <c r="B57" s="59" t="s">
        <v>63</v>
      </c>
      <c r="C57" s="50">
        <v>39108</v>
      </c>
      <c r="D57" s="35">
        <v>0.5</v>
      </c>
      <c r="E57" s="50">
        <v>39108</v>
      </c>
      <c r="F57" s="35">
        <v>0.513888888888889</v>
      </c>
      <c r="G57" s="68">
        <v>0.3333333333333333</v>
      </c>
      <c r="H57" s="19">
        <v>17</v>
      </c>
      <c r="I57" s="26">
        <v>171</v>
      </c>
      <c r="J57" s="26">
        <v>69</v>
      </c>
      <c r="K57" s="51">
        <f>19000/0.96</f>
        <v>19791.666666666668</v>
      </c>
      <c r="L57" s="51">
        <f>16000/0.96</f>
        <v>16666.666666666668</v>
      </c>
      <c r="M57" s="29">
        <f t="shared" si="0"/>
        <v>0.8421052631578948</v>
      </c>
      <c r="N57" s="20">
        <v>49000</v>
      </c>
      <c r="O57" s="29" t="s">
        <v>166</v>
      </c>
      <c r="P57" s="53" t="s">
        <v>173</v>
      </c>
    </row>
    <row r="58" spans="1:16" ht="14.25">
      <c r="A58" s="55"/>
      <c r="B58" s="59" t="s">
        <v>64</v>
      </c>
      <c r="C58" s="50">
        <v>39109</v>
      </c>
      <c r="D58" s="35">
        <v>0.5833333333333334</v>
      </c>
      <c r="E58" s="50">
        <v>39109</v>
      </c>
      <c r="F58" s="35">
        <v>0.6145833333333334</v>
      </c>
      <c r="G58" s="68">
        <v>0.75</v>
      </c>
      <c r="H58" s="19">
        <v>13</v>
      </c>
      <c r="I58" s="26">
        <v>1301</v>
      </c>
      <c r="J58" s="26">
        <v>13.8</v>
      </c>
      <c r="K58" s="51">
        <f>1400/0.96</f>
        <v>1458.3333333333335</v>
      </c>
      <c r="L58" s="51">
        <f>600/0.96</f>
        <v>625</v>
      </c>
      <c r="M58" s="29">
        <f t="shared" si="0"/>
        <v>0.42857142857142855</v>
      </c>
      <c r="N58" s="20">
        <v>2368</v>
      </c>
      <c r="O58" s="29" t="s">
        <v>167</v>
      </c>
      <c r="P58" s="53" t="s">
        <v>161</v>
      </c>
    </row>
    <row r="59" spans="1:16" ht="14.25">
      <c r="A59" s="55"/>
      <c r="B59" s="72" t="s">
        <v>65</v>
      </c>
      <c r="C59" s="50">
        <v>39111</v>
      </c>
      <c r="D59" s="34">
        <v>0.2916666666666667</v>
      </c>
      <c r="E59" s="50">
        <v>39111</v>
      </c>
      <c r="F59" s="35">
        <v>0.4375</v>
      </c>
      <c r="G59" s="68">
        <v>3.5</v>
      </c>
      <c r="H59" s="19">
        <v>17</v>
      </c>
      <c r="I59" s="26">
        <v>1701</v>
      </c>
      <c r="J59" s="26">
        <v>13.8</v>
      </c>
      <c r="K59" s="51">
        <f>2200/0.96</f>
        <v>2291.666666666667</v>
      </c>
      <c r="L59" s="51">
        <f>900/0.96</f>
        <v>937.5</v>
      </c>
      <c r="M59" s="29">
        <f t="shared" si="0"/>
        <v>0.40909090909090906</v>
      </c>
      <c r="N59" s="20">
        <v>2001</v>
      </c>
      <c r="O59" s="29" t="s">
        <v>167</v>
      </c>
      <c r="P59" s="53" t="s">
        <v>122</v>
      </c>
    </row>
    <row r="60" spans="1:16" ht="14.25">
      <c r="A60" s="55"/>
      <c r="B60" s="72" t="s">
        <v>66</v>
      </c>
      <c r="C60" s="50">
        <v>39111</v>
      </c>
      <c r="D60" s="34">
        <v>0.5131944444444444</v>
      </c>
      <c r="E60" s="50">
        <v>39111</v>
      </c>
      <c r="F60" s="35">
        <v>0.6090277777777778</v>
      </c>
      <c r="G60" s="68">
        <v>2.933333333333333</v>
      </c>
      <c r="H60" s="19">
        <v>17</v>
      </c>
      <c r="I60" s="26">
        <v>1701</v>
      </c>
      <c r="J60" s="26">
        <v>13.8</v>
      </c>
      <c r="K60" s="51">
        <f>2200/0.96</f>
        <v>2291.666666666667</v>
      </c>
      <c r="L60" s="51">
        <f>1300/0.96</f>
        <v>1354.1666666666667</v>
      </c>
      <c r="M60" s="29">
        <f t="shared" si="0"/>
        <v>0.5909090909090908</v>
      </c>
      <c r="N60" s="20">
        <v>2001</v>
      </c>
      <c r="O60" s="29" t="s">
        <v>167</v>
      </c>
      <c r="P60" s="53" t="s">
        <v>162</v>
      </c>
    </row>
    <row r="61" spans="1:16" ht="14.25">
      <c r="A61" s="55"/>
      <c r="B61" s="59" t="s">
        <v>67</v>
      </c>
      <c r="C61" s="50">
        <v>39111</v>
      </c>
      <c r="D61" s="35">
        <v>0.3333333333333333</v>
      </c>
      <c r="E61" s="50">
        <v>39111</v>
      </c>
      <c r="F61" s="81">
        <v>0.4763888888888889</v>
      </c>
      <c r="G61" s="68">
        <v>3.433333333333333</v>
      </c>
      <c r="H61" s="19">
        <v>14</v>
      </c>
      <c r="I61" s="26">
        <v>1405</v>
      </c>
      <c r="J61" s="26">
        <v>13.8</v>
      </c>
      <c r="K61" s="51">
        <f>1200/0.96</f>
        <v>1250</v>
      </c>
      <c r="L61" s="51">
        <f>800/0.96</f>
        <v>833.3333333333334</v>
      </c>
      <c r="M61" s="29">
        <f t="shared" si="0"/>
        <v>0.6666666666666667</v>
      </c>
      <c r="N61" s="20">
        <v>3495</v>
      </c>
      <c r="O61" s="29" t="s">
        <v>167</v>
      </c>
      <c r="P61" s="53" t="s">
        <v>163</v>
      </c>
    </row>
    <row r="62" spans="1:16" ht="14.25">
      <c r="A62" s="55"/>
      <c r="B62" s="59" t="s">
        <v>68</v>
      </c>
      <c r="C62" s="50">
        <v>39111</v>
      </c>
      <c r="D62" s="35">
        <v>0.4583333333333333</v>
      </c>
      <c r="E62" s="50">
        <v>39111</v>
      </c>
      <c r="F62" s="35">
        <v>0.4875</v>
      </c>
      <c r="G62" s="68">
        <v>0.7</v>
      </c>
      <c r="H62" s="19">
        <v>18</v>
      </c>
      <c r="I62" s="26">
        <v>1803</v>
      </c>
      <c r="J62" s="26">
        <v>13.8</v>
      </c>
      <c r="K62" s="51">
        <f>1200/0.96</f>
        <v>1250</v>
      </c>
      <c r="L62" s="51">
        <f>750/0.96</f>
        <v>781.25</v>
      </c>
      <c r="M62" s="29">
        <f t="shared" si="0"/>
        <v>0.625</v>
      </c>
      <c r="N62" s="20">
        <v>1831</v>
      </c>
      <c r="O62" s="29" t="s">
        <v>168</v>
      </c>
      <c r="P62" s="53" t="s">
        <v>126</v>
      </c>
    </row>
    <row r="63" spans="1:16" ht="14.25">
      <c r="A63" s="55"/>
      <c r="B63" s="59" t="s">
        <v>69</v>
      </c>
      <c r="C63" s="50">
        <v>39112</v>
      </c>
      <c r="D63" s="35">
        <v>0.16666666666666666</v>
      </c>
      <c r="E63" s="50">
        <v>39112</v>
      </c>
      <c r="F63" s="35">
        <v>0.2916666666666667</v>
      </c>
      <c r="G63" s="68">
        <v>3</v>
      </c>
      <c r="H63" s="19">
        <v>18</v>
      </c>
      <c r="I63" s="26">
        <v>1803</v>
      </c>
      <c r="J63" s="26">
        <v>13.8</v>
      </c>
      <c r="K63" s="51">
        <f>1200/0.96</f>
        <v>1250</v>
      </c>
      <c r="L63" s="51">
        <f>600/0.96</f>
        <v>625</v>
      </c>
      <c r="M63" s="29">
        <f t="shared" si="0"/>
        <v>0.5</v>
      </c>
      <c r="N63" s="20">
        <v>1831</v>
      </c>
      <c r="O63" s="29" t="s">
        <v>166</v>
      </c>
      <c r="P63" s="53" t="s">
        <v>164</v>
      </c>
    </row>
    <row r="64" spans="1:16" ht="15" thickBot="1">
      <c r="A64" s="55"/>
      <c r="B64" s="73" t="s">
        <v>70</v>
      </c>
      <c r="C64" s="83">
        <v>39113</v>
      </c>
      <c r="D64" s="37">
        <v>0.725</v>
      </c>
      <c r="E64" s="83">
        <v>39113</v>
      </c>
      <c r="F64" s="37">
        <v>0.7708333333333334</v>
      </c>
      <c r="G64" s="74">
        <v>1.9</v>
      </c>
      <c r="H64" s="80">
        <v>19</v>
      </c>
      <c r="I64" s="31">
        <v>1901</v>
      </c>
      <c r="J64" s="31">
        <v>13.8</v>
      </c>
      <c r="K64" s="60">
        <f>2500/0.96</f>
        <v>2604.166666666667</v>
      </c>
      <c r="L64" s="60">
        <f>1900/0.96</f>
        <v>1979.1666666666667</v>
      </c>
      <c r="M64" s="32">
        <f t="shared" si="0"/>
        <v>0.7599999999999999</v>
      </c>
      <c r="N64" s="75">
        <v>5727</v>
      </c>
      <c r="O64" s="32" t="s">
        <v>167</v>
      </c>
      <c r="P64" s="61" t="s">
        <v>165</v>
      </c>
    </row>
    <row r="65" spans="12:16" ht="50.25" customHeight="1">
      <c r="L65" s="38"/>
      <c r="M65" s="39"/>
      <c r="N65" s="39"/>
      <c r="O65" s="40"/>
      <c r="P65" s="41"/>
    </row>
    <row r="66" spans="12:16" ht="14.25">
      <c r="L66" s="38"/>
      <c r="M66" s="39"/>
      <c r="N66" s="39"/>
      <c r="O66" s="40"/>
      <c r="P66" s="41"/>
    </row>
    <row r="67" spans="12:16" ht="14.25">
      <c r="L67" s="38"/>
      <c r="M67" s="39"/>
      <c r="N67" s="39"/>
      <c r="O67" s="40"/>
      <c r="P67" s="41"/>
    </row>
    <row r="68" spans="12:16" ht="14.25">
      <c r="L68" s="38"/>
      <c r="M68" s="39"/>
      <c r="N68" s="39"/>
      <c r="O68" s="40"/>
      <c r="P68" s="41"/>
    </row>
    <row r="69" spans="12:16" ht="14.25">
      <c r="L69" s="38"/>
      <c r="M69" s="39"/>
      <c r="N69" s="39"/>
      <c r="O69" s="40"/>
      <c r="P69" s="41"/>
    </row>
    <row r="70" spans="3:16" ht="14.25">
      <c r="C70" s="2" t="s">
        <v>174</v>
      </c>
      <c r="L70" s="38"/>
      <c r="M70" s="39"/>
      <c r="N70" s="39"/>
      <c r="O70" s="40"/>
      <c r="P70" s="41"/>
    </row>
    <row r="71" spans="12:16" ht="14.25">
      <c r="L71" s="38"/>
      <c r="M71" s="39"/>
      <c r="N71" s="39"/>
      <c r="O71" s="40"/>
      <c r="P71" s="41"/>
    </row>
  </sheetData>
  <printOptions horizontalCentered="1" verticalCentered="1"/>
  <pageMargins left="0.17" right="0.27" top="0.7874015748031497" bottom="0.7874015748031497" header="0.15748031496062992" footer="0"/>
  <pageSetup fitToHeight="1" fitToWidth="1" horizontalDpi="600" verticalDpi="600" orientation="landscape" paperSize="9" scale="39" r:id="rId4"/>
  <headerFooter alignWithMargins="0">
    <oddFooter>&amp;CPágina &amp;P</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centrosur 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Ing. Henry Espinoza</dc:creator>
  <cp:keywords/>
  <dc:description/>
  <cp:lastModifiedBy>sjara</cp:lastModifiedBy>
  <cp:lastPrinted>2007-02-05T17:05:09Z</cp:lastPrinted>
  <dcterms:created xsi:type="dcterms:W3CDTF">2002-07-03T16:19:52Z</dcterms:created>
  <dcterms:modified xsi:type="dcterms:W3CDTF">2007-03-08T17:20:26Z</dcterms:modified>
  <cp:category/>
  <cp:version/>
  <cp:contentType/>
  <cp:contentStatus/>
</cp:coreProperties>
</file>