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gua Proc" sheetId="1" r:id="rId1"/>
  </sheets>
  <definedNames/>
  <calcPr calcMode="manual" fullCalcOnLoad="1"/>
</workbook>
</file>

<file path=xl/sharedStrings.xml><?xml version="1.0" encoding="utf-8"?>
<sst xmlns="http://schemas.openxmlformats.org/spreadsheetml/2006/main" count="168" uniqueCount="76">
  <si>
    <t>CALCULO DE COSTO DE UN METRO CUBICO DE AGUA</t>
  </si>
  <si>
    <t xml:space="preserve">Producción de Agua en 24 horas = </t>
  </si>
  <si>
    <t>Químicos consumidos por dia</t>
  </si>
  <si>
    <t>CONSUMO</t>
  </si>
  <si>
    <t>COSTO</t>
  </si>
  <si>
    <t>Polyclor</t>
  </si>
  <si>
    <t>Lavinfloc</t>
  </si>
  <si>
    <t>Hipoclorito</t>
  </si>
  <si>
    <t>Costo Total de Consumo de Químicos =</t>
  </si>
  <si>
    <t>Costo de quimicos por m3 =</t>
  </si>
  <si>
    <t>Energía de Equipos en KW</t>
  </si>
  <si>
    <t>Costo del KWh =</t>
  </si>
  <si>
    <t>Eficiencia Promedio =</t>
  </si>
  <si>
    <t>Tiempo Prom. de Trabajo =</t>
  </si>
  <si>
    <t>Muelle</t>
  </si>
  <si>
    <t>5 bombas de 10 HP</t>
  </si>
  <si>
    <t>Bomba 1 =</t>
  </si>
  <si>
    <t>KWh</t>
  </si>
  <si>
    <t>KW/dia</t>
  </si>
  <si>
    <t>Bomba 2 =</t>
  </si>
  <si>
    <t>Bomba 3 =</t>
  </si>
  <si>
    <t>Bomba 4 =</t>
  </si>
  <si>
    <t>Bomba 5 =</t>
  </si>
  <si>
    <t>1 bomba dosificadora de 1/3 HP</t>
  </si>
  <si>
    <t>Bomba Dosf.=</t>
  </si>
  <si>
    <t>Planta de Agua</t>
  </si>
  <si>
    <t xml:space="preserve">Bomba de Clarificador #1 de 5 HP = </t>
  </si>
  <si>
    <t xml:space="preserve">Bomba de Clarificador #2 de 10 HP = </t>
  </si>
  <si>
    <t xml:space="preserve">Bomba de Clarificador #3 de 7,5 HP = </t>
  </si>
  <si>
    <t xml:space="preserve">Bomba de Cisterna de C. C. de 5 HP = </t>
  </si>
  <si>
    <t>4 bombas dosificadoras de 1/3 HP</t>
  </si>
  <si>
    <t>3 bombas de Agitadores de 5 HP</t>
  </si>
  <si>
    <t>Costo Total de Consumo de Energia =</t>
  </si>
  <si>
    <t>Costo de Energia por m3 =</t>
  </si>
  <si>
    <t>Costo de Mano de Obra</t>
  </si>
  <si>
    <t xml:space="preserve">Sueldo de 4 operadores = </t>
  </si>
  <si>
    <t>por mes</t>
  </si>
  <si>
    <t>por dia</t>
  </si>
  <si>
    <t>Costo de Mano de Obra por m3 =</t>
  </si>
  <si>
    <t>Costo de la Planta de Agua</t>
  </si>
  <si>
    <t xml:space="preserve">Costo Total </t>
  </si>
  <si>
    <t xml:space="preserve">Depreciacion a 10 años = </t>
  </si>
  <si>
    <t xml:space="preserve">Depreciacion diaria = </t>
  </si>
  <si>
    <t>Costo de Depreciacion diaria por m3 =</t>
  </si>
  <si>
    <t>COSTO TOTAL POR m3 =</t>
  </si>
  <si>
    <t>CALCULO DE COSTO DE UN SACO DE HIELO PRODUCIDO</t>
  </si>
  <si>
    <t xml:space="preserve">Producción de hielo en 24 horas = </t>
  </si>
  <si>
    <t>Máquinas de Hielo</t>
  </si>
  <si>
    <t>4 bombas de agua de 1.5 HP</t>
  </si>
  <si>
    <t>4 motores raspadores de 1.5 HP</t>
  </si>
  <si>
    <t>Motor 1 =</t>
  </si>
  <si>
    <t>Motor 2 =</t>
  </si>
  <si>
    <t>Motor 3 =</t>
  </si>
  <si>
    <t>Motor 4 =</t>
  </si>
  <si>
    <t>Compresores</t>
  </si>
  <si>
    <t>3 motores de compresores de 200 HP</t>
  </si>
  <si>
    <t>3 bombas de aceite de 1,5 HP</t>
  </si>
  <si>
    <t xml:space="preserve">Sueldo de 1 operador = </t>
  </si>
  <si>
    <t>Costo de las Maquinas de Hielo</t>
  </si>
  <si>
    <t xml:space="preserve">Depreciacion a 20 años = </t>
  </si>
  <si>
    <t>(Máquinas NORTH STAR)</t>
  </si>
  <si>
    <t>COSTO DE UN SACO DE HIELO PROCESADO</t>
  </si>
  <si>
    <t>SUMA TOTAL =</t>
  </si>
  <si>
    <t>1 SACO DE HIELO CONTIENE:</t>
  </si>
  <si>
    <t>ENTONCES</t>
  </si>
  <si>
    <t>1 SACO DE HIELO EQUIVALE A:</t>
  </si>
  <si>
    <t>POR LO TANTO</t>
  </si>
  <si>
    <t>KG DE HIELO</t>
  </si>
  <si>
    <r>
      <t>COSTO TOTAL POR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AGUA =</t>
    </r>
  </si>
  <si>
    <r>
      <t>COSTO TOTAL POR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AGUA PARA HIELO =</t>
    </r>
  </si>
  <si>
    <r>
      <t>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AGUA EQUIVALE A:</t>
    </r>
  </si>
  <si>
    <r>
      <t>m</t>
    </r>
    <r>
      <rPr>
        <vertAlign val="superscript"/>
        <sz val="10"/>
        <rFont val="Arial"/>
        <family val="2"/>
      </rPr>
      <t>3</t>
    </r>
  </si>
  <si>
    <t>PROCESADO (NORTH STAR)</t>
  </si>
  <si>
    <t>COSTO DE UN SACO DE HIELO</t>
  </si>
  <si>
    <t>=</t>
  </si>
  <si>
    <t>ANEXO 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</si>
</sst>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"/>
    <numFmt numFmtId="173" formatCode="General\ &quot;m3&quot;"/>
    <numFmt numFmtId="174" formatCode="General\ &quot;Kg&quot;"/>
    <numFmt numFmtId="175" formatCode="General\ &quot;KW&quot;"/>
    <numFmt numFmtId="176" formatCode="&quot;$&quot;\ #,##0.0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&quot;$&quot;\ #,##0.0"/>
    <numFmt numFmtId="183" formatCode="&quot;$&quot;\ #,##0.000"/>
    <numFmt numFmtId="184" formatCode="&quot;$&quot;\ #,##0.0000"/>
    <numFmt numFmtId="185" formatCode="&quot;$&quot;\ #,##0.00000"/>
    <numFmt numFmtId="186" formatCode="0.00000000"/>
    <numFmt numFmtId="187" formatCode="General\ &quot;h&quot;"/>
    <numFmt numFmtId="188" formatCode="General\ &quot;KG&quot;"/>
    <numFmt numFmtId="189" formatCode="General\ &quot;KG DE HIELO&quot;"/>
    <numFmt numFmtId="190" formatCode="General\ &quot;LB DE HIELO&quot;"/>
    <numFmt numFmtId="191" formatCode="General\ &quot;LB&quot;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76" fontId="4" fillId="2" borderId="3" xfId="0" applyNumberFormat="1" applyFont="1" applyFill="1" applyBorder="1" applyAlignment="1">
      <alignment horizontal="lef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176" fontId="5" fillId="3" borderId="0" xfId="0" applyNumberFormat="1" applyFont="1" applyFill="1" applyAlignment="1">
      <alignment horizontal="left"/>
    </xf>
    <xf numFmtId="9" fontId="0" fillId="0" borderId="0" xfId="19" applyAlignment="1">
      <alignment/>
    </xf>
    <xf numFmtId="187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176" fontId="4" fillId="2" borderId="3" xfId="0" applyNumberFormat="1" applyFont="1" applyFill="1" applyBorder="1" applyAlignment="1">
      <alignment/>
    </xf>
    <xf numFmtId="184" fontId="5" fillId="3" borderId="0" xfId="0" applyNumberFormat="1" applyFont="1" applyFill="1" applyAlignment="1">
      <alignment horizontal="left"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2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9" fontId="0" fillId="0" borderId="0" xfId="19" applyAlignment="1">
      <alignment/>
    </xf>
    <xf numFmtId="0" fontId="0" fillId="0" borderId="4" xfId="0" applyNumberFormat="1" applyBorder="1" applyAlignment="1">
      <alignment/>
    </xf>
    <xf numFmtId="184" fontId="0" fillId="0" borderId="0" xfId="0" applyNumberFormat="1" applyAlignment="1">
      <alignment/>
    </xf>
    <xf numFmtId="0" fontId="8" fillId="0" borderId="0" xfId="0" applyFont="1" applyAlignment="1">
      <alignment/>
    </xf>
    <xf numFmtId="184" fontId="8" fillId="0" borderId="8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4" fontId="8" fillId="4" borderId="9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8" fillId="4" borderId="10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14" fillId="4" borderId="8" xfId="0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91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4" fontId="8" fillId="4" borderId="13" xfId="0" applyNumberFormat="1" applyFont="1" applyFill="1" applyBorder="1" applyAlignment="1">
      <alignment horizontal="center" vertical="center"/>
    </xf>
    <xf numFmtId="184" fontId="8" fillId="4" borderId="14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0"/>
  <sheetViews>
    <sheetView tabSelected="1" workbookViewId="0" topLeftCell="A1">
      <selection activeCell="F7" sqref="F7"/>
    </sheetView>
  </sheetViews>
  <sheetFormatPr defaultColWidth="11.421875" defaultRowHeight="12.75"/>
  <cols>
    <col min="1" max="1" width="1.57421875" style="0" customWidth="1"/>
    <col min="3" max="3" width="13.140625" style="0" customWidth="1"/>
    <col min="4" max="4" width="10.57421875" style="0" customWidth="1"/>
    <col min="5" max="5" width="11.57421875" style="0" customWidth="1"/>
    <col min="6" max="6" width="11.00390625" style="0" customWidth="1"/>
  </cols>
  <sheetData>
    <row r="1" ht="8.25" customHeight="1"/>
    <row r="2" spans="2:9" ht="18">
      <c r="B2" s="54" t="s">
        <v>75</v>
      </c>
      <c r="C2" s="54"/>
      <c r="D2" s="54"/>
      <c r="E2" s="54"/>
      <c r="F2" s="54"/>
      <c r="G2" s="54"/>
      <c r="H2" s="54"/>
      <c r="I2" s="54"/>
    </row>
    <row r="3" ht="8.25" customHeight="1"/>
    <row r="4" spans="2:9" ht="15.75">
      <c r="B4" s="55" t="s">
        <v>0</v>
      </c>
      <c r="C4" s="55"/>
      <c r="D4" s="55"/>
      <c r="E4" s="55"/>
      <c r="F4" s="55"/>
      <c r="G4" s="55"/>
      <c r="H4" s="55"/>
      <c r="I4" s="55"/>
    </row>
    <row r="6" spans="2:5" ht="12.75">
      <c r="B6" s="1" t="s">
        <v>1</v>
      </c>
      <c r="E6" s="2">
        <v>1400</v>
      </c>
    </row>
    <row r="8" ht="15.75">
      <c r="B8" s="29" t="s">
        <v>2</v>
      </c>
    </row>
    <row r="10" spans="3:4" ht="12.75">
      <c r="C10" s="3" t="s">
        <v>3</v>
      </c>
      <c r="D10" s="3" t="s">
        <v>4</v>
      </c>
    </row>
    <row r="12" spans="2:4" ht="12.75">
      <c r="B12" t="s">
        <v>5</v>
      </c>
      <c r="C12" s="4">
        <v>110</v>
      </c>
      <c r="D12" s="5">
        <f>0.864*C12</f>
        <v>95.03999999999999</v>
      </c>
    </row>
    <row r="14" spans="2:4" ht="12.75">
      <c r="B14" t="s">
        <v>6</v>
      </c>
      <c r="C14" s="4">
        <f>50/1000</f>
        <v>0.05</v>
      </c>
      <c r="D14" s="5">
        <f>9*C14</f>
        <v>0.45</v>
      </c>
    </row>
    <row r="16" spans="2:4" ht="12.75">
      <c r="B16" t="s">
        <v>7</v>
      </c>
      <c r="C16" s="4">
        <v>100</v>
      </c>
      <c r="D16" s="5">
        <f>0.1792*C16</f>
        <v>17.919999999999998</v>
      </c>
    </row>
    <row r="17" ht="13.5" thickBot="1"/>
    <row r="18" spans="2:6" ht="15.75" thickBot="1">
      <c r="B18" s="6" t="s">
        <v>8</v>
      </c>
      <c r="C18" s="7"/>
      <c r="D18" s="7"/>
      <c r="E18" s="7"/>
      <c r="F18" s="8">
        <f>SUM(D12:D16)</f>
        <v>113.41</v>
      </c>
    </row>
    <row r="20" spans="2:5" ht="15.75">
      <c r="B20" s="9" t="s">
        <v>9</v>
      </c>
      <c r="C20" s="10"/>
      <c r="D20" s="10"/>
      <c r="E20" s="11">
        <f>F18/E6</f>
        <v>0.08100714285714286</v>
      </c>
    </row>
    <row r="23" ht="15.75">
      <c r="B23" s="29" t="s">
        <v>10</v>
      </c>
    </row>
    <row r="25" spans="2:4" ht="12.75">
      <c r="B25" t="s">
        <v>11</v>
      </c>
      <c r="D25" s="5">
        <v>0.06</v>
      </c>
    </row>
    <row r="26" ht="12.75">
      <c r="D26" s="5"/>
    </row>
    <row r="27" spans="2:4" ht="12.75">
      <c r="B27" t="s">
        <v>12</v>
      </c>
      <c r="D27" s="12">
        <v>0.8</v>
      </c>
    </row>
    <row r="28" spans="4:6" ht="12.75">
      <c r="D28" s="5"/>
      <c r="F28" s="5"/>
    </row>
    <row r="29" spans="2:6" ht="12.75">
      <c r="B29" t="s">
        <v>13</v>
      </c>
      <c r="D29" s="13">
        <v>24</v>
      </c>
      <c r="F29" s="5"/>
    </row>
    <row r="31" ht="15">
      <c r="B31" s="14" t="s">
        <v>14</v>
      </c>
    </row>
    <row r="33" ht="12.75">
      <c r="B33" t="s">
        <v>15</v>
      </c>
    </row>
    <row r="35" spans="3:8" ht="12.75">
      <c r="C35" s="15" t="s">
        <v>16</v>
      </c>
      <c r="D35" s="16">
        <f>10*0.746</f>
        <v>7.46</v>
      </c>
      <c r="E35" s="17" t="s">
        <v>17</v>
      </c>
      <c r="F35" s="15">
        <f>D35*$D$29</f>
        <v>179.04</v>
      </c>
      <c r="G35" s="17" t="s">
        <v>18</v>
      </c>
      <c r="H35" s="18">
        <f>F35*$D$25*$D$27</f>
        <v>8.59392</v>
      </c>
    </row>
    <row r="36" spans="3:8" ht="12.75">
      <c r="C36" s="15" t="s">
        <v>19</v>
      </c>
      <c r="D36" s="16">
        <f>10*0.746</f>
        <v>7.46</v>
      </c>
      <c r="E36" s="17" t="s">
        <v>17</v>
      </c>
      <c r="F36" s="15">
        <f>D36*$D$29</f>
        <v>179.04</v>
      </c>
      <c r="G36" s="17" t="s">
        <v>18</v>
      </c>
      <c r="H36" s="18">
        <f>F36*$D$25*$D$27</f>
        <v>8.59392</v>
      </c>
    </row>
    <row r="37" spans="3:8" ht="12.75">
      <c r="C37" s="15" t="s">
        <v>20</v>
      </c>
      <c r="D37" s="16">
        <f>10*0.746</f>
        <v>7.46</v>
      </c>
      <c r="E37" s="17" t="s">
        <v>17</v>
      </c>
      <c r="F37" s="15">
        <f>D37*$D$29</f>
        <v>179.04</v>
      </c>
      <c r="G37" s="17" t="s">
        <v>18</v>
      </c>
      <c r="H37" s="18">
        <f>F37*$D$25*$D$27</f>
        <v>8.59392</v>
      </c>
    </row>
    <row r="38" spans="3:8" ht="12.75">
      <c r="C38" s="15" t="s">
        <v>21</v>
      </c>
      <c r="D38" s="16">
        <f>10*0.746</f>
        <v>7.46</v>
      </c>
      <c r="E38" s="17" t="s">
        <v>17</v>
      </c>
      <c r="F38" s="15">
        <f>D38*$D$29</f>
        <v>179.04</v>
      </c>
      <c r="G38" s="17" t="s">
        <v>18</v>
      </c>
      <c r="H38" s="18">
        <f>F38*$D$25*$D$27</f>
        <v>8.59392</v>
      </c>
    </row>
    <row r="39" spans="3:8" ht="12.75">
      <c r="C39" s="15" t="s">
        <v>22</v>
      </c>
      <c r="D39" s="16">
        <f>10*0.746</f>
        <v>7.46</v>
      </c>
      <c r="E39" s="17" t="s">
        <v>17</v>
      </c>
      <c r="F39" s="15">
        <f>D39*$D$29</f>
        <v>179.04</v>
      </c>
      <c r="G39" s="17" t="s">
        <v>18</v>
      </c>
      <c r="H39" s="18">
        <f>F39*$D$25*$D$27</f>
        <v>8.59392</v>
      </c>
    </row>
    <row r="41" ht="12.75">
      <c r="B41" t="s">
        <v>23</v>
      </c>
    </row>
    <row r="43" spans="3:8" ht="12.75">
      <c r="C43" s="15" t="s">
        <v>24</v>
      </c>
      <c r="D43" s="16">
        <f>0.333333*0.746</f>
        <v>0.248666418</v>
      </c>
      <c r="E43" s="17" t="s">
        <v>17</v>
      </c>
      <c r="F43" s="19">
        <f>D43*D29</f>
        <v>5.967994032</v>
      </c>
      <c r="G43" s="17" t="s">
        <v>18</v>
      </c>
      <c r="H43" s="18">
        <f>F43*D25*D27</f>
        <v>0.286463713536</v>
      </c>
    </row>
    <row r="46" ht="15">
      <c r="B46" s="14" t="s">
        <v>25</v>
      </c>
    </row>
    <row r="48" spans="2:9" ht="12.75">
      <c r="B48" s="15" t="s">
        <v>26</v>
      </c>
      <c r="C48" s="20"/>
      <c r="D48" s="20"/>
      <c r="E48" s="20">
        <f>5*0.746</f>
        <v>3.73</v>
      </c>
      <c r="F48" s="17" t="s">
        <v>17</v>
      </c>
      <c r="G48" s="15">
        <f>E48*$D$29</f>
        <v>89.52</v>
      </c>
      <c r="H48" s="17" t="s">
        <v>18</v>
      </c>
      <c r="I48" s="18">
        <f>G48*$D$25*$D$27</f>
        <v>4.29696</v>
      </c>
    </row>
    <row r="49" spans="2:9" ht="12.75">
      <c r="B49" s="15" t="s">
        <v>27</v>
      </c>
      <c r="C49" s="20"/>
      <c r="D49" s="20"/>
      <c r="E49" s="20">
        <f>0.746*10</f>
        <v>7.46</v>
      </c>
      <c r="F49" s="17" t="s">
        <v>17</v>
      </c>
      <c r="G49" s="15">
        <f>E49*24</f>
        <v>179.04</v>
      </c>
      <c r="H49" s="17" t="s">
        <v>18</v>
      </c>
      <c r="I49" s="18">
        <f>G49*$D$25*$D$27</f>
        <v>8.59392</v>
      </c>
    </row>
    <row r="50" spans="2:9" ht="12.75">
      <c r="B50" s="15" t="s">
        <v>28</v>
      </c>
      <c r="C50" s="20"/>
      <c r="D50" s="20"/>
      <c r="E50" s="20">
        <f>0.746*7.5</f>
        <v>5.595</v>
      </c>
      <c r="F50" s="17" t="s">
        <v>17</v>
      </c>
      <c r="G50" s="15">
        <f>E50*24</f>
        <v>134.28</v>
      </c>
      <c r="H50" s="17" t="s">
        <v>18</v>
      </c>
      <c r="I50" s="18">
        <f>G50*$D$25*$D$27</f>
        <v>6.44544</v>
      </c>
    </row>
    <row r="51" spans="2:9" ht="12.75">
      <c r="B51" s="15" t="s">
        <v>29</v>
      </c>
      <c r="C51" s="20"/>
      <c r="D51" s="20"/>
      <c r="E51" s="20">
        <f>5*0.746</f>
        <v>3.73</v>
      </c>
      <c r="F51" s="17" t="s">
        <v>17</v>
      </c>
      <c r="G51" s="15">
        <f>E51*24</f>
        <v>89.52</v>
      </c>
      <c r="H51" s="17" t="s">
        <v>18</v>
      </c>
      <c r="I51" s="18">
        <f>G51*$D$25*$D$27</f>
        <v>4.29696</v>
      </c>
    </row>
    <row r="53" ht="12.75">
      <c r="B53" t="s">
        <v>30</v>
      </c>
    </row>
    <row r="55" spans="3:8" ht="12.75">
      <c r="C55" s="15" t="s">
        <v>16</v>
      </c>
      <c r="D55" s="16">
        <f>0.333333*0.746</f>
        <v>0.248666418</v>
      </c>
      <c r="E55" s="17" t="s">
        <v>17</v>
      </c>
      <c r="F55" s="19">
        <f>D55*$D$29</f>
        <v>5.967994032</v>
      </c>
      <c r="G55" s="17" t="s">
        <v>18</v>
      </c>
      <c r="H55" s="18">
        <f>F55*$D$25*$D$27</f>
        <v>0.286463713536</v>
      </c>
    </row>
    <row r="56" spans="3:8" ht="12.75">
      <c r="C56" s="15" t="s">
        <v>19</v>
      </c>
      <c r="D56" s="16">
        <f>0.333333*0.746</f>
        <v>0.248666418</v>
      </c>
      <c r="E56" s="17" t="s">
        <v>17</v>
      </c>
      <c r="F56" s="19">
        <f>D56*$D$29</f>
        <v>5.967994032</v>
      </c>
      <c r="G56" s="17" t="s">
        <v>18</v>
      </c>
      <c r="H56" s="18">
        <f>F56*$D$25*$D$27</f>
        <v>0.286463713536</v>
      </c>
    </row>
    <row r="57" spans="3:8" ht="12.75">
      <c r="C57" s="15" t="s">
        <v>20</v>
      </c>
      <c r="D57" s="16">
        <f>0.333333*0.746</f>
        <v>0.248666418</v>
      </c>
      <c r="E57" s="17" t="s">
        <v>17</v>
      </c>
      <c r="F57" s="19">
        <f>D57*$D$29</f>
        <v>5.967994032</v>
      </c>
      <c r="G57" s="17" t="s">
        <v>18</v>
      </c>
      <c r="H57" s="18">
        <f>F57*$D$25*$D$27</f>
        <v>0.286463713536</v>
      </c>
    </row>
    <row r="58" spans="3:8" ht="12.75">
      <c r="C58" s="15" t="s">
        <v>21</v>
      </c>
      <c r="D58" s="16">
        <f>0.333333*0.746</f>
        <v>0.248666418</v>
      </c>
      <c r="E58" s="17" t="s">
        <v>17</v>
      </c>
      <c r="F58" s="19">
        <f>D58*$D$29</f>
        <v>5.967994032</v>
      </c>
      <c r="G58" s="17" t="s">
        <v>18</v>
      </c>
      <c r="H58" s="18">
        <f>F58*$D$25*$D$27</f>
        <v>0.286463713536</v>
      </c>
    </row>
    <row r="60" ht="12.75">
      <c r="B60" t="s">
        <v>31</v>
      </c>
    </row>
    <row r="62" spans="3:8" ht="12.75">
      <c r="C62" s="15" t="s">
        <v>16</v>
      </c>
      <c r="D62" s="20">
        <f>5*0.746</f>
        <v>3.73</v>
      </c>
      <c r="E62" s="17" t="s">
        <v>17</v>
      </c>
      <c r="F62" s="19">
        <f>D62*$D$29</f>
        <v>89.52</v>
      </c>
      <c r="G62" s="17" t="s">
        <v>18</v>
      </c>
      <c r="H62" s="18">
        <f>F62*$D$25*$D$27</f>
        <v>4.29696</v>
      </c>
    </row>
    <row r="63" spans="3:8" ht="12.75">
      <c r="C63" s="15" t="s">
        <v>19</v>
      </c>
      <c r="D63" s="20">
        <f>5*0.746</f>
        <v>3.73</v>
      </c>
      <c r="E63" s="17" t="s">
        <v>17</v>
      </c>
      <c r="F63" s="19">
        <f>D63*$D$29</f>
        <v>89.52</v>
      </c>
      <c r="G63" s="17" t="s">
        <v>18</v>
      </c>
      <c r="H63" s="18">
        <f>F63*$D$25*$D$27</f>
        <v>4.29696</v>
      </c>
    </row>
    <row r="64" spans="3:8" ht="12.75">
      <c r="C64" s="15" t="s">
        <v>20</v>
      </c>
      <c r="D64" s="20">
        <f>5*0.746</f>
        <v>3.73</v>
      </c>
      <c r="E64" s="17" t="s">
        <v>17</v>
      </c>
      <c r="F64" s="19">
        <f>D64*$D$29</f>
        <v>89.52</v>
      </c>
      <c r="G64" s="17" t="s">
        <v>18</v>
      </c>
      <c r="H64" s="18">
        <f>F64*$D$25*$D$27</f>
        <v>4.29696</v>
      </c>
    </row>
    <row r="65" ht="13.5" thickBot="1">
      <c r="F65" s="21"/>
    </row>
    <row r="66" spans="2:6" ht="15.75" thickBot="1">
      <c r="B66" s="6" t="s">
        <v>32</v>
      </c>
      <c r="C66" s="7"/>
      <c r="D66" s="7"/>
      <c r="E66" s="7"/>
      <c r="F66" s="22">
        <f>SUM(H35:H39,H43,I48:I51,H55:H58,H62:H64)</f>
        <v>80.92607856767998</v>
      </c>
    </row>
    <row r="68" spans="2:5" ht="15.75">
      <c r="B68" s="9" t="s">
        <v>33</v>
      </c>
      <c r="C68" s="10"/>
      <c r="D68" s="10"/>
      <c r="E68" s="23">
        <f>F66/E6</f>
        <v>0.05780434183405713</v>
      </c>
    </row>
    <row r="71" ht="15.75">
      <c r="B71" s="29" t="s">
        <v>34</v>
      </c>
    </row>
    <row r="73" spans="2:5" ht="12.75">
      <c r="B73" t="s">
        <v>35</v>
      </c>
      <c r="D73" s="24">
        <v>1360</v>
      </c>
      <c r="E73" t="s">
        <v>36</v>
      </c>
    </row>
    <row r="75" spans="4:5" ht="15.75">
      <c r="D75" s="25">
        <f>D73/30</f>
        <v>45.333333333333336</v>
      </c>
      <c r="E75" t="s">
        <v>37</v>
      </c>
    </row>
    <row r="77" spans="2:6" ht="15.75">
      <c r="B77" s="9" t="s">
        <v>38</v>
      </c>
      <c r="C77" s="10"/>
      <c r="D77" s="10"/>
      <c r="E77" s="10"/>
      <c r="F77" s="23">
        <f>D75/E6</f>
        <v>0.032380952380952385</v>
      </c>
    </row>
    <row r="80" ht="15.75">
      <c r="B80" s="29" t="s">
        <v>39</v>
      </c>
    </row>
    <row r="82" spans="2:3" ht="12.75">
      <c r="B82" t="s">
        <v>40</v>
      </c>
      <c r="C82" s="24">
        <v>60000</v>
      </c>
    </row>
    <row r="84" spans="2:4" ht="12.75">
      <c r="B84" t="s">
        <v>41</v>
      </c>
      <c r="D84" s="26">
        <f>C82/10</f>
        <v>6000</v>
      </c>
    </row>
    <row r="85" ht="12.75">
      <c r="D85" s="27"/>
    </row>
    <row r="86" spans="2:4" ht="15.75">
      <c r="B86" t="s">
        <v>42</v>
      </c>
      <c r="D86" s="28">
        <f>D84/365</f>
        <v>16.438356164383563</v>
      </c>
    </row>
    <row r="88" spans="2:6" ht="15.75">
      <c r="B88" s="9" t="s">
        <v>43</v>
      </c>
      <c r="C88" s="10"/>
      <c r="D88" s="10"/>
      <c r="E88" s="10"/>
      <c r="F88" s="23">
        <f>D86/E6</f>
        <v>0.011741682974559688</v>
      </c>
    </row>
    <row r="90" ht="13.5" thickBot="1"/>
    <row r="91" spans="2:5" ht="16.5" thickBot="1">
      <c r="B91" s="44" t="s">
        <v>44</v>
      </c>
      <c r="C91" s="45"/>
      <c r="D91" s="46"/>
      <c r="E91" s="36">
        <f>F88+F77+E68+E20</f>
        <v>0.18293412004671206</v>
      </c>
    </row>
    <row r="95" ht="15.75">
      <c r="B95" s="33" t="s">
        <v>45</v>
      </c>
    </row>
    <row r="96" ht="15.75">
      <c r="B96" s="33" t="s">
        <v>60</v>
      </c>
    </row>
    <row r="98" spans="2:5" ht="12.75">
      <c r="B98" s="1" t="s">
        <v>46</v>
      </c>
      <c r="E98" s="2">
        <v>80</v>
      </c>
    </row>
    <row r="101" ht="15.75">
      <c r="B101" s="29" t="s">
        <v>10</v>
      </c>
    </row>
    <row r="103" spans="2:4" ht="12.75">
      <c r="B103" t="s">
        <v>11</v>
      </c>
      <c r="D103" s="5">
        <v>0.06</v>
      </c>
    </row>
    <row r="104" ht="12.75">
      <c r="D104" s="5"/>
    </row>
    <row r="105" spans="2:4" ht="12.75">
      <c r="B105" t="s">
        <v>12</v>
      </c>
      <c r="D105" s="30">
        <v>0.9</v>
      </c>
    </row>
    <row r="106" spans="4:6" ht="12.75">
      <c r="D106" s="5"/>
      <c r="F106" s="5"/>
    </row>
    <row r="107" spans="2:6" ht="12.75">
      <c r="B107" t="s">
        <v>13</v>
      </c>
      <c r="D107" s="13">
        <v>24</v>
      </c>
      <c r="F107" s="5"/>
    </row>
    <row r="109" ht="15">
      <c r="B109" s="14" t="s">
        <v>47</v>
      </c>
    </row>
    <row r="111" ht="12.75">
      <c r="B111" t="s">
        <v>48</v>
      </c>
    </row>
    <row r="113" spans="3:8" ht="12.75">
      <c r="C113" s="15" t="s">
        <v>16</v>
      </c>
      <c r="D113" s="16">
        <f>1.5*0.746</f>
        <v>1.119</v>
      </c>
      <c r="E113" s="17" t="s">
        <v>17</v>
      </c>
      <c r="F113" s="31">
        <f>D113*$D$14</f>
        <v>0.50355</v>
      </c>
      <c r="G113" s="17" t="s">
        <v>18</v>
      </c>
      <c r="H113" s="18">
        <v>1.4502240000000002</v>
      </c>
    </row>
    <row r="114" spans="3:8" ht="12.75">
      <c r="C114" s="15" t="s">
        <v>19</v>
      </c>
      <c r="D114" s="16">
        <f>1.5*0.746</f>
        <v>1.119</v>
      </c>
      <c r="E114" s="17" t="s">
        <v>17</v>
      </c>
      <c r="F114" s="31">
        <f>D114*$D$14</f>
        <v>0.50355</v>
      </c>
      <c r="G114" s="17" t="s">
        <v>18</v>
      </c>
      <c r="H114" s="18">
        <v>1.4502240000000002</v>
      </c>
    </row>
    <row r="115" spans="3:8" ht="12.75">
      <c r="C115" s="15" t="s">
        <v>20</v>
      </c>
      <c r="D115" s="16">
        <f>1.5*0.746</f>
        <v>1.119</v>
      </c>
      <c r="E115" s="17" t="s">
        <v>17</v>
      </c>
      <c r="F115" s="31">
        <f>D115*$D$14</f>
        <v>0.50355</v>
      </c>
      <c r="G115" s="17" t="s">
        <v>18</v>
      </c>
      <c r="H115" s="18">
        <v>1.4502240000000002</v>
      </c>
    </row>
    <row r="116" spans="3:8" ht="12.75">
      <c r="C116" s="15" t="s">
        <v>21</v>
      </c>
      <c r="D116" s="16">
        <f>1.5*0.746</f>
        <v>1.119</v>
      </c>
      <c r="E116" s="17" t="s">
        <v>17</v>
      </c>
      <c r="F116" s="31">
        <f>D116*$D$14</f>
        <v>0.50355</v>
      </c>
      <c r="G116" s="17" t="s">
        <v>18</v>
      </c>
      <c r="H116" s="18">
        <v>1.4502240000000002</v>
      </c>
    </row>
    <row r="118" ht="12.75">
      <c r="B118" t="s">
        <v>49</v>
      </c>
    </row>
    <row r="120" spans="3:8" ht="12.75">
      <c r="C120" s="15" t="s">
        <v>50</v>
      </c>
      <c r="D120" s="16">
        <f>1.5*0.746</f>
        <v>1.119</v>
      </c>
      <c r="E120" s="17" t="s">
        <v>17</v>
      </c>
      <c r="F120" s="31">
        <f>D120*$D$14</f>
        <v>0.50355</v>
      </c>
      <c r="G120" s="17" t="s">
        <v>18</v>
      </c>
      <c r="H120" s="18">
        <v>1.4502240000000002</v>
      </c>
    </row>
    <row r="121" spans="3:8" ht="12.75">
      <c r="C121" s="15" t="s">
        <v>51</v>
      </c>
      <c r="D121" s="16">
        <f>1.5*0.746</f>
        <v>1.119</v>
      </c>
      <c r="E121" s="17" t="s">
        <v>17</v>
      </c>
      <c r="F121" s="31">
        <f>D121*$D$14</f>
        <v>0.50355</v>
      </c>
      <c r="G121" s="17" t="s">
        <v>18</v>
      </c>
      <c r="H121" s="18">
        <v>1.4502240000000002</v>
      </c>
    </row>
    <row r="122" spans="3:8" ht="12.75">
      <c r="C122" s="15" t="s">
        <v>52</v>
      </c>
      <c r="D122" s="16">
        <f>1.5*0.746</f>
        <v>1.119</v>
      </c>
      <c r="E122" s="17" t="s">
        <v>17</v>
      </c>
      <c r="F122" s="31">
        <f>D122*$D$14</f>
        <v>0.50355</v>
      </c>
      <c r="G122" s="17" t="s">
        <v>18</v>
      </c>
      <c r="H122" s="18">
        <v>1.4502240000000002</v>
      </c>
    </row>
    <row r="123" spans="3:8" ht="12.75">
      <c r="C123" s="15" t="s">
        <v>53</v>
      </c>
      <c r="D123" s="16">
        <f>1.5*0.746</f>
        <v>1.119</v>
      </c>
      <c r="E123" s="17" t="s">
        <v>17</v>
      </c>
      <c r="F123" s="31">
        <f>D123*$D$14</f>
        <v>0.50355</v>
      </c>
      <c r="G123" s="17" t="s">
        <v>18</v>
      </c>
      <c r="H123" s="18">
        <v>1.4502240000000002</v>
      </c>
    </row>
    <row r="126" ht="15">
      <c r="B126" s="14" t="s">
        <v>54</v>
      </c>
    </row>
    <row r="128" ht="12.75">
      <c r="B128" t="s">
        <v>55</v>
      </c>
    </row>
    <row r="130" spans="3:8" ht="12.75">
      <c r="C130" s="15" t="s">
        <v>50</v>
      </c>
      <c r="D130" s="16">
        <f>200*0.746</f>
        <v>149.2</v>
      </c>
      <c r="E130" s="17" t="s">
        <v>17</v>
      </c>
      <c r="F130" s="31">
        <f>D130*$D$14</f>
        <v>67.14</v>
      </c>
      <c r="G130" s="17" t="s">
        <v>18</v>
      </c>
      <c r="H130" s="18">
        <v>193.36319999999998</v>
      </c>
    </row>
    <row r="131" spans="3:8" ht="12.75">
      <c r="C131" s="15" t="s">
        <v>51</v>
      </c>
      <c r="D131" s="16">
        <f>200*0.746</f>
        <v>149.2</v>
      </c>
      <c r="E131" s="17" t="s">
        <v>17</v>
      </c>
      <c r="F131" s="31">
        <f>D131*$D$14</f>
        <v>67.14</v>
      </c>
      <c r="G131" s="17" t="s">
        <v>18</v>
      </c>
      <c r="H131" s="18">
        <v>193.36319999999998</v>
      </c>
    </row>
    <row r="132" spans="3:8" ht="12.75">
      <c r="C132" s="15" t="s">
        <v>52</v>
      </c>
      <c r="D132" s="16">
        <f>200*0.746</f>
        <v>149.2</v>
      </c>
      <c r="E132" s="17" t="s">
        <v>17</v>
      </c>
      <c r="F132" s="31">
        <f>D132*$D$14</f>
        <v>67.14</v>
      </c>
      <c r="G132" s="17" t="s">
        <v>18</v>
      </c>
      <c r="H132" s="18">
        <v>193.36319999999998</v>
      </c>
    </row>
    <row r="134" ht="12.75">
      <c r="B134" t="s">
        <v>56</v>
      </c>
    </row>
    <row r="136" spans="3:8" ht="12.75">
      <c r="C136" s="15" t="s">
        <v>16</v>
      </c>
      <c r="D136" s="16">
        <f>1.5*0.746</f>
        <v>1.119</v>
      </c>
      <c r="E136" s="17" t="s">
        <v>17</v>
      </c>
      <c r="F136" s="19">
        <f>D136*$D$14</f>
        <v>0.50355</v>
      </c>
      <c r="G136" s="17" t="s">
        <v>18</v>
      </c>
      <c r="H136" s="18">
        <v>1.4502240000000002</v>
      </c>
    </row>
    <row r="137" spans="3:8" ht="12.75">
      <c r="C137" s="15" t="s">
        <v>19</v>
      </c>
      <c r="D137" s="16">
        <f>1.5*0.746</f>
        <v>1.119</v>
      </c>
      <c r="E137" s="17" t="s">
        <v>17</v>
      </c>
      <c r="F137" s="19">
        <f>D137*$D$14</f>
        <v>0.50355</v>
      </c>
      <c r="G137" s="17" t="s">
        <v>18</v>
      </c>
      <c r="H137" s="18">
        <v>1.4502240000000002</v>
      </c>
    </row>
    <row r="138" spans="3:8" ht="12.75">
      <c r="C138" s="15" t="s">
        <v>20</v>
      </c>
      <c r="D138" s="16">
        <f>1.5*0.746</f>
        <v>1.119</v>
      </c>
      <c r="E138" s="17" t="s">
        <v>17</v>
      </c>
      <c r="F138" s="19">
        <f>D138*$D$14</f>
        <v>0.50355</v>
      </c>
      <c r="G138" s="17" t="s">
        <v>18</v>
      </c>
      <c r="H138" s="18">
        <v>1.4502240000000002</v>
      </c>
    </row>
    <row r="140" ht="13.5" thickBot="1">
      <c r="F140" s="21"/>
    </row>
    <row r="141" spans="2:6" ht="15.75" thickBot="1">
      <c r="B141" s="6" t="s">
        <v>32</v>
      </c>
      <c r="C141" s="7"/>
      <c r="D141" s="7"/>
      <c r="E141" s="7"/>
      <c r="F141" s="22">
        <f>SUM(H113:H116,H120:H123,H130:H132,H136:H138)</f>
        <v>596.0420640000001</v>
      </c>
    </row>
    <row r="143" spans="2:5" ht="15.75">
      <c r="B143" s="9" t="s">
        <v>33</v>
      </c>
      <c r="C143" s="10"/>
      <c r="D143" s="10"/>
      <c r="E143" s="23">
        <f>F141/E98</f>
        <v>7.450525800000001</v>
      </c>
    </row>
    <row r="146" ht="15.75">
      <c r="B146" s="29" t="s">
        <v>34</v>
      </c>
    </row>
    <row r="148" spans="2:5" ht="12.75">
      <c r="B148" t="s">
        <v>57</v>
      </c>
      <c r="D148" s="24">
        <v>400</v>
      </c>
      <c r="E148" t="s">
        <v>36</v>
      </c>
    </row>
    <row r="150" spans="4:5" ht="15.75">
      <c r="D150" s="25">
        <f>D148/30</f>
        <v>13.333333333333334</v>
      </c>
      <c r="E150" t="s">
        <v>37</v>
      </c>
    </row>
    <row r="153" spans="2:6" ht="15.75">
      <c r="B153" s="9" t="s">
        <v>38</v>
      </c>
      <c r="C153" s="10"/>
      <c r="D153" s="10"/>
      <c r="E153" s="10"/>
      <c r="F153" s="23">
        <f>D150/E98</f>
        <v>0.16666666666666669</v>
      </c>
    </row>
    <row r="155" ht="15.75">
      <c r="B155" s="29" t="s">
        <v>58</v>
      </c>
    </row>
    <row r="157" spans="2:3" ht="12.75">
      <c r="B157" t="s">
        <v>40</v>
      </c>
      <c r="C157" s="24">
        <v>160000</v>
      </c>
    </row>
    <row r="159" spans="2:4" ht="12.75">
      <c r="B159" t="s">
        <v>59</v>
      </c>
      <c r="D159" s="26">
        <f>C157/20</f>
        <v>8000</v>
      </c>
    </row>
    <row r="160" ht="12.75">
      <c r="D160" s="27"/>
    </row>
    <row r="161" spans="2:4" ht="15.75">
      <c r="B161" t="s">
        <v>42</v>
      </c>
      <c r="D161" s="28">
        <f>D159/365</f>
        <v>21.91780821917808</v>
      </c>
    </row>
    <row r="163" spans="2:6" ht="15.75">
      <c r="B163" s="9" t="s">
        <v>43</v>
      </c>
      <c r="C163" s="10"/>
      <c r="D163" s="10"/>
      <c r="E163" s="10"/>
      <c r="F163" s="23">
        <f>D161/E98</f>
        <v>0.273972602739726</v>
      </c>
    </row>
    <row r="167" spans="2:7" ht="16.5" thickBot="1">
      <c r="B167" s="33" t="s">
        <v>44</v>
      </c>
      <c r="E167" s="34">
        <f>F163+F153+E143</f>
        <v>7.8911650694063935</v>
      </c>
      <c r="G167" s="32"/>
    </row>
    <row r="172" spans="2:6" ht="15.75">
      <c r="B172" s="37" t="s">
        <v>61</v>
      </c>
      <c r="C172" s="35"/>
      <c r="D172" s="35"/>
      <c r="E172" s="35"/>
      <c r="F172" s="35"/>
    </row>
    <row r="173" spans="2:6" ht="12.75">
      <c r="B173" s="35"/>
      <c r="C173" s="35"/>
      <c r="D173" s="35"/>
      <c r="E173" s="35"/>
      <c r="F173" s="35"/>
    </row>
    <row r="174" spans="2:6" ht="12.75">
      <c r="B174" s="35"/>
      <c r="C174" s="35"/>
      <c r="D174" s="35"/>
      <c r="E174" s="35"/>
      <c r="F174" s="35"/>
    </row>
    <row r="175" spans="2:6" ht="14.25">
      <c r="B175" s="38" t="s">
        <v>68</v>
      </c>
      <c r="C175" s="38"/>
      <c r="D175" s="38"/>
      <c r="E175" s="38"/>
      <c r="F175" s="39">
        <v>0.18293412004671206</v>
      </c>
    </row>
    <row r="176" spans="2:6" ht="12.75">
      <c r="B176" s="38"/>
      <c r="C176" s="38"/>
      <c r="D176" s="38"/>
      <c r="E176" s="38"/>
      <c r="F176" s="38"/>
    </row>
    <row r="177" spans="2:6" ht="12.75">
      <c r="B177" s="38"/>
      <c r="C177" s="38"/>
      <c r="D177" s="38"/>
      <c r="E177" s="38"/>
      <c r="F177" s="38"/>
    </row>
    <row r="178" spans="2:6" ht="14.25">
      <c r="B178" s="38" t="s">
        <v>69</v>
      </c>
      <c r="C178" s="38"/>
      <c r="D178" s="38"/>
      <c r="E178" s="38"/>
      <c r="F178" s="39">
        <v>7.8911650694063935</v>
      </c>
    </row>
    <row r="179" spans="2:6" ht="12.75">
      <c r="B179" s="38"/>
      <c r="C179" s="38"/>
      <c r="D179" s="38"/>
      <c r="E179" s="38"/>
      <c r="F179" s="38"/>
    </row>
    <row r="180" spans="2:6" ht="12.75">
      <c r="B180" s="38"/>
      <c r="C180" s="38"/>
      <c r="D180" s="38"/>
      <c r="E180" s="38"/>
      <c r="F180" s="38"/>
    </row>
    <row r="181" spans="2:6" ht="12.75">
      <c r="B181" s="40" t="s">
        <v>62</v>
      </c>
      <c r="C181" s="38"/>
      <c r="D181" s="41">
        <v>8.074099189453106</v>
      </c>
      <c r="E181" s="38"/>
      <c r="F181" s="38"/>
    </row>
    <row r="182" spans="2:6" ht="12.75">
      <c r="B182" s="38"/>
      <c r="C182" s="38"/>
      <c r="D182" s="38"/>
      <c r="E182" s="38"/>
      <c r="F182" s="38"/>
    </row>
    <row r="183" spans="2:6" ht="12.75">
      <c r="B183" s="38"/>
      <c r="C183" s="38"/>
      <c r="D183" s="38"/>
      <c r="E183" s="38"/>
      <c r="F183" s="38"/>
    </row>
    <row r="184" spans="2:6" ht="14.25">
      <c r="B184" s="38" t="s">
        <v>70</v>
      </c>
      <c r="C184" s="38"/>
      <c r="D184" s="38"/>
      <c r="E184" s="51">
        <v>850</v>
      </c>
      <c r="F184" s="38" t="s">
        <v>67</v>
      </c>
    </row>
    <row r="185" spans="2:6" ht="12.75">
      <c r="B185" s="38"/>
      <c r="C185" s="38"/>
      <c r="D185" s="38"/>
      <c r="E185" s="52"/>
      <c r="F185" s="38"/>
    </row>
    <row r="186" spans="2:6" ht="12.75">
      <c r="B186" s="38"/>
      <c r="C186" s="38"/>
      <c r="D186" s="38"/>
      <c r="E186" s="51">
        <f>E184*2.2</f>
        <v>1870.0000000000002</v>
      </c>
      <c r="F186" s="38" t="s">
        <v>67</v>
      </c>
    </row>
    <row r="187" spans="2:6" ht="12.75">
      <c r="B187" s="38"/>
      <c r="C187" s="38"/>
      <c r="D187" s="38"/>
      <c r="E187" s="38"/>
      <c r="F187" s="38"/>
    </row>
    <row r="188" spans="2:6" ht="12.75">
      <c r="B188" s="38" t="s">
        <v>63</v>
      </c>
      <c r="C188" s="38"/>
      <c r="D188" s="38"/>
      <c r="E188" s="53">
        <v>50</v>
      </c>
      <c r="F188" s="38"/>
    </row>
    <row r="189" spans="2:6" ht="12.75">
      <c r="B189" s="38"/>
      <c r="C189" s="38"/>
      <c r="D189" s="38"/>
      <c r="E189" s="38"/>
      <c r="F189" s="38"/>
    </row>
    <row r="190" spans="2:6" ht="12.75">
      <c r="B190" s="38"/>
      <c r="C190" s="38"/>
      <c r="D190" s="38"/>
      <c r="E190" s="38"/>
      <c r="F190" s="38"/>
    </row>
    <row r="191" spans="2:6" ht="12.75">
      <c r="B191" s="38" t="s">
        <v>64</v>
      </c>
      <c r="C191" s="38"/>
      <c r="D191" s="38"/>
      <c r="E191" s="38"/>
      <c r="F191" s="38"/>
    </row>
    <row r="192" spans="2:6" ht="12.75">
      <c r="B192" s="38"/>
      <c r="C192" s="38"/>
      <c r="D192" s="38"/>
      <c r="E192" s="38"/>
      <c r="F192" s="38"/>
    </row>
    <row r="193" spans="2:6" ht="14.25">
      <c r="B193" s="38" t="s">
        <v>65</v>
      </c>
      <c r="C193" s="38"/>
      <c r="D193" s="38"/>
      <c r="E193" s="42">
        <f>E188/E186</f>
        <v>0.0267379679144385</v>
      </c>
      <c r="F193" s="38" t="s">
        <v>71</v>
      </c>
    </row>
    <row r="194" spans="2:6" ht="12.75">
      <c r="B194" s="38"/>
      <c r="C194" s="38"/>
      <c r="D194" s="38"/>
      <c r="E194" s="38"/>
      <c r="F194" s="38"/>
    </row>
    <row r="195" spans="2:6" ht="12.75">
      <c r="B195" s="38"/>
      <c r="C195" s="38"/>
      <c r="D195" s="38"/>
      <c r="E195" s="38"/>
      <c r="F195" s="38"/>
    </row>
    <row r="196" spans="2:6" ht="12.75">
      <c r="B196" s="38" t="s">
        <v>66</v>
      </c>
      <c r="C196" s="38"/>
      <c r="D196" s="38"/>
      <c r="E196" s="38"/>
      <c r="F196" s="38"/>
    </row>
    <row r="197" spans="2:6" ht="12.75">
      <c r="B197" s="38"/>
      <c r="C197" s="38"/>
      <c r="D197" s="38"/>
      <c r="E197" s="38"/>
      <c r="F197" s="38"/>
    </row>
    <row r="198" spans="2:6" ht="15.75" thickBot="1">
      <c r="B198" s="38"/>
      <c r="C198" s="43"/>
      <c r="D198" s="43"/>
      <c r="E198" s="43"/>
      <c r="F198" s="38"/>
    </row>
    <row r="199" spans="2:6" ht="15.75">
      <c r="B199" s="47" t="s">
        <v>73</v>
      </c>
      <c r="C199" s="48"/>
      <c r="D199" s="48"/>
      <c r="E199" s="58" t="s">
        <v>74</v>
      </c>
      <c r="F199" s="56">
        <f>D181*E193</f>
        <v>0.21588500506559102</v>
      </c>
    </row>
    <row r="200" spans="2:6" ht="16.5" thickBot="1">
      <c r="B200" s="49" t="s">
        <v>72</v>
      </c>
      <c r="C200" s="50"/>
      <c r="D200" s="50"/>
      <c r="E200" s="59"/>
      <c r="F200" s="57"/>
    </row>
  </sheetData>
  <mergeCells count="4">
    <mergeCell ref="B2:I2"/>
    <mergeCell ref="B4:I4"/>
    <mergeCell ref="F199:F200"/>
    <mergeCell ref="E199:E200"/>
  </mergeCells>
  <printOptions horizontalCentered="1"/>
  <pageMargins left="1.5748031496062993" right="0.5511811023622047" top="0.7086614173228347" bottom="0.5905511811023623" header="0" footer="0"/>
  <pageSetup fitToHeight="4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Pesantez Huerta</dc:creator>
  <cp:keywords/>
  <dc:description/>
  <cp:lastModifiedBy>Eduardo Pesantez Huerta</cp:lastModifiedBy>
  <cp:lastPrinted>2007-11-09T00:15:36Z</cp:lastPrinted>
  <dcterms:created xsi:type="dcterms:W3CDTF">2007-10-03T04:18:12Z</dcterms:created>
  <dcterms:modified xsi:type="dcterms:W3CDTF">2007-11-09T00:15:39Z</dcterms:modified>
  <cp:category/>
  <cp:version/>
  <cp:contentType/>
  <cp:contentStatus/>
</cp:coreProperties>
</file>