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rigid" sheetId="1" r:id="rId1"/>
  </sheets>
  <externalReferences>
    <externalReference r:id="rId4"/>
  </externalReferences>
  <definedNames>
    <definedName name="_xlnm.Print_Area" localSheetId="0">'rigid'!$B$1:$I$102</definedName>
  </definedNames>
  <calcPr fullCalcOnLoad="1"/>
</workbook>
</file>

<file path=xl/sharedStrings.xml><?xml version="1.0" encoding="utf-8"?>
<sst xmlns="http://schemas.openxmlformats.org/spreadsheetml/2006/main" count="199" uniqueCount="58">
  <si>
    <t>INPUT DATA</t>
  </si>
  <si>
    <t>L =</t>
  </si>
  <si>
    <t>Section</t>
  </si>
  <si>
    <t>Story</t>
  </si>
  <si>
    <t>Buidling dimensions</t>
  </si>
  <si>
    <t>in</t>
  </si>
  <si>
    <t>TABLE TO COMPUTE NODE COORDINATES</t>
  </si>
  <si>
    <t>in.</t>
  </si>
  <si>
    <r>
      <t>d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</t>
    </r>
  </si>
  <si>
    <r>
      <t>X</t>
    </r>
    <r>
      <rPr>
        <b/>
        <vertAlign val="subscript"/>
        <sz val="10"/>
        <rFont val="Arial"/>
        <family val="2"/>
      </rPr>
      <t>1</t>
    </r>
  </si>
  <si>
    <r>
      <t>X</t>
    </r>
    <r>
      <rPr>
        <b/>
        <vertAlign val="subscript"/>
        <sz val="10"/>
        <rFont val="Arial"/>
        <family val="2"/>
      </rPr>
      <t>11</t>
    </r>
  </si>
  <si>
    <r>
      <t>X</t>
    </r>
    <r>
      <rPr>
        <b/>
        <vertAlign val="subscript"/>
        <sz val="10"/>
        <rFont val="Arial"/>
        <family val="2"/>
      </rPr>
      <t>12</t>
    </r>
  </si>
  <si>
    <r>
      <t>X</t>
    </r>
    <r>
      <rPr>
        <b/>
        <vertAlign val="subscript"/>
        <sz val="10"/>
        <rFont val="Arial"/>
        <family val="2"/>
      </rPr>
      <t>13</t>
    </r>
  </si>
  <si>
    <t>s =</t>
  </si>
  <si>
    <r>
      <t>X</t>
    </r>
    <r>
      <rPr>
        <b/>
        <vertAlign val="subscript"/>
        <sz val="10"/>
        <rFont val="Arial"/>
        <family val="2"/>
      </rPr>
      <t>14</t>
    </r>
  </si>
  <si>
    <r>
      <t>X</t>
    </r>
    <r>
      <rPr>
        <b/>
        <vertAlign val="subscript"/>
        <sz val="10"/>
        <rFont val="Arial"/>
        <family val="2"/>
      </rPr>
      <t>15</t>
    </r>
  </si>
  <si>
    <r>
      <t>X</t>
    </r>
    <r>
      <rPr>
        <b/>
        <vertAlign val="subscript"/>
        <sz val="10"/>
        <rFont val="Arial"/>
        <family val="2"/>
      </rPr>
      <t>16</t>
    </r>
  </si>
  <si>
    <r>
      <t>X</t>
    </r>
    <r>
      <rPr>
        <b/>
        <vertAlign val="subscript"/>
        <sz val="10"/>
        <rFont val="Arial"/>
        <family val="2"/>
      </rPr>
      <t>17</t>
    </r>
  </si>
  <si>
    <t>Coordinates for first bay</t>
  </si>
  <si>
    <t>Coordinates for second bay</t>
  </si>
  <si>
    <r>
      <t>d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</t>
    </r>
  </si>
  <si>
    <t>Coordinates for third bay</t>
  </si>
  <si>
    <t>Coordinates for fourth bay</t>
  </si>
  <si>
    <r>
      <t>L</t>
    </r>
    <r>
      <rPr>
        <b/>
        <vertAlign val="subscript"/>
        <sz val="10"/>
        <rFont val="Arial"/>
        <family val="2"/>
      </rPr>
      <t>b</t>
    </r>
  </si>
  <si>
    <r>
      <t>L</t>
    </r>
    <r>
      <rPr>
        <b/>
        <vertAlign val="subscript"/>
        <sz val="10"/>
        <rFont val="Arial"/>
        <family val="2"/>
      </rPr>
      <t>1</t>
    </r>
  </si>
  <si>
    <r>
      <t>L</t>
    </r>
    <r>
      <rPr>
        <b/>
        <vertAlign val="subscript"/>
        <sz val="10"/>
        <rFont val="Arial"/>
        <family val="2"/>
      </rPr>
      <t>2</t>
    </r>
  </si>
  <si>
    <r>
      <t>L</t>
    </r>
    <r>
      <rPr>
        <b/>
        <vertAlign val="subscript"/>
        <sz val="10"/>
        <rFont val="Arial"/>
        <family val="2"/>
      </rPr>
      <t>11</t>
    </r>
  </si>
  <si>
    <r>
      <t>L</t>
    </r>
    <r>
      <rPr>
        <b/>
        <vertAlign val="subscript"/>
        <sz val="10"/>
        <rFont val="Arial"/>
        <family val="2"/>
      </rPr>
      <t>12</t>
    </r>
  </si>
  <si>
    <r>
      <t>%L</t>
    </r>
    <r>
      <rPr>
        <b/>
        <vertAlign val="subscript"/>
        <sz val="10"/>
        <rFont val="Arial"/>
        <family val="2"/>
      </rPr>
      <t>b</t>
    </r>
  </si>
  <si>
    <r>
      <t>L</t>
    </r>
    <r>
      <rPr>
        <b/>
        <vertAlign val="subscript"/>
        <sz val="10"/>
        <rFont val="Arial"/>
        <family val="2"/>
      </rPr>
      <t>13</t>
    </r>
  </si>
  <si>
    <r>
      <t>%L</t>
    </r>
    <r>
      <rPr>
        <b/>
        <vertAlign val="subscript"/>
        <sz val="10"/>
        <rFont val="Arial"/>
        <family val="2"/>
      </rPr>
      <t>1</t>
    </r>
  </si>
  <si>
    <t>Segment Length Computation for End Fiber Elements</t>
  </si>
  <si>
    <r>
      <t>L</t>
    </r>
    <r>
      <rPr>
        <b/>
        <vertAlign val="subscript"/>
        <sz val="10"/>
        <rFont val="Arial"/>
        <family val="2"/>
      </rPr>
      <t>21</t>
    </r>
  </si>
  <si>
    <r>
      <t>L</t>
    </r>
    <r>
      <rPr>
        <b/>
        <vertAlign val="subscript"/>
        <sz val="10"/>
        <rFont val="Arial"/>
        <family val="2"/>
      </rPr>
      <t>22</t>
    </r>
  </si>
  <si>
    <r>
      <t>%L</t>
    </r>
    <r>
      <rPr>
        <b/>
        <vertAlign val="subscript"/>
        <sz val="10"/>
        <rFont val="Arial"/>
        <family val="2"/>
      </rPr>
      <t>2</t>
    </r>
  </si>
  <si>
    <t>Segment Length Computation for Interior Fiber Elements</t>
  </si>
  <si>
    <t>Coordinates column nodes</t>
  </si>
  <si>
    <r>
      <t>h</t>
    </r>
    <r>
      <rPr>
        <b/>
        <sz val="10"/>
        <rFont val="Arial"/>
        <family val="2"/>
      </rPr>
      <t xml:space="preserve"> </t>
    </r>
  </si>
  <si>
    <t>ft</t>
  </si>
  <si>
    <t>Y</t>
  </si>
  <si>
    <r>
      <t>Y</t>
    </r>
    <r>
      <rPr>
        <b/>
        <vertAlign val="subscript"/>
        <sz val="10"/>
        <rFont val="Arial"/>
        <family val="2"/>
      </rPr>
      <t>u</t>
    </r>
  </si>
  <si>
    <r>
      <t>Y</t>
    </r>
    <r>
      <rPr>
        <b/>
        <vertAlign val="subscript"/>
        <sz val="10"/>
        <rFont val="Arial"/>
        <family val="2"/>
      </rPr>
      <t>b</t>
    </r>
  </si>
  <si>
    <r>
      <t>L</t>
    </r>
    <r>
      <rPr>
        <b/>
        <vertAlign val="subscript"/>
        <sz val="10"/>
        <rFont val="Arial"/>
        <family val="2"/>
      </rPr>
      <t>c</t>
    </r>
  </si>
  <si>
    <r>
      <t>%L</t>
    </r>
    <r>
      <rPr>
        <b/>
        <vertAlign val="subscript"/>
        <sz val="10"/>
        <rFont val="Arial"/>
        <family val="2"/>
      </rPr>
      <t>c</t>
    </r>
  </si>
  <si>
    <t xml:space="preserve">Segment Length Computation </t>
  </si>
  <si>
    <r>
      <t>L</t>
    </r>
    <r>
      <rPr>
        <b/>
        <vertAlign val="subscript"/>
        <sz val="10"/>
        <rFont val="Arial"/>
        <family val="2"/>
      </rPr>
      <t>i</t>
    </r>
  </si>
  <si>
    <r>
      <t>L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/d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</t>
    </r>
  </si>
  <si>
    <t>FOR RIGID FRAME WITHOUT STRENGHT DEGRADATION</t>
  </si>
  <si>
    <t>HSS500X500X2.5</t>
  </si>
  <si>
    <t>Coordinates for fifth bay</t>
  </si>
  <si>
    <t>Coordinates for sixth bay</t>
  </si>
  <si>
    <t>?????????????</t>
  </si>
  <si>
    <t>HSS450X450X2.5</t>
  </si>
  <si>
    <t>Piso</t>
  </si>
  <si>
    <t>Sección</t>
  </si>
  <si>
    <t>Vigas</t>
  </si>
  <si>
    <t>Columnas</t>
  </si>
  <si>
    <t>HSS550X550X3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</si>
</sst>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"/>
    <numFmt numFmtId="174" formatCode="0.0000"/>
    <numFmt numFmtId="175" formatCode="0.0"/>
  </numFmts>
  <fonts count="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172" fontId="0" fillId="0" borderId="0" xfId="0" applyNumberFormat="1" applyFill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2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left"/>
    </xf>
    <xf numFmtId="2" fontId="0" fillId="2" borderId="0" xfId="0" applyNumberForma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1" fontId="0" fillId="4" borderId="0" xfId="0" applyNumberFormat="1" applyFont="1" applyFill="1" applyAlignment="1">
      <alignment horizontal="center"/>
    </xf>
    <xf numFmtId="1" fontId="0" fillId="4" borderId="0" xfId="0" applyNumberFormat="1" applyFill="1" applyAlignment="1">
      <alignment horizontal="center"/>
    </xf>
    <xf numFmtId="2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cciones%20equivalen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da corrida"/>
      <sheetName val="Despues de estudiar exc."/>
    </sheetNames>
    <sheetDataSet>
      <sheetData sheetId="1">
        <row r="4">
          <cell r="G4" t="str">
            <v>W200x530</v>
          </cell>
        </row>
        <row r="11">
          <cell r="J11">
            <v>53</v>
          </cell>
        </row>
        <row r="17">
          <cell r="G17" t="str">
            <v>W200x540B</v>
          </cell>
        </row>
        <row r="24">
          <cell r="J24">
            <v>54</v>
          </cell>
        </row>
        <row r="30">
          <cell r="G30" t="str">
            <v>W200x540A</v>
          </cell>
        </row>
        <row r="37">
          <cell r="J37">
            <v>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4"/>
  <sheetViews>
    <sheetView tabSelected="1" workbookViewId="0" topLeftCell="I1">
      <selection activeCell="O44" sqref="O44"/>
    </sheetView>
  </sheetViews>
  <sheetFormatPr defaultColWidth="11.421875" defaultRowHeight="12.75"/>
  <cols>
    <col min="1" max="1" width="5.57421875" style="0" customWidth="1"/>
    <col min="2" max="2" width="7.7109375" style="0" customWidth="1"/>
    <col min="3" max="3" width="8.8515625" style="0" customWidth="1"/>
    <col min="4" max="4" width="9.28125" style="0" customWidth="1"/>
    <col min="5" max="12" width="9.140625" style="0" customWidth="1"/>
    <col min="13" max="13" width="5.57421875" style="0" customWidth="1"/>
    <col min="14" max="16384" width="9.140625" style="0" customWidth="1"/>
  </cols>
  <sheetData>
    <row r="1" ht="12.75">
      <c r="Y1" s="8"/>
    </row>
    <row r="2" spans="3:25" ht="12.75">
      <c r="C2" s="15" t="s">
        <v>6</v>
      </c>
      <c r="S2" s="15"/>
      <c r="Y2" s="8"/>
    </row>
    <row r="3" spans="2:25" ht="12.75">
      <c r="B3" s="24" t="s">
        <v>47</v>
      </c>
      <c r="T3" s="24"/>
      <c r="Y3" s="8"/>
    </row>
    <row r="4" spans="2:25" ht="12.75">
      <c r="B4" s="1" t="s">
        <v>0</v>
      </c>
      <c r="C4" s="1"/>
      <c r="D4" s="1"/>
      <c r="Y4" s="8"/>
    </row>
    <row r="5" spans="2:25" ht="12.75">
      <c r="B5" s="1"/>
      <c r="C5" s="1"/>
      <c r="D5" s="1"/>
      <c r="Q5" s="19"/>
      <c r="R5" s="19"/>
      <c r="S5" s="19"/>
      <c r="T5" s="8"/>
      <c r="Y5" s="8"/>
    </row>
    <row r="6" spans="2:25" ht="12.75">
      <c r="B6" s="2" t="s">
        <v>4</v>
      </c>
      <c r="C6" s="3"/>
      <c r="D6" s="3"/>
      <c r="Q6" s="19"/>
      <c r="R6" s="19"/>
      <c r="S6" s="19"/>
      <c r="T6" s="8"/>
      <c r="Y6" s="8"/>
    </row>
    <row r="7" spans="2:25" ht="12.75">
      <c r="B7" s="3"/>
      <c r="C7" s="3"/>
      <c r="D7" s="3"/>
      <c r="Q7" s="20"/>
      <c r="R7" s="8"/>
      <c r="S7" s="8"/>
      <c r="T7" s="8"/>
      <c r="Y7" s="8"/>
    </row>
    <row r="8" spans="2:25" ht="12.75">
      <c r="B8" s="9" t="s">
        <v>1</v>
      </c>
      <c r="C8" s="10">
        <v>360</v>
      </c>
      <c r="D8" s="5" t="s">
        <v>7</v>
      </c>
      <c r="Q8" s="8"/>
      <c r="R8" s="8"/>
      <c r="S8" s="8"/>
      <c r="T8" s="8"/>
      <c r="Y8" s="8"/>
    </row>
    <row r="9" spans="2:25" ht="12.75">
      <c r="B9" s="9" t="s">
        <v>13</v>
      </c>
      <c r="C9" s="10">
        <v>90</v>
      </c>
      <c r="D9" s="5" t="s">
        <v>7</v>
      </c>
      <c r="E9" s="7"/>
      <c r="F9" s="8"/>
      <c r="G9" s="20"/>
      <c r="H9" s="8"/>
      <c r="I9" s="8"/>
      <c r="J9" s="8"/>
      <c r="K9" s="8"/>
      <c r="X9" s="6"/>
      <c r="Y9" s="21"/>
    </row>
    <row r="10" spans="2:25" ht="12.75">
      <c r="B10" s="8"/>
      <c r="C10" s="30"/>
      <c r="D10" s="7"/>
      <c r="E10" s="7"/>
      <c r="F10" s="8"/>
      <c r="G10" s="6"/>
      <c r="H10" s="7"/>
      <c r="I10" s="8"/>
      <c r="J10" s="8"/>
      <c r="K10" s="8"/>
      <c r="X10" s="8"/>
      <c r="Y10" s="7"/>
    </row>
    <row r="11" spans="2:25" ht="12.75">
      <c r="B11" s="8"/>
      <c r="C11" s="8"/>
      <c r="D11" s="8"/>
      <c r="E11" s="8"/>
      <c r="F11" s="8"/>
      <c r="G11" s="33"/>
      <c r="H11" s="8"/>
      <c r="I11" s="8"/>
      <c r="J11" s="8"/>
      <c r="K11" s="8"/>
      <c r="X11" s="8"/>
      <c r="Y11" s="7"/>
    </row>
    <row r="12" spans="24:25" ht="12.75">
      <c r="X12" s="6"/>
      <c r="Y12" s="21"/>
    </row>
    <row r="13" spans="3:25" ht="12.75">
      <c r="C13" s="56" t="s">
        <v>55</v>
      </c>
      <c r="D13" s="56"/>
      <c r="E13" s="56"/>
      <c r="F13" s="56" t="s">
        <v>56</v>
      </c>
      <c r="G13" s="56"/>
      <c r="H13" s="56"/>
      <c r="X13" s="6"/>
      <c r="Y13" s="32"/>
    </row>
    <row r="14" spans="2:25" ht="14.25">
      <c r="B14" s="12" t="s">
        <v>53</v>
      </c>
      <c r="C14" s="54" t="s">
        <v>54</v>
      </c>
      <c r="D14" s="54"/>
      <c r="E14" s="27" t="s">
        <v>8</v>
      </c>
      <c r="F14" s="54" t="s">
        <v>2</v>
      </c>
      <c r="G14" s="54"/>
      <c r="H14" s="27" t="s">
        <v>20</v>
      </c>
      <c r="I14" s="27" t="s">
        <v>37</v>
      </c>
      <c r="J14" s="27"/>
      <c r="K14" s="27"/>
      <c r="Y14" s="8"/>
    </row>
    <row r="15" spans="2:25" ht="12.75">
      <c r="B15" s="12"/>
      <c r="D15" s="8"/>
      <c r="E15" s="27" t="s">
        <v>5</v>
      </c>
      <c r="F15" s="20"/>
      <c r="H15" s="27" t="s">
        <v>5</v>
      </c>
      <c r="I15" s="27" t="s">
        <v>38</v>
      </c>
      <c r="J15" s="27"/>
      <c r="K15" s="27"/>
      <c r="Y15" s="8"/>
    </row>
    <row r="16" spans="2:25" ht="12.75">
      <c r="B16" s="12">
        <v>6</v>
      </c>
      <c r="C16" s="55" t="str">
        <f>'[1]Despues de estudiar exc.'!$G$4</f>
        <v>W200x530</v>
      </c>
      <c r="D16" s="55"/>
      <c r="E16" s="39">
        <f>'[1]Despues de estudiar exc.'!$J$11/2.54</f>
        <v>20.866141732283463</v>
      </c>
      <c r="F16" s="55" t="s">
        <v>52</v>
      </c>
      <c r="G16" s="55"/>
      <c r="H16" s="39">
        <f>45/2.54</f>
        <v>17.716535433070867</v>
      </c>
      <c r="I16" s="4">
        <v>13</v>
      </c>
      <c r="J16" s="7"/>
      <c r="K16" s="7"/>
      <c r="Y16" s="8"/>
    </row>
    <row r="17" spans="2:25" ht="12.75">
      <c r="B17" s="12">
        <v>5</v>
      </c>
      <c r="C17" s="55" t="str">
        <f>C16</f>
        <v>W200x530</v>
      </c>
      <c r="D17" s="55"/>
      <c r="E17" s="39">
        <f>E16</f>
        <v>20.866141732283463</v>
      </c>
      <c r="F17" s="55" t="s">
        <v>52</v>
      </c>
      <c r="G17" s="55"/>
      <c r="H17" s="39">
        <f>45/2.54</f>
        <v>17.716535433070867</v>
      </c>
      <c r="I17" s="4">
        <v>13</v>
      </c>
      <c r="J17" s="7"/>
      <c r="K17" s="7"/>
      <c r="X17" s="6"/>
      <c r="Y17" s="7"/>
    </row>
    <row r="18" spans="2:25" ht="12.75">
      <c r="B18" s="12">
        <v>4</v>
      </c>
      <c r="C18" s="55" t="str">
        <f>'[1]Despues de estudiar exc.'!$G$17</f>
        <v>W200x540B</v>
      </c>
      <c r="D18" s="55"/>
      <c r="E18" s="39">
        <f>'[1]Despues de estudiar exc.'!$J$24/2.54</f>
        <v>21.25984251968504</v>
      </c>
      <c r="F18" s="55" t="s">
        <v>48</v>
      </c>
      <c r="G18" s="55"/>
      <c r="H18" s="39">
        <f>50/2.54</f>
        <v>19.68503937007874</v>
      </c>
      <c r="I18" s="4">
        <v>13</v>
      </c>
      <c r="J18" s="7"/>
      <c r="K18" s="7"/>
      <c r="X18" s="6"/>
      <c r="Y18" s="7"/>
    </row>
    <row r="19" spans="2:25" ht="12.75">
      <c r="B19" s="12">
        <v>3</v>
      </c>
      <c r="C19" s="55" t="str">
        <f>C18</f>
        <v>W200x540B</v>
      </c>
      <c r="D19" s="55"/>
      <c r="E19" s="39">
        <f>E18</f>
        <v>21.25984251968504</v>
      </c>
      <c r="F19" s="55" t="s">
        <v>48</v>
      </c>
      <c r="G19" s="55"/>
      <c r="H19" s="39">
        <f>50/2.54</f>
        <v>19.68503937007874</v>
      </c>
      <c r="I19" s="4">
        <v>13</v>
      </c>
      <c r="J19" s="7"/>
      <c r="K19" s="7"/>
      <c r="X19" s="6"/>
      <c r="Y19" s="7"/>
    </row>
    <row r="20" spans="2:25" ht="12.75">
      <c r="B20" s="12">
        <v>2</v>
      </c>
      <c r="C20" s="55" t="str">
        <f>'[1]Despues de estudiar exc.'!$G$30</f>
        <v>W200x540A</v>
      </c>
      <c r="D20" s="55"/>
      <c r="E20" s="39">
        <f>'[1]Despues de estudiar exc.'!$J$37/2.54</f>
        <v>21.25984251968504</v>
      </c>
      <c r="F20" s="55" t="s">
        <v>57</v>
      </c>
      <c r="G20" s="55"/>
      <c r="H20" s="39">
        <f>55/2.54</f>
        <v>21.653543307086615</v>
      </c>
      <c r="I20" s="4">
        <v>13</v>
      </c>
      <c r="J20" s="7"/>
      <c r="K20" s="7"/>
      <c r="X20" s="6"/>
      <c r="Y20" s="7"/>
    </row>
    <row r="21" spans="2:25" ht="12.75">
      <c r="B21" s="12">
        <v>1</v>
      </c>
      <c r="C21" s="55" t="str">
        <f>C20</f>
        <v>W200x540A</v>
      </c>
      <c r="D21" s="55"/>
      <c r="E21" s="39">
        <f>E20</f>
        <v>21.25984251968504</v>
      </c>
      <c r="F21" s="55" t="s">
        <v>57</v>
      </c>
      <c r="G21" s="55"/>
      <c r="H21" s="39">
        <f>55/2.54</f>
        <v>21.653543307086615</v>
      </c>
      <c r="I21" s="4">
        <v>15</v>
      </c>
      <c r="J21" s="7"/>
      <c r="K21" s="7"/>
      <c r="Y21" s="8"/>
    </row>
    <row r="22" spans="7:25" ht="12.75">
      <c r="G22" s="17"/>
      <c r="H22" s="11"/>
      <c r="Y22" s="8"/>
    </row>
    <row r="23" ht="12.75">
      <c r="Y23" s="8"/>
    </row>
    <row r="24" spans="4:25" ht="12.75">
      <c r="D24" s="24" t="s">
        <v>18</v>
      </c>
      <c r="O24" s="24" t="s">
        <v>36</v>
      </c>
      <c r="Y24" s="8"/>
    </row>
    <row r="25" spans="24:25" ht="12.75">
      <c r="X25" s="6"/>
      <c r="Y25" s="7"/>
    </row>
    <row r="26" spans="1:25" ht="14.25">
      <c r="A26" s="12" t="s">
        <v>3</v>
      </c>
      <c r="B26" s="12" t="s">
        <v>9</v>
      </c>
      <c r="C26" s="12" t="s">
        <v>10</v>
      </c>
      <c r="D26" s="12" t="s">
        <v>11</v>
      </c>
      <c r="E26" s="12" t="s">
        <v>12</v>
      </c>
      <c r="F26" s="12" t="s">
        <v>14</v>
      </c>
      <c r="G26" s="12" t="s">
        <v>15</v>
      </c>
      <c r="H26" s="12" t="s">
        <v>16</v>
      </c>
      <c r="I26" s="12" t="s">
        <v>17</v>
      </c>
      <c r="J26" s="12"/>
      <c r="K26" s="12"/>
      <c r="M26" s="12" t="s">
        <v>3</v>
      </c>
      <c r="N26" s="12" t="s">
        <v>39</v>
      </c>
      <c r="O26" s="12" t="s">
        <v>40</v>
      </c>
      <c r="P26" s="12" t="s">
        <v>41</v>
      </c>
      <c r="Q26" s="12" t="s">
        <v>42</v>
      </c>
      <c r="R26" s="12" t="s">
        <v>26</v>
      </c>
      <c r="S26" s="12" t="s">
        <v>27</v>
      </c>
      <c r="T26" s="12" t="s">
        <v>29</v>
      </c>
      <c r="X26" s="6"/>
      <c r="Y26" s="7"/>
    </row>
    <row r="27" spans="1:25" ht="14.25">
      <c r="A27" s="12"/>
      <c r="B27" s="27" t="s">
        <v>5</v>
      </c>
      <c r="C27" s="27" t="s">
        <v>5</v>
      </c>
      <c r="D27" s="27" t="s">
        <v>5</v>
      </c>
      <c r="E27" s="27" t="s">
        <v>5</v>
      </c>
      <c r="F27" s="27" t="s">
        <v>5</v>
      </c>
      <c r="G27" s="27" t="s">
        <v>5</v>
      </c>
      <c r="H27" s="27" t="s">
        <v>5</v>
      </c>
      <c r="I27" s="27" t="s">
        <v>5</v>
      </c>
      <c r="J27" s="27"/>
      <c r="K27" s="27"/>
      <c r="L27" s="12"/>
      <c r="M27" s="12"/>
      <c r="N27" s="27" t="s">
        <v>5</v>
      </c>
      <c r="O27" s="27" t="s">
        <v>5</v>
      </c>
      <c r="P27" s="27" t="s">
        <v>5</v>
      </c>
      <c r="Q27" s="27" t="s">
        <v>5</v>
      </c>
      <c r="R27" s="27" t="s">
        <v>43</v>
      </c>
      <c r="S27" s="27" t="s">
        <v>43</v>
      </c>
      <c r="T27" s="27" t="s">
        <v>43</v>
      </c>
      <c r="X27" s="6"/>
      <c r="Y27" s="7"/>
    </row>
    <row r="28" spans="24:25" ht="12.75">
      <c r="X28" s="6"/>
      <c r="Y28" s="7"/>
    </row>
    <row r="29" spans="1:25" ht="12.75">
      <c r="A29" s="12">
        <v>6</v>
      </c>
      <c r="B29" s="7">
        <f aca="true" t="shared" si="0" ref="B29:B34">-2*$C$8</f>
        <v>-720</v>
      </c>
      <c r="C29" s="21">
        <f aca="true" t="shared" si="1" ref="C29:C34">+B29+H16/2</f>
        <v>-711.1417322834645</v>
      </c>
      <c r="D29" s="43">
        <f aca="true" t="shared" si="2" ref="D29:D34">+B29+E16/3+H16/2</f>
        <v>-704.1863517060367</v>
      </c>
      <c r="E29" s="44">
        <f aca="true" t="shared" si="3" ref="E29:E34">+B29+$C$9</f>
        <v>-630</v>
      </c>
      <c r="F29" s="32">
        <f aca="true" t="shared" si="4" ref="F29:G34">+E29+$C$9</f>
        <v>-540</v>
      </c>
      <c r="G29" s="32">
        <f t="shared" si="4"/>
        <v>-450</v>
      </c>
      <c r="H29" s="43">
        <f aca="true" t="shared" si="5" ref="H29:H34">I29-E16/3</f>
        <v>-375.81364829396324</v>
      </c>
      <c r="I29" s="42">
        <f aca="true" t="shared" si="6" ref="I29:I34">+B29+$C$8-(H16)/2</f>
        <v>-368.8582677165354</v>
      </c>
      <c r="J29" s="28"/>
      <c r="K29" s="28"/>
      <c r="M29" s="12">
        <v>6</v>
      </c>
      <c r="N29" s="11">
        <f>+N30+I16*12</f>
        <v>960</v>
      </c>
      <c r="O29" s="21">
        <f aca="true" t="shared" si="7" ref="O29:O34">+N29+E16/2</f>
        <v>970.4330708661417</v>
      </c>
      <c r="P29" s="21">
        <f aca="true" t="shared" si="8" ref="P29:P34">+N29-E16/2</f>
        <v>949.5669291338583</v>
      </c>
      <c r="Q29" s="42">
        <f aca="true" t="shared" si="9" ref="Q29:Q34">+P29-O30</f>
        <v>135.1338582677165</v>
      </c>
      <c r="R29" s="4">
        <v>0.02</v>
      </c>
      <c r="S29" s="4">
        <v>0.02</v>
      </c>
      <c r="T29" s="4">
        <v>0.12</v>
      </c>
      <c r="Y29" s="8"/>
    </row>
    <row r="30" spans="1:25" ht="12.75">
      <c r="A30" s="12">
        <v>5</v>
      </c>
      <c r="B30" s="7">
        <f t="shared" si="0"/>
        <v>-720</v>
      </c>
      <c r="C30" s="21">
        <f t="shared" si="1"/>
        <v>-711.1417322834645</v>
      </c>
      <c r="D30" s="43">
        <f t="shared" si="2"/>
        <v>-704.1863517060367</v>
      </c>
      <c r="E30" s="44">
        <f t="shared" si="3"/>
        <v>-630</v>
      </c>
      <c r="F30" s="32">
        <f t="shared" si="4"/>
        <v>-540</v>
      </c>
      <c r="G30" s="32">
        <f t="shared" si="4"/>
        <v>-450</v>
      </c>
      <c r="H30" s="43">
        <f t="shared" si="5"/>
        <v>-375.81364829396324</v>
      </c>
      <c r="I30" s="42">
        <f t="shared" si="6"/>
        <v>-368.8582677165354</v>
      </c>
      <c r="J30" s="28"/>
      <c r="K30" s="28"/>
      <c r="L30" s="7"/>
      <c r="M30" s="12">
        <v>5</v>
      </c>
      <c r="N30" s="11">
        <f>+N31+I17*12</f>
        <v>804</v>
      </c>
      <c r="O30" s="21">
        <f t="shared" si="7"/>
        <v>814.4330708661417</v>
      </c>
      <c r="P30" s="21">
        <f t="shared" si="8"/>
        <v>793.5669291338583</v>
      </c>
      <c r="Q30" s="42">
        <f t="shared" si="9"/>
        <v>134.93700787401576</v>
      </c>
      <c r="R30" s="4">
        <v>0.02</v>
      </c>
      <c r="S30" s="4">
        <v>0.02</v>
      </c>
      <c r="T30" s="4">
        <v>0.12</v>
      </c>
      <c r="Y30" s="8"/>
    </row>
    <row r="31" spans="1:25" ht="12.75">
      <c r="A31" s="12">
        <v>4</v>
      </c>
      <c r="B31" s="7">
        <f t="shared" si="0"/>
        <v>-720</v>
      </c>
      <c r="C31" s="21">
        <f t="shared" si="1"/>
        <v>-710.1574803149606</v>
      </c>
      <c r="D31" s="43">
        <f t="shared" si="2"/>
        <v>-703.0708661417323</v>
      </c>
      <c r="E31" s="44">
        <f t="shared" si="3"/>
        <v>-630</v>
      </c>
      <c r="F31" s="32">
        <f t="shared" si="4"/>
        <v>-540</v>
      </c>
      <c r="G31" s="32">
        <f t="shared" si="4"/>
        <v>-450</v>
      </c>
      <c r="H31" s="43">
        <f t="shared" si="5"/>
        <v>-376.9291338582677</v>
      </c>
      <c r="I31" s="42">
        <f t="shared" si="6"/>
        <v>-369.84251968503935</v>
      </c>
      <c r="J31" s="28"/>
      <c r="K31" s="28"/>
      <c r="L31" s="7"/>
      <c r="M31" s="12">
        <v>4</v>
      </c>
      <c r="N31" s="11">
        <f>+N32+I18*12</f>
        <v>648</v>
      </c>
      <c r="O31" s="21">
        <f t="shared" si="7"/>
        <v>658.6299212598425</v>
      </c>
      <c r="P31" s="21">
        <f t="shared" si="8"/>
        <v>637.3700787401575</v>
      </c>
      <c r="Q31" s="42">
        <f t="shared" si="9"/>
        <v>134.74015748031496</v>
      </c>
      <c r="R31" s="4">
        <v>0.02</v>
      </c>
      <c r="S31" s="4">
        <v>0.02</v>
      </c>
      <c r="T31" s="4">
        <v>0.15</v>
      </c>
      <c r="Y31" s="8"/>
    </row>
    <row r="32" spans="1:25" ht="12.75">
      <c r="A32" s="12">
        <v>3</v>
      </c>
      <c r="B32" s="7">
        <f t="shared" si="0"/>
        <v>-720</v>
      </c>
      <c r="C32" s="21">
        <f t="shared" si="1"/>
        <v>-710.1574803149606</v>
      </c>
      <c r="D32" s="43">
        <f t="shared" si="2"/>
        <v>-703.0708661417323</v>
      </c>
      <c r="E32" s="44">
        <f t="shared" si="3"/>
        <v>-630</v>
      </c>
      <c r="F32" s="32">
        <f t="shared" si="4"/>
        <v>-540</v>
      </c>
      <c r="G32" s="32">
        <f t="shared" si="4"/>
        <v>-450</v>
      </c>
      <c r="H32" s="43">
        <f t="shared" si="5"/>
        <v>-376.9291338582677</v>
      </c>
      <c r="I32" s="42">
        <f t="shared" si="6"/>
        <v>-369.84251968503935</v>
      </c>
      <c r="J32" s="28"/>
      <c r="K32" s="28"/>
      <c r="L32" s="7"/>
      <c r="M32" s="12">
        <v>3</v>
      </c>
      <c r="N32" s="11">
        <f>+N33+I19*12</f>
        <v>492</v>
      </c>
      <c r="O32" s="21">
        <f t="shared" si="7"/>
        <v>502.62992125984255</v>
      </c>
      <c r="P32" s="21">
        <f t="shared" si="8"/>
        <v>481.37007874015745</v>
      </c>
      <c r="Q32" s="42">
        <f t="shared" si="9"/>
        <v>134.7401574803149</v>
      </c>
      <c r="R32" s="4">
        <v>0.02</v>
      </c>
      <c r="S32" s="4">
        <v>0.02</v>
      </c>
      <c r="T32" s="4">
        <v>0.15</v>
      </c>
      <c r="Y32" s="8"/>
    </row>
    <row r="33" spans="1:25" ht="12.75">
      <c r="A33" s="45">
        <v>2</v>
      </c>
      <c r="B33" s="46">
        <f t="shared" si="0"/>
        <v>-720</v>
      </c>
      <c r="C33" s="47">
        <f t="shared" si="1"/>
        <v>-709.1732283464567</v>
      </c>
      <c r="D33" s="48">
        <f t="shared" si="2"/>
        <v>-702.0866141732283</v>
      </c>
      <c r="E33" s="49">
        <f t="shared" si="3"/>
        <v>-630</v>
      </c>
      <c r="F33" s="50">
        <f t="shared" si="4"/>
        <v>-540</v>
      </c>
      <c r="G33" s="50">
        <f t="shared" si="4"/>
        <v>-450</v>
      </c>
      <c r="H33" s="48">
        <f t="shared" si="5"/>
        <v>-377.9133858267716</v>
      </c>
      <c r="I33" s="51">
        <f t="shared" si="6"/>
        <v>-370.8267716535433</v>
      </c>
      <c r="J33" s="28"/>
      <c r="K33" s="28"/>
      <c r="L33" s="7"/>
      <c r="M33" s="12">
        <v>2</v>
      </c>
      <c r="N33" s="11">
        <f>+N34+I20*12</f>
        <v>336</v>
      </c>
      <c r="O33" s="21">
        <f t="shared" si="7"/>
        <v>346.62992125984255</v>
      </c>
      <c r="P33" s="21">
        <f t="shared" si="8"/>
        <v>325.37007874015745</v>
      </c>
      <c r="Q33" s="42">
        <f t="shared" si="9"/>
        <v>134.74015748031493</v>
      </c>
      <c r="R33" s="4">
        <v>0.02</v>
      </c>
      <c r="S33" s="4">
        <v>0.02</v>
      </c>
      <c r="T33" s="4">
        <v>0.15</v>
      </c>
      <c r="X33" s="6"/>
      <c r="Y33" s="7"/>
    </row>
    <row r="34" spans="1:25" ht="12.75">
      <c r="A34" s="45">
        <v>1</v>
      </c>
      <c r="B34" s="46">
        <f t="shared" si="0"/>
        <v>-720</v>
      </c>
      <c r="C34" s="47">
        <f t="shared" si="1"/>
        <v>-709.1732283464567</v>
      </c>
      <c r="D34" s="48">
        <f t="shared" si="2"/>
        <v>-702.0866141732283</v>
      </c>
      <c r="E34" s="49">
        <f t="shared" si="3"/>
        <v>-630</v>
      </c>
      <c r="F34" s="50">
        <f t="shared" si="4"/>
        <v>-540</v>
      </c>
      <c r="G34" s="50">
        <f t="shared" si="4"/>
        <v>-450</v>
      </c>
      <c r="H34" s="48">
        <f t="shared" si="5"/>
        <v>-377.9133858267716</v>
      </c>
      <c r="I34" s="51">
        <f t="shared" si="6"/>
        <v>-370.8267716535433</v>
      </c>
      <c r="J34" s="28"/>
      <c r="K34" s="28"/>
      <c r="L34" s="7"/>
      <c r="M34" s="12">
        <v>1</v>
      </c>
      <c r="N34" s="11">
        <f>+I21*12</f>
        <v>180</v>
      </c>
      <c r="O34" s="21">
        <f t="shared" si="7"/>
        <v>190.62992125984252</v>
      </c>
      <c r="P34" s="21">
        <f t="shared" si="8"/>
        <v>169.37007874015748</v>
      </c>
      <c r="Q34" s="42">
        <f t="shared" si="9"/>
        <v>169.37007874015748</v>
      </c>
      <c r="R34" s="4">
        <v>0.02</v>
      </c>
      <c r="S34" s="4">
        <v>0.02</v>
      </c>
      <c r="T34" s="4">
        <v>0.1</v>
      </c>
      <c r="X34" s="6"/>
      <c r="Y34" s="7"/>
    </row>
    <row r="35" spans="2:25" ht="12.75">
      <c r="B35" s="7"/>
      <c r="C35" s="8"/>
      <c r="D35" s="7"/>
      <c r="E35" s="7"/>
      <c r="F35" s="7"/>
      <c r="G35" s="7"/>
      <c r="H35" s="7"/>
      <c r="I35" s="7"/>
      <c r="J35" s="7"/>
      <c r="K35" s="7"/>
      <c r="L35" s="7"/>
      <c r="X35" s="6"/>
      <c r="Y35" s="7"/>
    </row>
    <row r="36" spans="24:25" ht="12.75">
      <c r="X36" s="6"/>
      <c r="Y36" s="7"/>
    </row>
    <row r="37" spans="4:25" ht="15">
      <c r="D37" s="24" t="s">
        <v>19</v>
      </c>
      <c r="L37" s="17"/>
      <c r="M37" s="53" t="s">
        <v>51</v>
      </c>
      <c r="N37" s="53"/>
      <c r="O37" s="24" t="s">
        <v>44</v>
      </c>
      <c r="X37" s="6"/>
      <c r="Y37" s="7"/>
    </row>
    <row r="38" spans="24:25" ht="12.75">
      <c r="X38" s="6"/>
      <c r="Y38" s="21"/>
    </row>
    <row r="39" spans="1:25" ht="14.25">
      <c r="A39" s="12" t="s">
        <v>3</v>
      </c>
      <c r="B39" s="12" t="s">
        <v>9</v>
      </c>
      <c r="C39" s="12" t="s">
        <v>10</v>
      </c>
      <c r="D39" s="12" t="s">
        <v>11</v>
      </c>
      <c r="E39" s="12" t="s">
        <v>12</v>
      </c>
      <c r="F39" s="12" t="s">
        <v>14</v>
      </c>
      <c r="G39" s="12" t="s">
        <v>15</v>
      </c>
      <c r="H39" s="12" t="s">
        <v>16</v>
      </c>
      <c r="I39" s="12" t="s">
        <v>17</v>
      </c>
      <c r="J39" s="12"/>
      <c r="K39" s="12"/>
      <c r="N39" s="12" t="s">
        <v>3</v>
      </c>
      <c r="O39" s="12" t="s">
        <v>26</v>
      </c>
      <c r="P39" s="12" t="s">
        <v>27</v>
      </c>
      <c r="Q39" s="12" t="s">
        <v>29</v>
      </c>
      <c r="R39" s="12" t="s">
        <v>45</v>
      </c>
      <c r="S39" s="27" t="s">
        <v>46</v>
      </c>
      <c r="X39" s="6"/>
      <c r="Y39" s="21"/>
    </row>
    <row r="40" spans="1:25" ht="12.75">
      <c r="A40" s="12"/>
      <c r="B40" s="27" t="s">
        <v>5</v>
      </c>
      <c r="C40" s="27" t="s">
        <v>5</v>
      </c>
      <c r="D40" s="27" t="s">
        <v>5</v>
      </c>
      <c r="E40" s="27" t="s">
        <v>5</v>
      </c>
      <c r="F40" s="27" t="s">
        <v>5</v>
      </c>
      <c r="G40" s="27" t="s">
        <v>5</v>
      </c>
      <c r="H40" s="27" t="s">
        <v>5</v>
      </c>
      <c r="I40" s="27" t="s">
        <v>5</v>
      </c>
      <c r="J40" s="27"/>
      <c r="K40" s="27"/>
      <c r="N40" s="12"/>
      <c r="O40" s="27" t="s">
        <v>5</v>
      </c>
      <c r="P40" s="27" t="s">
        <v>5</v>
      </c>
      <c r="Q40" s="27" t="s">
        <v>5</v>
      </c>
      <c r="R40" s="27" t="s">
        <v>5</v>
      </c>
      <c r="X40" s="6"/>
      <c r="Y40" s="11"/>
    </row>
    <row r="41" spans="12:25" ht="12.75">
      <c r="L41" s="12"/>
      <c r="X41" s="6"/>
      <c r="Y41" s="7"/>
    </row>
    <row r="42" spans="1:19" ht="12.75">
      <c r="A42" s="12">
        <v>6</v>
      </c>
      <c r="B42" s="7">
        <f aca="true" t="shared" si="10" ref="B42:B47">-$C$8</f>
        <v>-360</v>
      </c>
      <c r="C42" s="7">
        <f aca="true" t="shared" si="11" ref="C42:C47">+B42+H16/2</f>
        <v>-351.1417322834646</v>
      </c>
      <c r="D42" s="40">
        <f aca="true" t="shared" si="12" ref="D42:D47">+B42+E16/3+H16/2</f>
        <v>-344.18635170603676</v>
      </c>
      <c r="E42" s="29">
        <f aca="true" t="shared" si="13" ref="E42:E47">+B42+$C$9</f>
        <v>-270</v>
      </c>
      <c r="F42" s="7">
        <f aca="true" t="shared" si="14" ref="F42:G47">+E42+$C$9</f>
        <v>-180</v>
      </c>
      <c r="G42" s="7">
        <f t="shared" si="14"/>
        <v>-90</v>
      </c>
      <c r="H42" s="40">
        <f aca="true" t="shared" si="15" ref="H42:H47">I42-E16/3</f>
        <v>-15.813648293963254</v>
      </c>
      <c r="I42" s="28">
        <f aca="true" t="shared" si="16" ref="I42:I47">+B42+$C$8-(H16)/2</f>
        <v>-8.858267716535433</v>
      </c>
      <c r="J42" s="28"/>
      <c r="K42" s="28"/>
      <c r="L42" s="12"/>
      <c r="N42" s="12">
        <v>6</v>
      </c>
      <c r="O42" s="14">
        <f aca="true" t="shared" si="17" ref="O42:O47">+Q29*R29</f>
        <v>2.7026771653543302</v>
      </c>
      <c r="P42" s="14">
        <f aca="true" t="shared" si="18" ref="P42:P47">+Q29*S29</f>
        <v>2.7026771653543302</v>
      </c>
      <c r="Q42" s="14">
        <f aca="true" t="shared" si="19" ref="Q42:Q47">+Q29*T29</f>
        <v>16.21606299212598</v>
      </c>
      <c r="R42" s="14">
        <f aca="true" t="shared" si="20" ref="R42:R47">+O42+Q42+P42</f>
        <v>21.621417322834642</v>
      </c>
      <c r="S42" s="16">
        <f aca="true" t="shared" si="21" ref="S42:S47">+R42/H16</f>
        <v>1.2204088888888887</v>
      </c>
    </row>
    <row r="43" spans="1:19" ht="12.75">
      <c r="A43" s="12">
        <v>5</v>
      </c>
      <c r="B43" s="7">
        <f t="shared" si="10"/>
        <v>-360</v>
      </c>
      <c r="C43" s="7">
        <f t="shared" si="11"/>
        <v>-351.1417322834646</v>
      </c>
      <c r="D43" s="40">
        <f t="shared" si="12"/>
        <v>-344.18635170603676</v>
      </c>
      <c r="E43" s="29">
        <f t="shared" si="13"/>
        <v>-270</v>
      </c>
      <c r="F43" s="7">
        <f t="shared" si="14"/>
        <v>-180</v>
      </c>
      <c r="G43" s="7">
        <f t="shared" si="14"/>
        <v>-90</v>
      </c>
      <c r="H43" s="40">
        <f t="shared" si="15"/>
        <v>-15.813648293963254</v>
      </c>
      <c r="I43" s="28">
        <f t="shared" si="16"/>
        <v>-8.858267716535433</v>
      </c>
      <c r="J43" s="28"/>
      <c r="K43" s="28"/>
      <c r="N43" s="12">
        <v>5</v>
      </c>
      <c r="O43" s="14">
        <f t="shared" si="17"/>
        <v>2.6987401574803154</v>
      </c>
      <c r="P43" s="14">
        <f t="shared" si="18"/>
        <v>2.6987401574803154</v>
      </c>
      <c r="Q43" s="14">
        <f t="shared" si="19"/>
        <v>16.19244094488189</v>
      </c>
      <c r="R43" s="14">
        <f t="shared" si="20"/>
        <v>21.589921259842523</v>
      </c>
      <c r="S43" s="16">
        <f t="shared" si="21"/>
        <v>1.2186311111111112</v>
      </c>
    </row>
    <row r="44" spans="1:19" ht="12.75">
      <c r="A44" s="12">
        <v>4</v>
      </c>
      <c r="B44" s="7">
        <f t="shared" si="10"/>
        <v>-360</v>
      </c>
      <c r="C44" s="7">
        <f t="shared" si="11"/>
        <v>-350.15748031496065</v>
      </c>
      <c r="D44" s="40">
        <f t="shared" si="12"/>
        <v>-343.0708661417323</v>
      </c>
      <c r="E44" s="29">
        <f t="shared" si="13"/>
        <v>-270</v>
      </c>
      <c r="F44" s="7">
        <f t="shared" si="14"/>
        <v>-180</v>
      </c>
      <c r="G44" s="7">
        <f t="shared" si="14"/>
        <v>-90</v>
      </c>
      <c r="H44" s="40">
        <f t="shared" si="15"/>
        <v>-16.92913385826772</v>
      </c>
      <c r="I44" s="28">
        <f t="shared" si="16"/>
        <v>-9.84251968503937</v>
      </c>
      <c r="J44" s="28"/>
      <c r="K44" s="28"/>
      <c r="N44" s="12">
        <v>4</v>
      </c>
      <c r="O44" s="14">
        <f t="shared" si="17"/>
        <v>2.694803149606299</v>
      </c>
      <c r="P44" s="14">
        <f t="shared" si="18"/>
        <v>2.694803149606299</v>
      </c>
      <c r="Q44" s="14">
        <f t="shared" si="19"/>
        <v>20.211023622047243</v>
      </c>
      <c r="R44" s="14">
        <f t="shared" si="20"/>
        <v>25.600629921259845</v>
      </c>
      <c r="S44" s="16">
        <f t="shared" si="21"/>
        <v>1.3005120000000001</v>
      </c>
    </row>
    <row r="45" spans="1:25" ht="12.75">
      <c r="A45" s="12">
        <v>3</v>
      </c>
      <c r="B45" s="7">
        <f t="shared" si="10"/>
        <v>-360</v>
      </c>
      <c r="C45" s="7">
        <f t="shared" si="11"/>
        <v>-350.15748031496065</v>
      </c>
      <c r="D45" s="40">
        <f t="shared" si="12"/>
        <v>-343.0708661417323</v>
      </c>
      <c r="E45" s="29">
        <f t="shared" si="13"/>
        <v>-270</v>
      </c>
      <c r="F45" s="7">
        <f t="shared" si="14"/>
        <v>-180</v>
      </c>
      <c r="G45" s="7">
        <f t="shared" si="14"/>
        <v>-90</v>
      </c>
      <c r="H45" s="40">
        <f t="shared" si="15"/>
        <v>-16.92913385826772</v>
      </c>
      <c r="I45" s="28">
        <f t="shared" si="16"/>
        <v>-9.84251968503937</v>
      </c>
      <c r="J45" s="28"/>
      <c r="K45" s="28"/>
      <c r="L45" s="16"/>
      <c r="N45" s="12">
        <v>3</v>
      </c>
      <c r="O45" s="14">
        <f t="shared" si="17"/>
        <v>2.6948031496062983</v>
      </c>
      <c r="P45" s="14">
        <f t="shared" si="18"/>
        <v>2.6948031496062983</v>
      </c>
      <c r="Q45" s="14">
        <f t="shared" si="19"/>
        <v>20.211023622047236</v>
      </c>
      <c r="R45" s="14">
        <f t="shared" si="20"/>
        <v>25.60062992125983</v>
      </c>
      <c r="S45" s="16">
        <f t="shared" si="21"/>
        <v>1.3005119999999994</v>
      </c>
      <c r="X45" s="6"/>
      <c r="Y45" s="14"/>
    </row>
    <row r="46" spans="1:25" ht="12.75">
      <c r="A46" s="12">
        <v>2</v>
      </c>
      <c r="B46" s="7">
        <f t="shared" si="10"/>
        <v>-360</v>
      </c>
      <c r="C46" s="7">
        <f t="shared" si="11"/>
        <v>-349.1732283464567</v>
      </c>
      <c r="D46" s="40">
        <f t="shared" si="12"/>
        <v>-342.0866141732284</v>
      </c>
      <c r="E46" s="29">
        <f t="shared" si="13"/>
        <v>-270</v>
      </c>
      <c r="F46" s="7">
        <f t="shared" si="14"/>
        <v>-180</v>
      </c>
      <c r="G46" s="7">
        <f t="shared" si="14"/>
        <v>-90</v>
      </c>
      <c r="H46" s="40">
        <f t="shared" si="15"/>
        <v>-17.913385826771655</v>
      </c>
      <c r="I46" s="28">
        <f t="shared" si="16"/>
        <v>-10.826771653543307</v>
      </c>
      <c r="J46" s="28"/>
      <c r="K46" s="28"/>
      <c r="L46" s="16"/>
      <c r="N46" s="12">
        <v>2</v>
      </c>
      <c r="O46" s="14">
        <f t="shared" si="17"/>
        <v>2.6948031496062987</v>
      </c>
      <c r="P46" s="14">
        <f t="shared" si="18"/>
        <v>2.6948031496062987</v>
      </c>
      <c r="Q46" s="14">
        <f t="shared" si="19"/>
        <v>20.21102362204724</v>
      </c>
      <c r="R46" s="14">
        <f t="shared" si="20"/>
        <v>25.600629921259834</v>
      </c>
      <c r="S46" s="16">
        <f t="shared" si="21"/>
        <v>1.182283636363636</v>
      </c>
      <c r="X46" s="6"/>
      <c r="Y46" s="14"/>
    </row>
    <row r="47" spans="1:25" ht="12.75">
      <c r="A47" s="12">
        <v>1</v>
      </c>
      <c r="B47" s="7">
        <f t="shared" si="10"/>
        <v>-360</v>
      </c>
      <c r="C47" s="7">
        <f t="shared" si="11"/>
        <v>-349.1732283464567</v>
      </c>
      <c r="D47" s="40">
        <f t="shared" si="12"/>
        <v>-342.0866141732284</v>
      </c>
      <c r="E47" s="29">
        <f t="shared" si="13"/>
        <v>-270</v>
      </c>
      <c r="F47" s="7">
        <f t="shared" si="14"/>
        <v>-180</v>
      </c>
      <c r="G47" s="7">
        <f t="shared" si="14"/>
        <v>-90</v>
      </c>
      <c r="H47" s="40">
        <f t="shared" si="15"/>
        <v>-17.913385826771655</v>
      </c>
      <c r="I47" s="28">
        <f t="shared" si="16"/>
        <v>-10.826771653543307</v>
      </c>
      <c r="J47" s="28"/>
      <c r="K47" s="28"/>
      <c r="L47" s="16"/>
      <c r="N47" s="12">
        <v>1</v>
      </c>
      <c r="O47" s="14">
        <f t="shared" si="17"/>
        <v>3.3874015748031496</v>
      </c>
      <c r="P47" s="14">
        <f t="shared" si="18"/>
        <v>3.3874015748031496</v>
      </c>
      <c r="Q47" s="14">
        <f t="shared" si="19"/>
        <v>16.937007874015748</v>
      </c>
      <c r="R47" s="14">
        <f t="shared" si="20"/>
        <v>23.711811023622047</v>
      </c>
      <c r="S47" s="16">
        <f t="shared" si="21"/>
        <v>1.0950545454545455</v>
      </c>
      <c r="X47" s="6"/>
      <c r="Y47" s="14"/>
    </row>
    <row r="48" spans="1:25" ht="12.75">
      <c r="A48" s="12"/>
      <c r="B48" s="7"/>
      <c r="C48" s="7"/>
      <c r="D48" s="28"/>
      <c r="E48" s="29"/>
      <c r="F48" s="7"/>
      <c r="G48" s="7"/>
      <c r="H48" s="28"/>
      <c r="I48" s="28"/>
      <c r="J48" s="28"/>
      <c r="K48" s="28"/>
      <c r="L48" s="16"/>
      <c r="N48" s="12"/>
      <c r="O48" s="14"/>
      <c r="P48" s="14"/>
      <c r="Q48" s="14"/>
      <c r="R48" s="14"/>
      <c r="S48" s="16"/>
      <c r="X48" s="6"/>
      <c r="Y48" s="14"/>
    </row>
    <row r="49" spans="1:25" ht="12.75">
      <c r="A49" s="12"/>
      <c r="B49" s="7"/>
      <c r="C49" s="7"/>
      <c r="D49" s="28"/>
      <c r="E49" s="29"/>
      <c r="F49" s="7"/>
      <c r="G49" s="7"/>
      <c r="H49" s="28"/>
      <c r="I49" s="28"/>
      <c r="J49" s="28"/>
      <c r="K49" s="28"/>
      <c r="L49" s="16"/>
      <c r="N49" s="12"/>
      <c r="O49" s="14"/>
      <c r="P49" s="14"/>
      <c r="Q49" s="14"/>
      <c r="R49" s="14"/>
      <c r="S49" s="16"/>
      <c r="X49" s="6"/>
      <c r="Y49" s="14"/>
    </row>
    <row r="50" spans="1:25" ht="12.75">
      <c r="A50" s="12"/>
      <c r="B50" s="7"/>
      <c r="C50" s="7"/>
      <c r="D50" s="28"/>
      <c r="E50" s="29"/>
      <c r="F50" s="7"/>
      <c r="G50" s="7"/>
      <c r="H50" s="28"/>
      <c r="I50" s="28"/>
      <c r="J50" s="28"/>
      <c r="K50" s="28"/>
      <c r="L50" s="16"/>
      <c r="N50" s="12"/>
      <c r="O50" s="14"/>
      <c r="P50" s="14"/>
      <c r="Q50" s="14"/>
      <c r="R50" s="14"/>
      <c r="S50" s="16"/>
      <c r="X50" s="6"/>
      <c r="Y50" s="14"/>
    </row>
    <row r="51" spans="1:25" ht="12.75">
      <c r="A51" s="12"/>
      <c r="B51" s="7"/>
      <c r="C51" s="7"/>
      <c r="D51" s="28"/>
      <c r="E51" s="29"/>
      <c r="F51" s="7"/>
      <c r="G51" s="7"/>
      <c r="H51" s="28"/>
      <c r="I51" s="28"/>
      <c r="J51" s="28"/>
      <c r="K51" s="28"/>
      <c r="L51" s="16"/>
      <c r="N51" s="12"/>
      <c r="O51" s="14"/>
      <c r="P51" s="14"/>
      <c r="Q51" s="14"/>
      <c r="R51" s="14"/>
      <c r="S51" s="16"/>
      <c r="X51" s="6"/>
      <c r="Y51" s="14"/>
    </row>
    <row r="52" spans="2:15" ht="12.75">
      <c r="B52" s="12"/>
      <c r="C52" s="7"/>
      <c r="D52" s="8"/>
      <c r="E52" s="7"/>
      <c r="F52" s="7"/>
      <c r="G52" s="8"/>
      <c r="H52" s="7"/>
      <c r="I52" s="7"/>
      <c r="J52" s="7"/>
      <c r="K52" s="7"/>
      <c r="L52" s="16"/>
      <c r="O52" s="16"/>
    </row>
    <row r="53" spans="4:22" ht="12.75">
      <c r="D53" s="24" t="s">
        <v>21</v>
      </c>
      <c r="L53" s="16"/>
      <c r="T53" s="6"/>
      <c r="U53" s="21"/>
      <c r="V53" s="8"/>
    </row>
    <row r="54" ht="12.75">
      <c r="L54" s="18"/>
    </row>
    <row r="55" spans="1:21" ht="14.25">
      <c r="A55" s="12" t="s">
        <v>3</v>
      </c>
      <c r="B55" s="12" t="s">
        <v>9</v>
      </c>
      <c r="C55" s="12" t="s">
        <v>10</v>
      </c>
      <c r="D55" s="12" t="s">
        <v>11</v>
      </c>
      <c r="E55" s="12" t="s">
        <v>12</v>
      </c>
      <c r="F55" s="12" t="s">
        <v>14</v>
      </c>
      <c r="G55" s="12" t="s">
        <v>15</v>
      </c>
      <c r="H55" s="12" t="s">
        <v>16</v>
      </c>
      <c r="I55" s="12" t="s">
        <v>17</v>
      </c>
      <c r="J55" s="12"/>
      <c r="K55" s="12"/>
      <c r="L55" s="16"/>
      <c r="R55" s="6"/>
      <c r="S55" s="7"/>
      <c r="T55" s="8"/>
      <c r="U55" s="8"/>
    </row>
    <row r="56" spans="1:19" ht="12.75">
      <c r="A56" s="12"/>
      <c r="B56" s="27" t="s">
        <v>5</v>
      </c>
      <c r="C56" s="27" t="s">
        <v>5</v>
      </c>
      <c r="D56" s="27" t="s">
        <v>5</v>
      </c>
      <c r="E56" s="27" t="s">
        <v>5</v>
      </c>
      <c r="F56" s="27" t="s">
        <v>5</v>
      </c>
      <c r="G56" s="27" t="s">
        <v>5</v>
      </c>
      <c r="H56" s="27" t="s">
        <v>5</v>
      </c>
      <c r="I56" s="27" t="s">
        <v>5</v>
      </c>
      <c r="J56" s="27"/>
      <c r="K56" s="27"/>
      <c r="Q56" s="6"/>
      <c r="R56" s="7"/>
      <c r="S56" s="8"/>
    </row>
    <row r="57" spans="12:25" ht="12.75">
      <c r="L57" s="11"/>
      <c r="Q57" s="12"/>
      <c r="R57" s="12"/>
      <c r="S57" s="17"/>
      <c r="T57" s="12"/>
      <c r="U57" s="12"/>
      <c r="V57" s="12"/>
      <c r="W57" s="12"/>
      <c r="X57" s="12"/>
      <c r="Y57" s="12"/>
    </row>
    <row r="58" spans="1:25" ht="12.75">
      <c r="A58" s="12">
        <v>6</v>
      </c>
      <c r="B58" s="7">
        <v>0</v>
      </c>
      <c r="C58" s="7">
        <f aca="true" t="shared" si="22" ref="C58:C63">+B58+H16/2</f>
        <v>8.858267716535433</v>
      </c>
      <c r="D58" s="40">
        <f>B58+E16/3+H16/2</f>
        <v>15.813648293963254</v>
      </c>
      <c r="E58" s="29">
        <f aca="true" t="shared" si="23" ref="E58:E63">+B58+$C$9</f>
        <v>90</v>
      </c>
      <c r="F58" s="7">
        <f aca="true" t="shared" si="24" ref="F58:G63">+E58+$C$9</f>
        <v>180</v>
      </c>
      <c r="G58" s="7">
        <f t="shared" si="24"/>
        <v>270</v>
      </c>
      <c r="H58" s="40">
        <f aca="true" t="shared" si="25" ref="H58:H63">I58-E16/3</f>
        <v>344.18635170603676</v>
      </c>
      <c r="I58" s="28">
        <f aca="true" t="shared" si="26" ref="I58:I63">+B58+$C$8-(H16)/2</f>
        <v>351.1417322834646</v>
      </c>
      <c r="J58" s="28"/>
      <c r="K58" s="28"/>
      <c r="Q58" s="12"/>
      <c r="R58" s="12"/>
      <c r="S58" s="12"/>
      <c r="T58" s="12"/>
      <c r="U58" s="12"/>
      <c r="V58" s="12"/>
      <c r="W58" s="12"/>
      <c r="X58" s="12"/>
      <c r="Y58" s="12"/>
    </row>
    <row r="59" spans="1:11" ht="12.75">
      <c r="A59" s="12">
        <v>5</v>
      </c>
      <c r="B59" s="7">
        <v>0</v>
      </c>
      <c r="C59" s="7">
        <f t="shared" si="22"/>
        <v>8.858267716535433</v>
      </c>
      <c r="D59" s="40">
        <f>B59+E17/3+H17/2</f>
        <v>15.813648293963254</v>
      </c>
      <c r="E59" s="29">
        <f t="shared" si="23"/>
        <v>90</v>
      </c>
      <c r="F59" s="7">
        <f t="shared" si="24"/>
        <v>180</v>
      </c>
      <c r="G59" s="7">
        <f t="shared" si="24"/>
        <v>270</v>
      </c>
      <c r="H59" s="40">
        <f t="shared" si="25"/>
        <v>344.18635170603676</v>
      </c>
      <c r="I59" s="28">
        <f t="shared" si="26"/>
        <v>351.1417322834646</v>
      </c>
      <c r="J59" s="28"/>
      <c r="K59" s="28"/>
    </row>
    <row r="60" spans="1:25" ht="12.75">
      <c r="A60" s="12">
        <v>4</v>
      </c>
      <c r="B60" s="7">
        <v>0</v>
      </c>
      <c r="C60" s="7">
        <f t="shared" si="22"/>
        <v>9.84251968503937</v>
      </c>
      <c r="D60" s="40">
        <f>B60+E18/3+H18/2</f>
        <v>16.92913385826772</v>
      </c>
      <c r="E60" s="29">
        <f t="shared" si="23"/>
        <v>90</v>
      </c>
      <c r="F60" s="7">
        <f t="shared" si="24"/>
        <v>180</v>
      </c>
      <c r="G60" s="7">
        <f t="shared" si="24"/>
        <v>270</v>
      </c>
      <c r="H60" s="40">
        <f t="shared" si="25"/>
        <v>343.0708661417323</v>
      </c>
      <c r="I60" s="28">
        <f t="shared" si="26"/>
        <v>350.15748031496065</v>
      </c>
      <c r="J60" s="28"/>
      <c r="K60" s="28"/>
      <c r="Q60" s="12"/>
      <c r="R60" s="10"/>
      <c r="S60" s="14"/>
      <c r="T60" s="16"/>
      <c r="U60" s="11"/>
      <c r="V60" s="14"/>
      <c r="W60" s="16"/>
      <c r="X60" s="14"/>
      <c r="Y60" s="14"/>
    </row>
    <row r="61" spans="1:25" ht="12.75">
      <c r="A61" s="12">
        <v>3</v>
      </c>
      <c r="B61" s="7">
        <v>0</v>
      </c>
      <c r="C61" s="7">
        <f t="shared" si="22"/>
        <v>9.84251968503937</v>
      </c>
      <c r="D61" s="40">
        <f>B61+E19/3+H19/2</f>
        <v>16.92913385826772</v>
      </c>
      <c r="E61" s="29">
        <f t="shared" si="23"/>
        <v>90</v>
      </c>
      <c r="F61" s="7">
        <f t="shared" si="24"/>
        <v>180</v>
      </c>
      <c r="G61" s="7">
        <f t="shared" si="24"/>
        <v>270</v>
      </c>
      <c r="H61" s="40">
        <f t="shared" si="25"/>
        <v>343.0708661417323</v>
      </c>
      <c r="I61" s="28">
        <f t="shared" si="26"/>
        <v>350.15748031496065</v>
      </c>
      <c r="J61" s="28"/>
      <c r="K61" s="28"/>
      <c r="Q61" s="12"/>
      <c r="R61" s="10"/>
      <c r="S61" s="14"/>
      <c r="T61" s="16"/>
      <c r="U61" s="11"/>
      <c r="V61" s="14"/>
      <c r="W61" s="16"/>
      <c r="X61" s="14"/>
      <c r="Y61" s="14"/>
    </row>
    <row r="62" spans="1:25" ht="12.75">
      <c r="A62" s="12">
        <v>2</v>
      </c>
      <c r="B62" s="7">
        <v>0</v>
      </c>
      <c r="C62" s="7">
        <f t="shared" si="22"/>
        <v>10.826771653543307</v>
      </c>
      <c r="D62" s="40">
        <f>B62+E20/3+H20/2</f>
        <v>17.913385826771655</v>
      </c>
      <c r="E62" s="29">
        <f t="shared" si="23"/>
        <v>90</v>
      </c>
      <c r="F62" s="7">
        <f t="shared" si="24"/>
        <v>180</v>
      </c>
      <c r="G62" s="7">
        <f t="shared" si="24"/>
        <v>270</v>
      </c>
      <c r="H62" s="40">
        <f t="shared" si="25"/>
        <v>342.0866141732284</v>
      </c>
      <c r="I62" s="28">
        <f t="shared" si="26"/>
        <v>349.1732283464567</v>
      </c>
      <c r="J62" s="28"/>
      <c r="K62" s="28"/>
      <c r="Q62" s="12"/>
      <c r="R62" s="10"/>
      <c r="S62" s="14"/>
      <c r="T62" s="16"/>
      <c r="U62" s="11"/>
      <c r="V62" s="14"/>
      <c r="W62" s="16"/>
      <c r="X62" s="14"/>
      <c r="Y62" s="14"/>
    </row>
    <row r="63" spans="1:25" ht="12.75">
      <c r="A63" s="12">
        <v>1</v>
      </c>
      <c r="B63" s="7">
        <v>0</v>
      </c>
      <c r="C63" s="7">
        <f t="shared" si="22"/>
        <v>10.826771653543307</v>
      </c>
      <c r="D63" s="40">
        <f>B63+$E$21/3+$H$21/2</f>
        <v>17.913385826771655</v>
      </c>
      <c r="E63" s="29">
        <f t="shared" si="23"/>
        <v>90</v>
      </c>
      <c r="F63" s="7">
        <f t="shared" si="24"/>
        <v>180</v>
      </c>
      <c r="G63" s="7">
        <f t="shared" si="24"/>
        <v>270</v>
      </c>
      <c r="H63" s="40">
        <f t="shared" si="25"/>
        <v>342.0866141732284</v>
      </c>
      <c r="I63" s="28">
        <f t="shared" si="26"/>
        <v>349.1732283464567</v>
      </c>
      <c r="J63" s="28"/>
      <c r="K63" s="28"/>
      <c r="Q63" s="12"/>
      <c r="R63" s="10"/>
      <c r="S63" s="14"/>
      <c r="T63" s="16"/>
      <c r="U63" s="11"/>
      <c r="V63" s="14"/>
      <c r="W63" s="16"/>
      <c r="X63" s="14"/>
      <c r="Y63" s="14"/>
    </row>
    <row r="64" spans="1:25" ht="12.75">
      <c r="A64" s="12"/>
      <c r="B64" s="7"/>
      <c r="C64" s="7"/>
      <c r="D64" s="28"/>
      <c r="E64" s="29"/>
      <c r="F64" s="7"/>
      <c r="G64" s="7"/>
      <c r="H64" s="28"/>
      <c r="I64" s="28"/>
      <c r="J64" s="28"/>
      <c r="K64" s="28"/>
      <c r="Q64" s="12"/>
      <c r="R64" s="10"/>
      <c r="S64" s="14"/>
      <c r="T64" s="16"/>
      <c r="U64" s="11"/>
      <c r="V64" s="14"/>
      <c r="W64" s="16"/>
      <c r="X64" s="14"/>
      <c r="Y64" s="14"/>
    </row>
    <row r="65" spans="4:25" ht="12.75">
      <c r="D65" s="15"/>
      <c r="Q65" s="12"/>
      <c r="R65" s="10"/>
      <c r="S65" s="14"/>
      <c r="T65" s="16"/>
      <c r="U65" s="11"/>
      <c r="V65" s="14"/>
      <c r="W65" s="16"/>
      <c r="X65" s="14"/>
      <c r="Y65" s="14"/>
    </row>
    <row r="66" spans="4:24" ht="12.75">
      <c r="D66" s="24" t="s">
        <v>22</v>
      </c>
      <c r="Q66" s="11"/>
      <c r="R66" s="11"/>
      <c r="S66" s="11"/>
      <c r="T66" s="13"/>
      <c r="U66" s="13"/>
      <c r="V66" s="11"/>
      <c r="W66" s="13"/>
      <c r="X66" s="23"/>
    </row>
    <row r="67" spans="17:24" ht="12.75">
      <c r="Q67" s="11"/>
      <c r="R67" s="11"/>
      <c r="S67" s="11"/>
      <c r="T67" s="11"/>
      <c r="U67" s="11"/>
      <c r="V67" s="11"/>
      <c r="W67" s="16"/>
      <c r="X67" s="14"/>
    </row>
    <row r="68" spans="1:11" ht="14.25">
      <c r="A68" s="12" t="s">
        <v>3</v>
      </c>
      <c r="B68" s="12" t="s">
        <v>9</v>
      </c>
      <c r="C68" s="12" t="s">
        <v>10</v>
      </c>
      <c r="D68" s="12" t="s">
        <v>11</v>
      </c>
      <c r="E68" s="12" t="s">
        <v>12</v>
      </c>
      <c r="F68" s="12" t="s">
        <v>14</v>
      </c>
      <c r="G68" s="12" t="s">
        <v>15</v>
      </c>
      <c r="H68" s="12" t="s">
        <v>16</v>
      </c>
      <c r="I68" s="12" t="s">
        <v>17</v>
      </c>
      <c r="J68" s="12"/>
      <c r="K68" s="12"/>
    </row>
    <row r="69" spans="1:11" ht="12.75">
      <c r="A69" s="12"/>
      <c r="B69" s="27" t="s">
        <v>5</v>
      </c>
      <c r="C69" s="27" t="s">
        <v>5</v>
      </c>
      <c r="D69" s="27" t="s">
        <v>5</v>
      </c>
      <c r="E69" s="27" t="s">
        <v>5</v>
      </c>
      <c r="F69" s="27" t="s">
        <v>5</v>
      </c>
      <c r="G69" s="27" t="s">
        <v>5</v>
      </c>
      <c r="H69" s="27" t="s">
        <v>5</v>
      </c>
      <c r="I69" s="27" t="s">
        <v>5</v>
      </c>
      <c r="J69" s="27"/>
      <c r="K69" s="27"/>
    </row>
    <row r="71" spans="1:11" ht="12.75">
      <c r="A71" s="12">
        <v>6</v>
      </c>
      <c r="B71" s="7">
        <f aca="true" t="shared" si="27" ref="B71:B76">+$C$8</f>
        <v>360</v>
      </c>
      <c r="C71" s="21">
        <f aca="true" t="shared" si="28" ref="C71:C76">+B71+H16/2</f>
        <v>368.8582677165354</v>
      </c>
      <c r="D71" s="43">
        <f aca="true" t="shared" si="29" ref="D71:D76">B71+E16/3+H16/2</f>
        <v>375.81364829396324</v>
      </c>
      <c r="E71" s="29">
        <f aca="true" t="shared" si="30" ref="E71:E76">+B71+$C$9</f>
        <v>450</v>
      </c>
      <c r="F71" s="7">
        <f aca="true" t="shared" si="31" ref="F71:G76">+E71+$C$9</f>
        <v>540</v>
      </c>
      <c r="G71" s="7">
        <f t="shared" si="31"/>
        <v>630</v>
      </c>
      <c r="H71" s="43">
        <f aca="true" t="shared" si="32" ref="H71:H76">I71-E16/3</f>
        <v>704.1863517060367</v>
      </c>
      <c r="I71" s="42">
        <f aca="true" t="shared" si="33" ref="I71:I76">+B71+$C$8-(H16)/2</f>
        <v>711.1417322834645</v>
      </c>
      <c r="J71" s="28"/>
      <c r="K71" s="28"/>
    </row>
    <row r="72" spans="1:11" ht="12.75">
      <c r="A72" s="12">
        <v>5</v>
      </c>
      <c r="B72" s="7">
        <f t="shared" si="27"/>
        <v>360</v>
      </c>
      <c r="C72" s="21">
        <f t="shared" si="28"/>
        <v>368.8582677165354</v>
      </c>
      <c r="D72" s="43">
        <f t="shared" si="29"/>
        <v>375.81364829396324</v>
      </c>
      <c r="E72" s="29">
        <f t="shared" si="30"/>
        <v>450</v>
      </c>
      <c r="F72" s="7">
        <f t="shared" si="31"/>
        <v>540</v>
      </c>
      <c r="G72" s="7">
        <f t="shared" si="31"/>
        <v>630</v>
      </c>
      <c r="H72" s="43">
        <f t="shared" si="32"/>
        <v>704.1863517060367</v>
      </c>
      <c r="I72" s="42">
        <f t="shared" si="33"/>
        <v>711.1417322834645</v>
      </c>
      <c r="J72" s="28"/>
      <c r="K72" s="28"/>
    </row>
    <row r="73" spans="1:11" ht="12.75">
      <c r="A73" s="12">
        <v>4</v>
      </c>
      <c r="B73" s="7">
        <f t="shared" si="27"/>
        <v>360</v>
      </c>
      <c r="C73" s="21">
        <f t="shared" si="28"/>
        <v>369.84251968503935</v>
      </c>
      <c r="D73" s="43">
        <f t="shared" si="29"/>
        <v>376.9291338582677</v>
      </c>
      <c r="E73" s="29">
        <f t="shared" si="30"/>
        <v>450</v>
      </c>
      <c r="F73" s="7">
        <f t="shared" si="31"/>
        <v>540</v>
      </c>
      <c r="G73" s="7">
        <f t="shared" si="31"/>
        <v>630</v>
      </c>
      <c r="H73" s="43">
        <f t="shared" si="32"/>
        <v>703.0708661417323</v>
      </c>
      <c r="I73" s="42">
        <f t="shared" si="33"/>
        <v>710.1574803149606</v>
      </c>
      <c r="J73" s="28"/>
      <c r="K73" s="28"/>
    </row>
    <row r="74" spans="1:11" ht="12.75">
      <c r="A74" s="12">
        <v>3</v>
      </c>
      <c r="B74" s="7">
        <f t="shared" si="27"/>
        <v>360</v>
      </c>
      <c r="C74" s="21">
        <f t="shared" si="28"/>
        <v>369.84251968503935</v>
      </c>
      <c r="D74" s="43">
        <f t="shared" si="29"/>
        <v>376.9291338582677</v>
      </c>
      <c r="E74" s="29">
        <f t="shared" si="30"/>
        <v>450</v>
      </c>
      <c r="F74" s="7">
        <f t="shared" si="31"/>
        <v>540</v>
      </c>
      <c r="G74" s="7">
        <f t="shared" si="31"/>
        <v>630</v>
      </c>
      <c r="H74" s="43">
        <f t="shared" si="32"/>
        <v>703.0708661417323</v>
      </c>
      <c r="I74" s="42">
        <f t="shared" si="33"/>
        <v>710.1574803149606</v>
      </c>
      <c r="J74" s="28"/>
      <c r="K74" s="28"/>
    </row>
    <row r="75" spans="1:11" ht="12.75">
      <c r="A75" s="45">
        <v>2</v>
      </c>
      <c r="B75" s="46">
        <f t="shared" si="27"/>
        <v>360</v>
      </c>
      <c r="C75" s="47">
        <f t="shared" si="28"/>
        <v>370.8267716535433</v>
      </c>
      <c r="D75" s="48">
        <f t="shared" si="29"/>
        <v>377.9133858267716</v>
      </c>
      <c r="E75" s="52">
        <f t="shared" si="30"/>
        <v>450</v>
      </c>
      <c r="F75" s="46">
        <f t="shared" si="31"/>
        <v>540</v>
      </c>
      <c r="G75" s="46">
        <f t="shared" si="31"/>
        <v>630</v>
      </c>
      <c r="H75" s="48">
        <f t="shared" si="32"/>
        <v>702.0866141732283</v>
      </c>
      <c r="I75" s="51">
        <f t="shared" si="33"/>
        <v>709.1732283464567</v>
      </c>
      <c r="J75" s="28"/>
      <c r="K75" s="28"/>
    </row>
    <row r="76" spans="1:11" ht="12.75">
      <c r="A76" s="45">
        <v>1</v>
      </c>
      <c r="B76" s="46">
        <f t="shared" si="27"/>
        <v>360</v>
      </c>
      <c r="C76" s="47">
        <f t="shared" si="28"/>
        <v>370.8267716535433</v>
      </c>
      <c r="D76" s="48">
        <f t="shared" si="29"/>
        <v>377.9133858267716</v>
      </c>
      <c r="E76" s="52">
        <f t="shared" si="30"/>
        <v>450</v>
      </c>
      <c r="F76" s="46">
        <f t="shared" si="31"/>
        <v>540</v>
      </c>
      <c r="G76" s="46">
        <f t="shared" si="31"/>
        <v>630</v>
      </c>
      <c r="H76" s="48">
        <f t="shared" si="32"/>
        <v>702.0866141732283</v>
      </c>
      <c r="I76" s="51">
        <f t="shared" si="33"/>
        <v>709.1732283464567</v>
      </c>
      <c r="J76" s="28"/>
      <c r="K76" s="28"/>
    </row>
    <row r="77" ht="12.75">
      <c r="H77" s="41"/>
    </row>
    <row r="78" ht="12.75">
      <c r="C78" s="15"/>
    </row>
    <row r="79" spans="4:24" ht="12.75">
      <c r="D79" s="24" t="s">
        <v>49</v>
      </c>
      <c r="Q79" s="11"/>
      <c r="R79" s="11"/>
      <c r="S79" s="11"/>
      <c r="T79" s="13"/>
      <c r="U79" s="13"/>
      <c r="V79" s="11"/>
      <c r="W79" s="13"/>
      <c r="X79" s="23"/>
    </row>
    <row r="80" spans="17:24" ht="12.75">
      <c r="Q80" s="11"/>
      <c r="R80" s="11"/>
      <c r="S80" s="11"/>
      <c r="T80" s="11"/>
      <c r="U80" s="11"/>
      <c r="V80" s="11"/>
      <c r="W80" s="16"/>
      <c r="X80" s="14"/>
    </row>
    <row r="81" spans="1:11" ht="14.25">
      <c r="A81" s="12" t="s">
        <v>3</v>
      </c>
      <c r="B81" s="12" t="s">
        <v>9</v>
      </c>
      <c r="C81" s="12" t="s">
        <v>10</v>
      </c>
      <c r="D81" s="12" t="s">
        <v>11</v>
      </c>
      <c r="E81" s="12" t="s">
        <v>12</v>
      </c>
      <c r="F81" s="12" t="s">
        <v>14</v>
      </c>
      <c r="G81" s="12" t="s">
        <v>15</v>
      </c>
      <c r="H81" s="12" t="s">
        <v>16</v>
      </c>
      <c r="I81" s="12" t="s">
        <v>17</v>
      </c>
      <c r="J81" s="12"/>
      <c r="K81" s="12"/>
    </row>
    <row r="82" spans="1:11" ht="12.75">
      <c r="A82" s="12"/>
      <c r="B82" s="27" t="s">
        <v>5</v>
      </c>
      <c r="C82" s="27" t="s">
        <v>5</v>
      </c>
      <c r="D82" s="27" t="s">
        <v>5</v>
      </c>
      <c r="E82" s="27" t="s">
        <v>5</v>
      </c>
      <c r="F82" s="27" t="s">
        <v>5</v>
      </c>
      <c r="G82" s="27" t="s">
        <v>5</v>
      </c>
      <c r="H82" s="27" t="s">
        <v>5</v>
      </c>
      <c r="I82" s="27" t="s">
        <v>5</v>
      </c>
      <c r="J82" s="27"/>
      <c r="K82" s="27"/>
    </row>
    <row r="84" spans="1:11" ht="12.75">
      <c r="A84" s="12">
        <v>6</v>
      </c>
      <c r="B84" s="7">
        <f aca="true" t="shared" si="34" ref="B84:B89">$C$8*2</f>
        <v>720</v>
      </c>
      <c r="C84" s="21">
        <f aca="true" t="shared" si="35" ref="C84:C89">+B84+H16/2</f>
        <v>728.8582677165355</v>
      </c>
      <c r="D84" s="43">
        <f aca="true" t="shared" si="36" ref="D84:D89">B84+E16/3+H16/2</f>
        <v>735.8136482939633</v>
      </c>
      <c r="E84" s="29">
        <f aca="true" t="shared" si="37" ref="E84:E89">+B84+$C$9</f>
        <v>810</v>
      </c>
      <c r="F84" s="7">
        <f aca="true" t="shared" si="38" ref="F84:G89">+E84+$C$9</f>
        <v>900</v>
      </c>
      <c r="G84" s="7">
        <f t="shared" si="38"/>
        <v>990</v>
      </c>
      <c r="H84" s="43">
        <f aca="true" t="shared" si="39" ref="H84:H89">I84-E16/3</f>
        <v>1064.1863517060367</v>
      </c>
      <c r="I84" s="42">
        <f aca="true" t="shared" si="40" ref="I84:I89">+B84+$C$8-(H16)/2</f>
        <v>1071.1417322834645</v>
      </c>
      <c r="J84" s="28"/>
      <c r="K84" s="28"/>
    </row>
    <row r="85" spans="1:11" ht="12.75">
      <c r="A85" s="12">
        <v>5</v>
      </c>
      <c r="B85" s="7">
        <f t="shared" si="34"/>
        <v>720</v>
      </c>
      <c r="C85" s="21">
        <f t="shared" si="35"/>
        <v>728.8582677165355</v>
      </c>
      <c r="D85" s="43">
        <f t="shared" si="36"/>
        <v>735.8136482939633</v>
      </c>
      <c r="E85" s="29">
        <f t="shared" si="37"/>
        <v>810</v>
      </c>
      <c r="F85" s="7">
        <f t="shared" si="38"/>
        <v>900</v>
      </c>
      <c r="G85" s="7">
        <f t="shared" si="38"/>
        <v>990</v>
      </c>
      <c r="H85" s="43">
        <f t="shared" si="39"/>
        <v>1064.1863517060367</v>
      </c>
      <c r="I85" s="42">
        <f t="shared" si="40"/>
        <v>1071.1417322834645</v>
      </c>
      <c r="J85" s="28"/>
      <c r="K85" s="28"/>
    </row>
    <row r="86" spans="1:11" ht="12.75">
      <c r="A86" s="12">
        <v>4</v>
      </c>
      <c r="B86" s="7">
        <f t="shared" si="34"/>
        <v>720</v>
      </c>
      <c r="C86" s="21">
        <f t="shared" si="35"/>
        <v>729.8425196850394</v>
      </c>
      <c r="D86" s="43">
        <f t="shared" si="36"/>
        <v>736.9291338582677</v>
      </c>
      <c r="E86" s="29">
        <f t="shared" si="37"/>
        <v>810</v>
      </c>
      <c r="F86" s="7">
        <f t="shared" si="38"/>
        <v>900</v>
      </c>
      <c r="G86" s="7">
        <f t="shared" si="38"/>
        <v>990</v>
      </c>
      <c r="H86" s="43">
        <f t="shared" si="39"/>
        <v>1063.0708661417323</v>
      </c>
      <c r="I86" s="42">
        <f t="shared" si="40"/>
        <v>1070.1574803149606</v>
      </c>
      <c r="J86" s="28"/>
      <c r="K86" s="28"/>
    </row>
    <row r="87" spans="1:11" ht="12.75">
      <c r="A87" s="12">
        <v>3</v>
      </c>
      <c r="B87" s="7">
        <f t="shared" si="34"/>
        <v>720</v>
      </c>
      <c r="C87" s="21">
        <f t="shared" si="35"/>
        <v>729.8425196850394</v>
      </c>
      <c r="D87" s="43">
        <f t="shared" si="36"/>
        <v>736.9291338582677</v>
      </c>
      <c r="E87" s="29">
        <f t="shared" si="37"/>
        <v>810</v>
      </c>
      <c r="F87" s="7">
        <f t="shared" si="38"/>
        <v>900</v>
      </c>
      <c r="G87" s="7">
        <f t="shared" si="38"/>
        <v>990</v>
      </c>
      <c r="H87" s="43">
        <f t="shared" si="39"/>
        <v>1063.0708661417323</v>
      </c>
      <c r="I87" s="42">
        <f t="shared" si="40"/>
        <v>1070.1574803149606</v>
      </c>
      <c r="J87" s="28"/>
      <c r="K87" s="28"/>
    </row>
    <row r="88" spans="1:11" ht="12.75">
      <c r="A88" s="45">
        <v>2</v>
      </c>
      <c r="B88" s="46">
        <f t="shared" si="34"/>
        <v>720</v>
      </c>
      <c r="C88" s="47">
        <f t="shared" si="35"/>
        <v>730.8267716535433</v>
      </c>
      <c r="D88" s="48">
        <f t="shared" si="36"/>
        <v>737.9133858267717</v>
      </c>
      <c r="E88" s="52">
        <f t="shared" si="37"/>
        <v>810</v>
      </c>
      <c r="F88" s="46">
        <f t="shared" si="38"/>
        <v>900</v>
      </c>
      <c r="G88" s="46">
        <f t="shared" si="38"/>
        <v>990</v>
      </c>
      <c r="H88" s="48">
        <f t="shared" si="39"/>
        <v>1062.0866141732283</v>
      </c>
      <c r="I88" s="51">
        <f t="shared" si="40"/>
        <v>1069.1732283464567</v>
      </c>
      <c r="J88" s="28"/>
      <c r="K88" s="28"/>
    </row>
    <row r="89" spans="1:11" ht="12.75">
      <c r="A89" s="45">
        <v>1</v>
      </c>
      <c r="B89" s="46">
        <f t="shared" si="34"/>
        <v>720</v>
      </c>
      <c r="C89" s="47">
        <f t="shared" si="35"/>
        <v>730.8267716535433</v>
      </c>
      <c r="D89" s="48">
        <f t="shared" si="36"/>
        <v>737.9133858267717</v>
      </c>
      <c r="E89" s="52">
        <f t="shared" si="37"/>
        <v>810</v>
      </c>
      <c r="F89" s="46">
        <f t="shared" si="38"/>
        <v>900</v>
      </c>
      <c r="G89" s="46">
        <f t="shared" si="38"/>
        <v>990</v>
      </c>
      <c r="H89" s="48">
        <f t="shared" si="39"/>
        <v>1062.0866141732283</v>
      </c>
      <c r="I89" s="51">
        <f t="shared" si="40"/>
        <v>1069.1732283464567</v>
      </c>
      <c r="J89" s="28"/>
      <c r="K89" s="28"/>
    </row>
    <row r="90" spans="1:11" ht="12.75">
      <c r="A90" s="12"/>
      <c r="B90" s="7"/>
      <c r="C90" s="7"/>
      <c r="D90" s="40"/>
      <c r="E90" s="29"/>
      <c r="F90" s="7"/>
      <c r="G90" s="7"/>
      <c r="H90" s="40"/>
      <c r="I90" s="28"/>
      <c r="J90" s="28"/>
      <c r="K90" s="28"/>
    </row>
    <row r="91" ht="12.75">
      <c r="E91" s="15"/>
    </row>
    <row r="92" spans="4:24" ht="12.75">
      <c r="D92" s="24" t="s">
        <v>50</v>
      </c>
      <c r="Q92" s="11"/>
      <c r="R92" s="11"/>
      <c r="S92" s="11"/>
      <c r="T92" s="13"/>
      <c r="U92" s="13"/>
      <c r="V92" s="11"/>
      <c r="W92" s="13"/>
      <c r="X92" s="23"/>
    </row>
    <row r="93" spans="17:24" ht="12.75">
      <c r="Q93" s="11"/>
      <c r="R93" s="11"/>
      <c r="S93" s="11"/>
      <c r="T93" s="11"/>
      <c r="U93" s="11"/>
      <c r="V93" s="11"/>
      <c r="W93" s="16"/>
      <c r="X93" s="14"/>
    </row>
    <row r="94" spans="1:11" ht="14.25">
      <c r="A94" s="12" t="s">
        <v>3</v>
      </c>
      <c r="B94" s="12" t="s">
        <v>9</v>
      </c>
      <c r="C94" s="12" t="s">
        <v>10</v>
      </c>
      <c r="D94" s="12" t="s">
        <v>11</v>
      </c>
      <c r="E94" s="12" t="s">
        <v>12</v>
      </c>
      <c r="F94" s="12" t="s">
        <v>14</v>
      </c>
      <c r="G94" s="12" t="s">
        <v>15</v>
      </c>
      <c r="H94" s="12" t="s">
        <v>16</v>
      </c>
      <c r="I94" s="12" t="s">
        <v>17</v>
      </c>
      <c r="J94" s="12"/>
      <c r="K94" s="12"/>
    </row>
    <row r="95" spans="1:11" ht="12.75">
      <c r="A95" s="12"/>
      <c r="B95" s="27" t="s">
        <v>5</v>
      </c>
      <c r="C95" s="27" t="s">
        <v>5</v>
      </c>
      <c r="D95" s="27" t="s">
        <v>5</v>
      </c>
      <c r="E95" s="27" t="s">
        <v>5</v>
      </c>
      <c r="F95" s="27" t="s">
        <v>5</v>
      </c>
      <c r="G95" s="27" t="s">
        <v>5</v>
      </c>
      <c r="H95" s="27" t="s">
        <v>5</v>
      </c>
      <c r="I95" s="27" t="s">
        <v>5</v>
      </c>
      <c r="J95" s="27"/>
      <c r="K95" s="27"/>
    </row>
    <row r="97" spans="1:11" ht="12.75">
      <c r="A97" s="12">
        <v>6</v>
      </c>
      <c r="B97" s="7">
        <f aca="true" t="shared" si="41" ref="B97:B102">3*$C$8</f>
        <v>1080</v>
      </c>
      <c r="C97" s="21">
        <f aca="true" t="shared" si="42" ref="C97:C102">+B97+H16/2</f>
        <v>1088.8582677165355</v>
      </c>
      <c r="D97" s="43">
        <f aca="true" t="shared" si="43" ref="D97:D102">B97+E16/3+H16/2</f>
        <v>1095.8136482939633</v>
      </c>
      <c r="E97" s="29">
        <f aca="true" t="shared" si="44" ref="E97:E102">+B97+$C$9</f>
        <v>1170</v>
      </c>
      <c r="F97" s="7">
        <f aca="true" t="shared" si="45" ref="F97:G102">+E97+$C$9</f>
        <v>1260</v>
      </c>
      <c r="G97" s="7">
        <f t="shared" si="45"/>
        <v>1350</v>
      </c>
      <c r="H97" s="43">
        <f aca="true" t="shared" si="46" ref="H97:H102">I97-E16/3</f>
        <v>1424.1863517060367</v>
      </c>
      <c r="I97" s="42">
        <f aca="true" t="shared" si="47" ref="I97:I102">+B97+$C$8-(H16)/2</f>
        <v>1431.1417322834645</v>
      </c>
      <c r="J97" s="28"/>
      <c r="K97" s="28"/>
    </row>
    <row r="98" spans="1:11" ht="12.75">
      <c r="A98" s="12">
        <v>5</v>
      </c>
      <c r="B98" s="7">
        <f t="shared" si="41"/>
        <v>1080</v>
      </c>
      <c r="C98" s="21">
        <f t="shared" si="42"/>
        <v>1088.8582677165355</v>
      </c>
      <c r="D98" s="43">
        <f t="shared" si="43"/>
        <v>1095.8136482939633</v>
      </c>
      <c r="E98" s="29">
        <f t="shared" si="44"/>
        <v>1170</v>
      </c>
      <c r="F98" s="7">
        <f t="shared" si="45"/>
        <v>1260</v>
      </c>
      <c r="G98" s="7">
        <f t="shared" si="45"/>
        <v>1350</v>
      </c>
      <c r="H98" s="43">
        <f t="shared" si="46"/>
        <v>1424.1863517060367</v>
      </c>
      <c r="I98" s="42">
        <f t="shared" si="47"/>
        <v>1431.1417322834645</v>
      </c>
      <c r="J98" s="28"/>
      <c r="K98" s="28"/>
    </row>
    <row r="99" spans="1:11" ht="12.75">
      <c r="A99" s="12">
        <v>4</v>
      </c>
      <c r="B99" s="7">
        <f t="shared" si="41"/>
        <v>1080</v>
      </c>
      <c r="C99" s="21">
        <f t="shared" si="42"/>
        <v>1089.8425196850394</v>
      </c>
      <c r="D99" s="43">
        <f t="shared" si="43"/>
        <v>1096.9291338582677</v>
      </c>
      <c r="E99" s="29">
        <f t="shared" si="44"/>
        <v>1170</v>
      </c>
      <c r="F99" s="7">
        <f t="shared" si="45"/>
        <v>1260</v>
      </c>
      <c r="G99" s="7">
        <f t="shared" si="45"/>
        <v>1350</v>
      </c>
      <c r="H99" s="43">
        <f t="shared" si="46"/>
        <v>1423.0708661417323</v>
      </c>
      <c r="I99" s="42">
        <f t="shared" si="47"/>
        <v>1430.1574803149606</v>
      </c>
      <c r="J99" s="28"/>
      <c r="K99" s="28"/>
    </row>
    <row r="100" spans="1:11" ht="12.75">
      <c r="A100" s="12">
        <v>3</v>
      </c>
      <c r="B100" s="7">
        <f t="shared" si="41"/>
        <v>1080</v>
      </c>
      <c r="C100" s="21">
        <f t="shared" si="42"/>
        <v>1089.8425196850394</v>
      </c>
      <c r="D100" s="43">
        <f t="shared" si="43"/>
        <v>1096.9291338582677</v>
      </c>
      <c r="E100" s="29">
        <f t="shared" si="44"/>
        <v>1170</v>
      </c>
      <c r="F100" s="7">
        <f t="shared" si="45"/>
        <v>1260</v>
      </c>
      <c r="G100" s="7">
        <f t="shared" si="45"/>
        <v>1350</v>
      </c>
      <c r="H100" s="43">
        <f t="shared" si="46"/>
        <v>1423.0708661417323</v>
      </c>
      <c r="I100" s="42">
        <f t="shared" si="47"/>
        <v>1430.1574803149606</v>
      </c>
      <c r="J100" s="28"/>
      <c r="K100" s="28"/>
    </row>
    <row r="101" spans="1:11" ht="12.75">
      <c r="A101" s="45">
        <v>2</v>
      </c>
      <c r="B101" s="46">
        <f t="shared" si="41"/>
        <v>1080</v>
      </c>
      <c r="C101" s="47">
        <f t="shared" si="42"/>
        <v>1090.8267716535433</v>
      </c>
      <c r="D101" s="48">
        <f t="shared" si="43"/>
        <v>1097.9133858267717</v>
      </c>
      <c r="E101" s="52">
        <f t="shared" si="44"/>
        <v>1170</v>
      </c>
      <c r="F101" s="46">
        <f t="shared" si="45"/>
        <v>1260</v>
      </c>
      <c r="G101" s="46">
        <f t="shared" si="45"/>
        <v>1350</v>
      </c>
      <c r="H101" s="48">
        <f t="shared" si="46"/>
        <v>1422.0866141732283</v>
      </c>
      <c r="I101" s="51">
        <f t="shared" si="47"/>
        <v>1429.1732283464567</v>
      </c>
      <c r="J101" s="28"/>
      <c r="K101" s="28"/>
    </row>
    <row r="102" spans="1:11" ht="12.75">
      <c r="A102" s="45">
        <v>1</v>
      </c>
      <c r="B102" s="46">
        <f t="shared" si="41"/>
        <v>1080</v>
      </c>
      <c r="C102" s="47">
        <f t="shared" si="42"/>
        <v>1090.8267716535433</v>
      </c>
      <c r="D102" s="48">
        <f t="shared" si="43"/>
        <v>1097.9133858267717</v>
      </c>
      <c r="E102" s="52">
        <f t="shared" si="44"/>
        <v>1170</v>
      </c>
      <c r="F102" s="46">
        <f t="shared" si="45"/>
        <v>1260</v>
      </c>
      <c r="G102" s="46">
        <f t="shared" si="45"/>
        <v>1350</v>
      </c>
      <c r="H102" s="48">
        <f t="shared" si="46"/>
        <v>1422.0866141732283</v>
      </c>
      <c r="I102" s="51">
        <f t="shared" si="47"/>
        <v>1429.1732283464567</v>
      </c>
      <c r="J102" s="28"/>
      <c r="K102" s="28"/>
    </row>
    <row r="103" spans="1:11" ht="12.75">
      <c r="A103" s="12"/>
      <c r="B103" s="7"/>
      <c r="C103" s="7"/>
      <c r="D103" s="40"/>
      <c r="E103" s="29"/>
      <c r="F103" s="7"/>
      <c r="G103" s="7"/>
      <c r="H103" s="40"/>
      <c r="I103" s="28"/>
      <c r="J103" s="28"/>
      <c r="K103" s="28"/>
    </row>
    <row r="104" spans="1:11" ht="12.75">
      <c r="A104" s="12"/>
      <c r="B104" s="7"/>
      <c r="C104" s="7"/>
      <c r="D104" s="40"/>
      <c r="E104" s="29"/>
      <c r="F104" s="7"/>
      <c r="G104" s="7"/>
      <c r="H104" s="40"/>
      <c r="I104" s="28"/>
      <c r="J104" s="28"/>
      <c r="K104" s="28"/>
    </row>
    <row r="105" spans="4:11" ht="15">
      <c r="D105" s="24" t="s">
        <v>31</v>
      </c>
      <c r="J105" s="53" t="s">
        <v>51</v>
      </c>
      <c r="K105" s="53"/>
    </row>
    <row r="107" spans="1:13" ht="14.25">
      <c r="A107" s="12" t="s">
        <v>3</v>
      </c>
      <c r="B107" s="12" t="s">
        <v>23</v>
      </c>
      <c r="C107" s="12" t="s">
        <v>24</v>
      </c>
      <c r="D107" s="12" t="s">
        <v>26</v>
      </c>
      <c r="E107" s="12" t="s">
        <v>27</v>
      </c>
      <c r="F107" s="12" t="s">
        <v>26</v>
      </c>
      <c r="G107" s="12" t="s">
        <v>27</v>
      </c>
      <c r="H107" s="12" t="s">
        <v>29</v>
      </c>
      <c r="I107" s="12" t="s">
        <v>26</v>
      </c>
      <c r="J107" s="12"/>
      <c r="K107" s="12"/>
      <c r="L107" s="12" t="s">
        <v>27</v>
      </c>
      <c r="M107" s="12" t="s">
        <v>29</v>
      </c>
    </row>
    <row r="108" spans="1:13" ht="14.25">
      <c r="A108" s="12"/>
      <c r="B108" s="27" t="s">
        <v>5</v>
      </c>
      <c r="C108" s="27" t="s">
        <v>5</v>
      </c>
      <c r="D108" s="27" t="s">
        <v>28</v>
      </c>
      <c r="E108" s="27" t="s">
        <v>28</v>
      </c>
      <c r="F108" s="27" t="s">
        <v>5</v>
      </c>
      <c r="G108" s="27" t="s">
        <v>5</v>
      </c>
      <c r="H108" s="27" t="s">
        <v>5</v>
      </c>
      <c r="I108" s="27" t="s">
        <v>30</v>
      </c>
      <c r="J108" s="27"/>
      <c r="K108" s="27"/>
      <c r="L108" s="27" t="s">
        <v>30</v>
      </c>
      <c r="M108" s="27" t="s">
        <v>30</v>
      </c>
    </row>
    <row r="110" spans="1:13" ht="12.75">
      <c r="A110" s="12">
        <v>6</v>
      </c>
      <c r="B110" s="14">
        <f aca="true" t="shared" si="48" ref="B110:B115">+-(C29-I29)</f>
        <v>342.2834645669291</v>
      </c>
      <c r="C110" s="14">
        <f aca="true" t="shared" si="49" ref="C110:C115">+-(C29-D29)</f>
        <v>6.955380577427832</v>
      </c>
      <c r="D110" s="4">
        <v>0.01</v>
      </c>
      <c r="E110" s="4">
        <v>0.01</v>
      </c>
      <c r="F110" s="14">
        <f aca="true" t="shared" si="50" ref="F110:F115">+D110*B110</f>
        <v>3.4228346456692913</v>
      </c>
      <c r="G110" s="14">
        <f aca="true" t="shared" si="51" ref="G110:G115">+E110*B110</f>
        <v>3.4228346456692913</v>
      </c>
      <c r="H110" s="14">
        <f aca="true" t="shared" si="52" ref="H110:H115">+C110-F110-G110</f>
        <v>0.10971128608924907</v>
      </c>
      <c r="I110" s="14">
        <f aca="true" t="shared" si="53" ref="I110:I115">+F110/$C110</f>
        <v>0.4921132075471691</v>
      </c>
      <c r="J110" s="14"/>
      <c r="K110" s="14"/>
      <c r="L110" s="14">
        <f aca="true" t="shared" si="54" ref="L110:M115">+G110/$C110</f>
        <v>0.4921132075471691</v>
      </c>
      <c r="M110" s="14">
        <f t="shared" si="54"/>
        <v>0.015773584905661824</v>
      </c>
    </row>
    <row r="111" spans="1:13" ht="12.75">
      <c r="A111" s="12">
        <v>5</v>
      </c>
      <c r="B111" s="14">
        <f t="shared" si="48"/>
        <v>342.2834645669291</v>
      </c>
      <c r="C111" s="14">
        <f t="shared" si="49"/>
        <v>6.955380577427832</v>
      </c>
      <c r="D111" s="4">
        <v>0.01</v>
      </c>
      <c r="E111" s="4">
        <v>0.01</v>
      </c>
      <c r="F111" s="14">
        <f t="shared" si="50"/>
        <v>3.4228346456692913</v>
      </c>
      <c r="G111" s="14">
        <f t="shared" si="51"/>
        <v>3.4228346456692913</v>
      </c>
      <c r="H111" s="14">
        <f t="shared" si="52"/>
        <v>0.10971128608924907</v>
      </c>
      <c r="I111" s="14">
        <f t="shared" si="53"/>
        <v>0.4921132075471691</v>
      </c>
      <c r="J111" s="14"/>
      <c r="K111" s="14"/>
      <c r="L111" s="14">
        <f t="shared" si="54"/>
        <v>0.4921132075471691</v>
      </c>
      <c r="M111" s="14">
        <f t="shared" si="54"/>
        <v>0.015773584905661824</v>
      </c>
    </row>
    <row r="112" spans="1:13" ht="12.75">
      <c r="A112" s="12">
        <v>4</v>
      </c>
      <c r="B112" s="14">
        <f t="shared" si="48"/>
        <v>340.31496062992125</v>
      </c>
      <c r="C112" s="14">
        <f t="shared" si="49"/>
        <v>7.086614173228327</v>
      </c>
      <c r="D112" s="4">
        <v>0.01</v>
      </c>
      <c r="E112" s="4">
        <v>0.01</v>
      </c>
      <c r="F112" s="14">
        <f t="shared" si="50"/>
        <v>3.4031496062992126</v>
      </c>
      <c r="G112" s="14">
        <f t="shared" si="51"/>
        <v>3.4031496062992126</v>
      </c>
      <c r="H112" s="14">
        <f t="shared" si="52"/>
        <v>0.2803149606299016</v>
      </c>
      <c r="I112" s="14">
        <f t="shared" si="53"/>
        <v>0.48022222222222355</v>
      </c>
      <c r="J112" s="14"/>
      <c r="K112" s="14"/>
      <c r="L112" s="14">
        <f t="shared" si="54"/>
        <v>0.48022222222222355</v>
      </c>
      <c r="M112" s="14">
        <f t="shared" si="54"/>
        <v>0.03955555555555289</v>
      </c>
    </row>
    <row r="113" spans="1:13" ht="12.75">
      <c r="A113" s="12">
        <v>3</v>
      </c>
      <c r="B113" s="14">
        <f t="shared" si="48"/>
        <v>340.31496062992125</v>
      </c>
      <c r="C113" s="14">
        <f t="shared" si="49"/>
        <v>7.086614173228327</v>
      </c>
      <c r="D113" s="4">
        <v>0.01</v>
      </c>
      <c r="E113" s="4">
        <v>0.01</v>
      </c>
      <c r="F113" s="14">
        <f t="shared" si="50"/>
        <v>3.4031496062992126</v>
      </c>
      <c r="G113" s="14">
        <f t="shared" si="51"/>
        <v>3.4031496062992126</v>
      </c>
      <c r="H113" s="14">
        <f t="shared" si="52"/>
        <v>0.2803149606299016</v>
      </c>
      <c r="I113" s="14">
        <f t="shared" si="53"/>
        <v>0.48022222222222355</v>
      </c>
      <c r="J113" s="14"/>
      <c r="K113" s="14"/>
      <c r="L113" s="14">
        <f t="shared" si="54"/>
        <v>0.48022222222222355</v>
      </c>
      <c r="M113" s="14">
        <f t="shared" si="54"/>
        <v>0.03955555555555289</v>
      </c>
    </row>
    <row r="114" spans="1:13" ht="12.75">
      <c r="A114" s="12">
        <v>2</v>
      </c>
      <c r="B114" s="14">
        <f t="shared" si="48"/>
        <v>338.34645669291336</v>
      </c>
      <c r="C114" s="14">
        <f t="shared" si="49"/>
        <v>7.086614173228327</v>
      </c>
      <c r="D114" s="4">
        <v>0.01</v>
      </c>
      <c r="E114" s="4">
        <v>0.01</v>
      </c>
      <c r="F114" s="14">
        <f t="shared" si="50"/>
        <v>3.383464566929134</v>
      </c>
      <c r="G114" s="14">
        <f t="shared" si="51"/>
        <v>3.383464566929134</v>
      </c>
      <c r="H114" s="14">
        <f t="shared" si="52"/>
        <v>0.319685039370059</v>
      </c>
      <c r="I114" s="14">
        <f t="shared" si="53"/>
        <v>0.4774444444444458</v>
      </c>
      <c r="J114" s="14"/>
      <c r="K114" s="14"/>
      <c r="L114" s="14">
        <f t="shared" si="54"/>
        <v>0.4774444444444458</v>
      </c>
      <c r="M114" s="14">
        <f t="shared" si="54"/>
        <v>0.04511111111110845</v>
      </c>
    </row>
    <row r="115" spans="1:13" ht="12.75">
      <c r="A115" s="12">
        <v>1</v>
      </c>
      <c r="B115" s="14">
        <f t="shared" si="48"/>
        <v>338.34645669291336</v>
      </c>
      <c r="C115" s="14">
        <f t="shared" si="49"/>
        <v>7.086614173228327</v>
      </c>
      <c r="D115" s="4">
        <v>0.01</v>
      </c>
      <c r="E115" s="4">
        <v>0.01</v>
      </c>
      <c r="F115" s="14">
        <f t="shared" si="50"/>
        <v>3.383464566929134</v>
      </c>
      <c r="G115" s="14">
        <f t="shared" si="51"/>
        <v>3.383464566929134</v>
      </c>
      <c r="H115" s="14">
        <f t="shared" si="52"/>
        <v>0.319685039370059</v>
      </c>
      <c r="I115" s="14">
        <f t="shared" si="53"/>
        <v>0.4774444444444458</v>
      </c>
      <c r="J115" s="14"/>
      <c r="K115" s="14"/>
      <c r="L115" s="14">
        <f t="shared" si="54"/>
        <v>0.4774444444444458</v>
      </c>
      <c r="M115" s="14">
        <f t="shared" si="54"/>
        <v>0.04511111111110845</v>
      </c>
    </row>
    <row r="116" ht="12.75">
      <c r="A116" s="16"/>
    </row>
    <row r="118" spans="1:11" ht="15">
      <c r="A118" s="16"/>
      <c r="D118" s="24" t="s">
        <v>35</v>
      </c>
      <c r="J118" s="53" t="s">
        <v>51</v>
      </c>
      <c r="K118" s="53"/>
    </row>
    <row r="119" spans="14:16" ht="12.75">
      <c r="N119" s="8"/>
      <c r="O119" s="8"/>
      <c r="P119" s="8"/>
    </row>
    <row r="120" spans="3:16" ht="14.25">
      <c r="C120" s="12" t="s">
        <v>3</v>
      </c>
      <c r="D120" s="12" t="s">
        <v>23</v>
      </c>
      <c r="E120" s="12" t="s">
        <v>25</v>
      </c>
      <c r="F120" s="12" t="s">
        <v>32</v>
      </c>
      <c r="G120" s="12" t="s">
        <v>33</v>
      </c>
      <c r="H120" s="12" t="s">
        <v>32</v>
      </c>
      <c r="I120" s="12" t="s">
        <v>33</v>
      </c>
      <c r="J120" s="12"/>
      <c r="K120" s="12"/>
      <c r="N120" s="8"/>
      <c r="O120" s="8"/>
      <c r="P120" s="8"/>
    </row>
    <row r="121" spans="3:16" ht="14.25">
      <c r="C121" s="12"/>
      <c r="D121" s="27" t="s">
        <v>5</v>
      </c>
      <c r="E121" s="27" t="s">
        <v>5</v>
      </c>
      <c r="F121" s="27" t="s">
        <v>5</v>
      </c>
      <c r="G121" s="27" t="s">
        <v>5</v>
      </c>
      <c r="H121" s="27" t="s">
        <v>34</v>
      </c>
      <c r="I121" s="27" t="s">
        <v>34</v>
      </c>
      <c r="J121" s="27"/>
      <c r="K121" s="27"/>
      <c r="N121" s="8"/>
      <c r="O121" s="8"/>
      <c r="P121" s="8"/>
    </row>
    <row r="122" spans="13:16" ht="12.75">
      <c r="M122" s="22"/>
      <c r="N122" s="8"/>
      <c r="O122" s="8"/>
      <c r="P122" s="8"/>
    </row>
    <row r="123" spans="3:16" ht="12.75">
      <c r="C123" s="12">
        <v>6</v>
      </c>
      <c r="D123" s="14">
        <f aca="true" t="shared" si="55" ref="D123:D128">+-(C42-I42)</f>
        <v>342.2834645669292</v>
      </c>
      <c r="E123" s="14">
        <f aca="true" t="shared" si="56" ref="E123:E128">+-(D29-E29)</f>
        <v>74.1863517060367</v>
      </c>
      <c r="F123" s="11">
        <f aca="true" t="shared" si="57" ref="F123:F128">+E16/2</f>
        <v>10.433070866141732</v>
      </c>
      <c r="G123" s="31">
        <f aca="true" t="shared" si="58" ref="G123:G128">+E123-F123</f>
        <v>63.75328083989497</v>
      </c>
      <c r="H123" s="14">
        <f aca="true" t="shared" si="59" ref="H123:H128">+F123/E123</f>
        <v>0.14063329205731476</v>
      </c>
      <c r="I123" s="14">
        <f aca="true" t="shared" si="60" ref="I123:I128">+G123/E123</f>
        <v>0.8593667079426852</v>
      </c>
      <c r="J123" s="14"/>
      <c r="K123" s="14"/>
      <c r="N123" s="8"/>
      <c r="O123" s="8"/>
      <c r="P123" s="8"/>
    </row>
    <row r="124" spans="3:16" ht="12.75">
      <c r="C124" s="12">
        <v>5</v>
      </c>
      <c r="D124" s="14">
        <f t="shared" si="55"/>
        <v>342.2834645669292</v>
      </c>
      <c r="E124" s="14">
        <f t="shared" si="56"/>
        <v>74.1863517060367</v>
      </c>
      <c r="F124" s="11">
        <f t="shared" si="57"/>
        <v>10.433070866141732</v>
      </c>
      <c r="G124" s="31">
        <f t="shared" si="58"/>
        <v>63.75328083989497</v>
      </c>
      <c r="H124" s="14">
        <f t="shared" si="59"/>
        <v>0.14063329205731476</v>
      </c>
      <c r="I124" s="14">
        <f t="shared" si="60"/>
        <v>0.8593667079426852</v>
      </c>
      <c r="J124" s="14"/>
      <c r="K124" s="14"/>
      <c r="N124" s="8"/>
      <c r="O124" s="8"/>
      <c r="P124" s="8"/>
    </row>
    <row r="125" spans="3:16" ht="12.75">
      <c r="C125" s="12">
        <v>4</v>
      </c>
      <c r="D125" s="14">
        <f t="shared" si="55"/>
        <v>340.3149606299213</v>
      </c>
      <c r="E125" s="14">
        <f t="shared" si="56"/>
        <v>73.07086614173227</v>
      </c>
      <c r="F125" s="11">
        <f t="shared" si="57"/>
        <v>10.62992125984252</v>
      </c>
      <c r="G125" s="31">
        <f t="shared" si="58"/>
        <v>62.44094488188975</v>
      </c>
      <c r="H125" s="14">
        <f t="shared" si="59"/>
        <v>0.14547413793103453</v>
      </c>
      <c r="I125" s="14">
        <f t="shared" si="60"/>
        <v>0.8545258620689655</v>
      </c>
      <c r="J125" s="14"/>
      <c r="K125" s="14"/>
      <c r="N125" s="8"/>
      <c r="O125" s="8"/>
      <c r="P125" s="8"/>
    </row>
    <row r="126" spans="3:16" ht="12.75">
      <c r="C126" s="12">
        <v>3</v>
      </c>
      <c r="D126" s="14">
        <f t="shared" si="55"/>
        <v>340.3149606299213</v>
      </c>
      <c r="E126" s="14">
        <f t="shared" si="56"/>
        <v>73.07086614173227</v>
      </c>
      <c r="F126" s="11">
        <f t="shared" si="57"/>
        <v>10.62992125984252</v>
      </c>
      <c r="G126" s="31">
        <f t="shared" si="58"/>
        <v>62.44094488188975</v>
      </c>
      <c r="H126" s="14">
        <f t="shared" si="59"/>
        <v>0.14547413793103453</v>
      </c>
      <c r="I126" s="14">
        <f t="shared" si="60"/>
        <v>0.8545258620689655</v>
      </c>
      <c r="J126" s="14"/>
      <c r="K126" s="14"/>
      <c r="N126" s="8"/>
      <c r="O126" s="8"/>
      <c r="P126" s="8"/>
    </row>
    <row r="127" spans="3:16" ht="12.75">
      <c r="C127" s="12">
        <v>2</v>
      </c>
      <c r="D127" s="14">
        <f t="shared" si="55"/>
        <v>338.3464566929134</v>
      </c>
      <c r="E127" s="14">
        <f t="shared" si="56"/>
        <v>72.08661417322833</v>
      </c>
      <c r="F127" s="11">
        <f t="shared" si="57"/>
        <v>10.62992125984252</v>
      </c>
      <c r="G127" s="31">
        <f t="shared" si="58"/>
        <v>61.45669291338581</v>
      </c>
      <c r="H127" s="14">
        <f t="shared" si="59"/>
        <v>0.14746040415073736</v>
      </c>
      <c r="I127" s="14">
        <f t="shared" si="60"/>
        <v>0.8525395958492626</v>
      </c>
      <c r="J127" s="14"/>
      <c r="K127" s="14"/>
      <c r="N127" s="8"/>
      <c r="O127" s="8"/>
      <c r="P127" s="8"/>
    </row>
    <row r="128" spans="3:16" ht="12.75">
      <c r="C128" s="12">
        <v>1</v>
      </c>
      <c r="D128" s="14">
        <f t="shared" si="55"/>
        <v>338.3464566929134</v>
      </c>
      <c r="E128" s="14">
        <f t="shared" si="56"/>
        <v>72.08661417322833</v>
      </c>
      <c r="F128" s="11">
        <f t="shared" si="57"/>
        <v>10.62992125984252</v>
      </c>
      <c r="G128" s="31">
        <f t="shared" si="58"/>
        <v>61.45669291338581</v>
      </c>
      <c r="H128" s="14">
        <f t="shared" si="59"/>
        <v>0.14746040415073736</v>
      </c>
      <c r="I128" s="14">
        <f t="shared" si="60"/>
        <v>0.8525395958492626</v>
      </c>
      <c r="J128" s="14"/>
      <c r="K128" s="14"/>
      <c r="N128" s="8"/>
      <c r="O128" s="8"/>
      <c r="P128" s="8"/>
    </row>
    <row r="129" spans="1:16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8"/>
      <c r="O129" s="8"/>
      <c r="P129" s="8"/>
    </row>
    <row r="130" spans="1:16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ht="12.75">
      <c r="A131" s="30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8"/>
      <c r="O131" s="8"/>
      <c r="P131" s="8"/>
    </row>
    <row r="132" spans="1:16" ht="12.75">
      <c r="A132" s="30"/>
      <c r="B132" s="7"/>
      <c r="C132" s="7"/>
      <c r="D132" s="7"/>
      <c r="E132" s="7"/>
      <c r="F132" s="7"/>
      <c r="G132" s="21"/>
      <c r="H132" s="7"/>
      <c r="I132" s="7"/>
      <c r="J132" s="7"/>
      <c r="K132" s="7"/>
      <c r="L132" s="7"/>
      <c r="M132" s="7"/>
      <c r="N132" s="8"/>
      <c r="O132" s="8"/>
      <c r="P132" s="8"/>
    </row>
    <row r="133" spans="1:16" ht="12.75">
      <c r="A133" s="30"/>
      <c r="B133" s="7"/>
      <c r="C133" s="7"/>
      <c r="D133" s="7"/>
      <c r="E133" s="7"/>
      <c r="F133" s="7"/>
      <c r="G133" s="21"/>
      <c r="H133" s="7"/>
      <c r="I133" s="7"/>
      <c r="J133" s="7"/>
      <c r="K133" s="7"/>
      <c r="L133" s="7"/>
      <c r="M133" s="7"/>
      <c r="N133" s="8"/>
      <c r="O133" s="8"/>
      <c r="P133" s="8"/>
    </row>
    <row r="134" spans="1:16" ht="12.75">
      <c r="A134" s="30"/>
      <c r="B134" s="7"/>
      <c r="C134" s="7"/>
      <c r="D134" s="7"/>
      <c r="E134" s="7"/>
      <c r="F134" s="7"/>
      <c r="G134" s="21"/>
      <c r="H134" s="7"/>
      <c r="I134" s="7"/>
      <c r="J134" s="7"/>
      <c r="K134" s="7"/>
      <c r="L134" s="7"/>
      <c r="M134" s="7"/>
      <c r="N134" s="8"/>
      <c r="O134" s="8"/>
      <c r="P134" s="8"/>
    </row>
    <row r="135" spans="1:16" ht="12.75">
      <c r="A135" s="30"/>
      <c r="B135" s="7"/>
      <c r="C135" s="7"/>
      <c r="D135" s="7"/>
      <c r="E135" s="7"/>
      <c r="F135" s="7"/>
      <c r="G135" s="21"/>
      <c r="H135" s="7"/>
      <c r="I135" s="7"/>
      <c r="J135" s="7"/>
      <c r="K135" s="7"/>
      <c r="L135" s="7"/>
      <c r="M135" s="7"/>
      <c r="N135" s="8"/>
      <c r="O135" s="8"/>
      <c r="P135" s="8"/>
    </row>
    <row r="136" spans="1:16" ht="12.75">
      <c r="A136" s="30"/>
      <c r="B136" s="7"/>
      <c r="C136" s="7"/>
      <c r="D136" s="7"/>
      <c r="E136" s="7"/>
      <c r="F136" s="7"/>
      <c r="G136" s="21"/>
      <c r="H136" s="7"/>
      <c r="I136" s="7"/>
      <c r="J136" s="7"/>
      <c r="K136" s="7"/>
      <c r="L136" s="7"/>
      <c r="M136" s="7"/>
      <c r="N136" s="8"/>
      <c r="O136" s="8"/>
      <c r="P136" s="8"/>
    </row>
    <row r="137" spans="1:16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12.75">
      <c r="A138" s="8"/>
      <c r="B138" s="8"/>
      <c r="C138" s="8"/>
      <c r="D138" s="8"/>
      <c r="E138" s="8"/>
      <c r="F138" s="8"/>
      <c r="G138" s="8"/>
      <c r="H138" s="34"/>
      <c r="I138" s="7"/>
      <c r="J138" s="7"/>
      <c r="K138" s="7"/>
      <c r="L138" s="7"/>
      <c r="M138" s="7"/>
      <c r="N138" s="8"/>
      <c r="O138" s="8"/>
      <c r="P138" s="8"/>
    </row>
    <row r="139" spans="1:16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2.75">
      <c r="A140" s="8"/>
      <c r="B140" s="8"/>
      <c r="C140" s="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12.75">
      <c r="A142" s="8"/>
      <c r="B142" s="8"/>
      <c r="C142" s="19"/>
      <c r="D142" s="30"/>
      <c r="E142" s="8"/>
      <c r="F142" s="8"/>
      <c r="G142" s="19"/>
      <c r="H142" s="30"/>
      <c r="I142" s="8"/>
      <c r="J142" s="8"/>
      <c r="K142" s="8"/>
      <c r="L142" s="8"/>
      <c r="M142" s="30"/>
      <c r="N142" s="8"/>
      <c r="O142" s="8"/>
      <c r="P142" s="8"/>
    </row>
    <row r="143" spans="1:16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8"/>
      <c r="O143" s="8"/>
      <c r="P143" s="8"/>
    </row>
    <row r="144" spans="1:16" ht="12.75">
      <c r="A144" s="30"/>
      <c r="B144" s="30"/>
      <c r="C144" s="8"/>
      <c r="D144" s="30"/>
      <c r="E144" s="8"/>
      <c r="F144" s="30"/>
      <c r="G144" s="30"/>
      <c r="H144" s="30"/>
      <c r="I144" s="30"/>
      <c r="J144" s="30"/>
      <c r="K144" s="30"/>
      <c r="L144" s="8"/>
      <c r="M144" s="8"/>
      <c r="N144" s="8"/>
      <c r="O144" s="8"/>
      <c r="P144" s="8"/>
    </row>
    <row r="145" spans="1:16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12.75">
      <c r="A146" s="30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21"/>
      <c r="N146" s="8"/>
      <c r="O146" s="8"/>
      <c r="P146" s="8"/>
    </row>
    <row r="147" spans="1:16" ht="12.75">
      <c r="A147" s="30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21"/>
      <c r="N147" s="8"/>
      <c r="O147" s="8"/>
      <c r="P147" s="8"/>
    </row>
    <row r="148" spans="1:16" ht="12.75">
      <c r="A148" s="8"/>
      <c r="B148" s="30"/>
      <c r="C148" s="30"/>
      <c r="D148" s="8"/>
      <c r="E148" s="30"/>
      <c r="F148" s="8"/>
      <c r="G148" s="8"/>
      <c r="H148" s="30"/>
      <c r="I148" s="8"/>
      <c r="J148" s="8"/>
      <c r="K148" s="8"/>
      <c r="L148" s="8"/>
      <c r="M148" s="8"/>
      <c r="N148" s="8"/>
      <c r="O148" s="8"/>
      <c r="P148" s="8"/>
    </row>
    <row r="149" spans="1:16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2.75">
      <c r="A150" s="8"/>
      <c r="B150" s="30"/>
      <c r="C150" s="7"/>
      <c r="D150" s="7"/>
      <c r="E150" s="7"/>
      <c r="F150" s="7"/>
      <c r="G150" s="7"/>
      <c r="H150" s="7"/>
      <c r="I150" s="7"/>
      <c r="J150" s="7"/>
      <c r="K150" s="7"/>
      <c r="L150" s="21"/>
      <c r="M150" s="8"/>
      <c r="N150" s="8"/>
      <c r="O150" s="8"/>
      <c r="P150" s="8"/>
    </row>
    <row r="151" spans="1:16" ht="12.75">
      <c r="A151" s="8"/>
      <c r="B151" s="30"/>
      <c r="C151" s="7"/>
      <c r="D151" s="7"/>
      <c r="E151" s="7"/>
      <c r="F151" s="7"/>
      <c r="G151" s="7"/>
      <c r="H151" s="7"/>
      <c r="I151" s="7"/>
      <c r="J151" s="7"/>
      <c r="K151" s="7"/>
      <c r="L151" s="21"/>
      <c r="M151" s="8"/>
      <c r="N151" s="8"/>
      <c r="O151" s="8"/>
      <c r="P151" s="8"/>
    </row>
    <row r="152" spans="1:16" ht="12.75">
      <c r="A152" s="8"/>
      <c r="B152" s="30"/>
      <c r="C152" s="7"/>
      <c r="D152" s="7"/>
      <c r="E152" s="7"/>
      <c r="F152" s="7"/>
      <c r="G152" s="7"/>
      <c r="H152" s="7"/>
      <c r="I152" s="7"/>
      <c r="J152" s="7"/>
      <c r="K152" s="7"/>
      <c r="L152" s="21"/>
      <c r="M152" s="8"/>
      <c r="N152" s="8"/>
      <c r="O152" s="8"/>
      <c r="P152" s="8"/>
    </row>
    <row r="153" spans="1:16" ht="12.75">
      <c r="A153" s="8"/>
      <c r="B153" s="30"/>
      <c r="C153" s="7"/>
      <c r="D153" s="7"/>
      <c r="E153" s="7"/>
      <c r="F153" s="7"/>
      <c r="G153" s="7"/>
      <c r="H153" s="7"/>
      <c r="I153" s="7"/>
      <c r="J153" s="7"/>
      <c r="K153" s="7"/>
      <c r="L153" s="21"/>
      <c r="M153" s="8"/>
      <c r="N153" s="8"/>
      <c r="O153" s="8"/>
      <c r="P153" s="8"/>
    </row>
    <row r="154" spans="1:16" ht="12.75">
      <c r="A154" s="8"/>
      <c r="B154" s="30"/>
      <c r="C154" s="7"/>
      <c r="D154" s="7"/>
      <c r="E154" s="7"/>
      <c r="F154" s="7"/>
      <c r="G154" s="7"/>
      <c r="H154" s="7"/>
      <c r="I154" s="7"/>
      <c r="J154" s="7"/>
      <c r="K154" s="7"/>
      <c r="L154" s="21"/>
      <c r="M154" s="8"/>
      <c r="N154" s="8"/>
      <c r="O154" s="8"/>
      <c r="P154" s="8"/>
    </row>
    <row r="155" spans="1:16" ht="12.75">
      <c r="A155" s="8"/>
      <c r="B155" s="30"/>
      <c r="C155" s="7"/>
      <c r="D155" s="7"/>
      <c r="E155" s="7"/>
      <c r="F155" s="7"/>
      <c r="G155" s="7"/>
      <c r="H155" s="7"/>
      <c r="I155" s="7"/>
      <c r="J155" s="7"/>
      <c r="K155" s="7"/>
      <c r="L155" s="21"/>
      <c r="M155" s="8"/>
      <c r="N155" s="8"/>
      <c r="O155" s="8"/>
      <c r="P155" s="8"/>
    </row>
    <row r="156" spans="1:16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35"/>
      <c r="M156" s="8"/>
      <c r="N156" s="8"/>
      <c r="O156" s="8"/>
      <c r="P156" s="8"/>
    </row>
    <row r="157" spans="1:16" ht="12.75">
      <c r="A157" s="8"/>
      <c r="B157" s="8"/>
      <c r="C157" s="8"/>
      <c r="D157" s="8"/>
      <c r="E157" s="8"/>
      <c r="F157" s="8"/>
      <c r="G157" s="8"/>
      <c r="H157" s="8"/>
      <c r="I157" s="34"/>
      <c r="J157" s="34"/>
      <c r="K157" s="34"/>
      <c r="L157" s="21"/>
      <c r="M157" s="8"/>
      <c r="N157" s="8"/>
      <c r="O157" s="8"/>
      <c r="P157" s="8"/>
    </row>
    <row r="158" spans="1:16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ht="12.75">
      <c r="A159" s="8"/>
      <c r="B159" s="8"/>
      <c r="C159" s="8"/>
      <c r="D159" s="8"/>
      <c r="E159" s="8"/>
      <c r="F159" s="8"/>
      <c r="G159" s="8"/>
      <c r="H159" s="8"/>
      <c r="I159" s="34"/>
      <c r="J159" s="34"/>
      <c r="K159" s="34"/>
      <c r="L159" s="21"/>
      <c r="M159" s="8"/>
      <c r="N159" s="8"/>
      <c r="O159" s="8"/>
      <c r="P159" s="8"/>
    </row>
    <row r="160" spans="1:16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ht="12.75">
      <c r="A163" s="8"/>
      <c r="B163" s="8"/>
      <c r="C163" s="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12.75">
      <c r="A165" s="8"/>
      <c r="B165" s="8"/>
      <c r="C165" s="30"/>
      <c r="D165" s="30"/>
      <c r="E165" s="30"/>
      <c r="F165" s="30"/>
      <c r="G165" s="30"/>
      <c r="H165" s="30"/>
      <c r="I165" s="34"/>
      <c r="J165" s="34"/>
      <c r="K165" s="34"/>
      <c r="L165" s="34"/>
      <c r="M165" s="8"/>
      <c r="N165" s="8"/>
      <c r="O165" s="8"/>
      <c r="P165" s="36"/>
    </row>
    <row r="166" spans="1:16" ht="12.75">
      <c r="A166" s="8"/>
      <c r="B166" s="8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8"/>
      <c r="N166" s="8"/>
      <c r="O166" s="8"/>
      <c r="P166" s="8"/>
    </row>
    <row r="167" spans="1:18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20"/>
      <c r="Q167" s="11"/>
      <c r="R167" s="26"/>
    </row>
    <row r="168" spans="1:16" ht="12.75">
      <c r="A168" s="8"/>
      <c r="B168" s="8"/>
      <c r="C168" s="30"/>
      <c r="D168" s="21"/>
      <c r="E168" s="21"/>
      <c r="F168" s="21"/>
      <c r="G168" s="7"/>
      <c r="H168" s="7"/>
      <c r="I168" s="21"/>
      <c r="J168" s="21"/>
      <c r="K168" s="21"/>
      <c r="L168" s="21"/>
      <c r="M168" s="8"/>
      <c r="N168" s="8"/>
      <c r="O168" s="8"/>
      <c r="P168" s="8"/>
    </row>
    <row r="169" spans="1:18" ht="12.75">
      <c r="A169" s="8"/>
      <c r="B169" s="8"/>
      <c r="C169" s="30"/>
      <c r="D169" s="21"/>
      <c r="E169" s="21"/>
      <c r="F169" s="21"/>
      <c r="G169" s="7"/>
      <c r="H169" s="7"/>
      <c r="I169" s="21"/>
      <c r="J169" s="21"/>
      <c r="K169" s="21"/>
      <c r="L169" s="21"/>
      <c r="M169" s="8"/>
      <c r="N169" s="8"/>
      <c r="O169" s="8"/>
      <c r="P169" s="20"/>
      <c r="Q169" s="10"/>
      <c r="R169" s="26"/>
    </row>
    <row r="170" spans="1:18" ht="12.75">
      <c r="A170" s="8"/>
      <c r="B170" s="8"/>
      <c r="C170" s="30"/>
      <c r="D170" s="21"/>
      <c r="E170" s="21"/>
      <c r="F170" s="21"/>
      <c r="G170" s="7"/>
      <c r="H170" s="7"/>
      <c r="I170" s="21"/>
      <c r="J170" s="21"/>
      <c r="K170" s="21"/>
      <c r="L170" s="21"/>
      <c r="M170" s="8"/>
      <c r="N170" s="8"/>
      <c r="O170" s="37"/>
      <c r="P170" s="8"/>
      <c r="Q170" s="16"/>
      <c r="R170" s="26"/>
    </row>
    <row r="171" spans="1:16" ht="12.75">
      <c r="A171" s="8"/>
      <c r="B171" s="8"/>
      <c r="C171" s="30"/>
      <c r="D171" s="21"/>
      <c r="E171" s="21"/>
      <c r="F171" s="21"/>
      <c r="G171" s="7"/>
      <c r="H171" s="7"/>
      <c r="I171" s="21"/>
      <c r="J171" s="21"/>
      <c r="K171" s="21"/>
      <c r="L171" s="21"/>
      <c r="M171" s="8"/>
      <c r="N171" s="8"/>
      <c r="O171" s="37"/>
      <c r="P171" s="8"/>
    </row>
    <row r="172" spans="1:16" ht="12.75">
      <c r="A172" s="8"/>
      <c r="B172" s="8"/>
      <c r="C172" s="30"/>
      <c r="D172" s="21"/>
      <c r="E172" s="21"/>
      <c r="F172" s="21"/>
      <c r="G172" s="7"/>
      <c r="H172" s="7"/>
      <c r="I172" s="21"/>
      <c r="J172" s="21"/>
      <c r="K172" s="21"/>
      <c r="L172" s="21"/>
      <c r="M172" s="8"/>
      <c r="N172" s="8"/>
      <c r="O172" s="8"/>
      <c r="P172" s="8"/>
    </row>
    <row r="173" spans="1:16" ht="12.75">
      <c r="A173" s="8"/>
      <c r="B173" s="8"/>
      <c r="C173" s="30"/>
      <c r="D173" s="21"/>
      <c r="E173" s="21"/>
      <c r="F173" s="21"/>
      <c r="G173" s="7"/>
      <c r="H173" s="7"/>
      <c r="I173" s="21"/>
      <c r="J173" s="21"/>
      <c r="K173" s="21"/>
      <c r="L173" s="21"/>
      <c r="M173" s="8"/>
      <c r="N173" s="8"/>
      <c r="O173" s="8"/>
      <c r="P173" s="8"/>
    </row>
    <row r="174" spans="1:16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12.75">
      <c r="A175" s="8"/>
      <c r="B175" s="8"/>
      <c r="C175" s="8"/>
      <c r="D175" s="8"/>
      <c r="E175" s="8"/>
      <c r="F175" s="8"/>
      <c r="G175" s="8"/>
      <c r="H175" s="34"/>
      <c r="I175" s="21"/>
      <c r="J175" s="21"/>
      <c r="K175" s="21"/>
      <c r="L175" s="21"/>
      <c r="M175" s="8"/>
      <c r="N175" s="8"/>
      <c r="O175" s="8"/>
      <c r="P175" s="8"/>
    </row>
    <row r="176" spans="1:16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12.75">
      <c r="A178" s="8"/>
      <c r="B178" s="19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ht="12.75">
      <c r="A180" s="8"/>
      <c r="B180" s="19"/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ht="12.75">
      <c r="A181" s="8"/>
      <c r="B181" s="19"/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ht="12.75">
      <c r="A182" s="8"/>
      <c r="B182" s="20"/>
      <c r="C182" s="8"/>
      <c r="D182" s="8"/>
      <c r="E182" s="8"/>
      <c r="F182" s="8"/>
      <c r="G182" s="27"/>
      <c r="H182" s="8"/>
      <c r="I182" s="8"/>
      <c r="J182" s="8"/>
      <c r="K182" s="8"/>
      <c r="L182" s="8"/>
      <c r="M182" s="8"/>
      <c r="N182" s="8"/>
      <c r="O182" s="8"/>
      <c r="P182" s="8"/>
    </row>
    <row r="183" spans="1:16" ht="12.75">
      <c r="A183" s="8"/>
      <c r="B183" s="8"/>
      <c r="C183" s="8"/>
      <c r="D183" s="8"/>
      <c r="E183" s="8"/>
      <c r="F183" s="27"/>
      <c r="G183" s="8"/>
      <c r="H183" s="36"/>
      <c r="I183" s="8"/>
      <c r="J183" s="8"/>
      <c r="K183" s="8"/>
      <c r="L183" s="8"/>
      <c r="M183" s="8"/>
      <c r="N183" s="8"/>
      <c r="O183" s="8"/>
      <c r="P183" s="8"/>
    </row>
    <row r="184" spans="1:16" ht="12.75">
      <c r="A184" s="8"/>
      <c r="B184" s="6"/>
      <c r="C184" s="7"/>
      <c r="D184" s="8"/>
      <c r="E184" s="6"/>
      <c r="F184" s="7"/>
      <c r="G184" s="38"/>
      <c r="H184" s="6"/>
      <c r="I184" s="7"/>
      <c r="J184" s="7"/>
      <c r="K184" s="7"/>
      <c r="L184" s="38"/>
      <c r="M184" s="8"/>
      <c r="N184" s="8"/>
      <c r="O184" s="8"/>
      <c r="P184" s="8"/>
    </row>
    <row r="185" spans="1:16" ht="12.75">
      <c r="A185" s="8"/>
      <c r="B185" s="6"/>
      <c r="C185" s="7"/>
      <c r="D185" s="8"/>
      <c r="E185" s="6"/>
      <c r="F185" s="7"/>
      <c r="G185" s="38"/>
      <c r="H185" s="6"/>
      <c r="I185" s="7"/>
      <c r="J185" s="7"/>
      <c r="K185" s="7"/>
      <c r="L185" s="38"/>
      <c r="M185" s="8"/>
      <c r="N185" s="8"/>
      <c r="O185" s="8"/>
      <c r="P185" s="8"/>
    </row>
    <row r="186" spans="1:16" ht="12.75">
      <c r="A186" s="8"/>
      <c r="B186" s="6"/>
      <c r="C186" s="25"/>
      <c r="D186" s="8"/>
      <c r="E186" s="6"/>
      <c r="F186" s="7"/>
      <c r="G186" s="38"/>
      <c r="H186" s="6"/>
      <c r="I186" s="7"/>
      <c r="J186" s="7"/>
      <c r="K186" s="7"/>
      <c r="L186" s="38"/>
      <c r="M186" s="8"/>
      <c r="N186" s="8"/>
      <c r="O186" s="8"/>
      <c r="P186" s="8"/>
    </row>
    <row r="187" spans="1:16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ht="12.75">
      <c r="A188" s="8"/>
      <c r="B188" s="8"/>
      <c r="C188" s="8"/>
      <c r="D188" s="8"/>
      <c r="E188" s="20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24" ht="12.75">
      <c r="A190" s="8"/>
      <c r="B190" s="8"/>
      <c r="C190" s="30"/>
      <c r="D190" s="30"/>
      <c r="E190" s="30"/>
      <c r="F190" s="27"/>
      <c r="G190" s="27"/>
      <c r="H190" s="27"/>
      <c r="I190" s="27"/>
      <c r="J190" s="27"/>
      <c r="K190" s="27"/>
      <c r="L190" s="27"/>
      <c r="M190" s="8"/>
      <c r="N190" s="8"/>
      <c r="O190" s="8"/>
      <c r="P190" s="8"/>
      <c r="Q190" s="12"/>
      <c r="R190" s="12"/>
      <c r="S190" s="12"/>
      <c r="T190" s="12"/>
      <c r="U190" s="12"/>
      <c r="V190" s="12"/>
      <c r="W190" s="12"/>
      <c r="X190" s="12"/>
    </row>
    <row r="191" spans="1:24" ht="12.75">
      <c r="A191" s="8"/>
      <c r="B191" s="8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8"/>
      <c r="N191" s="8"/>
      <c r="O191" s="8"/>
      <c r="P191" s="8"/>
      <c r="Q191" s="12"/>
      <c r="R191" s="12"/>
      <c r="S191" s="12"/>
      <c r="T191" s="12"/>
      <c r="U191" s="12"/>
      <c r="V191" s="12"/>
      <c r="W191" s="12"/>
      <c r="X191" s="12"/>
    </row>
    <row r="192" spans="1:16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24" ht="12.75">
      <c r="A193" s="8"/>
      <c r="B193" s="8"/>
      <c r="C193" s="30"/>
      <c r="D193" s="7"/>
      <c r="E193" s="25"/>
      <c r="F193" s="25"/>
      <c r="G193" s="25"/>
      <c r="H193" s="25"/>
      <c r="I193" s="7"/>
      <c r="J193" s="7"/>
      <c r="K193" s="7"/>
      <c r="L193" s="25"/>
      <c r="M193" s="8"/>
      <c r="N193" s="8"/>
      <c r="O193" s="8"/>
      <c r="P193" s="8"/>
      <c r="Q193" s="10"/>
      <c r="R193" s="10"/>
      <c r="S193" s="10"/>
      <c r="T193" s="16"/>
      <c r="U193" s="16"/>
      <c r="V193" s="16"/>
      <c r="W193" s="16"/>
      <c r="X193" s="16"/>
    </row>
    <row r="194" spans="1:24" ht="12.75">
      <c r="A194" s="8"/>
      <c r="B194" s="8"/>
      <c r="C194" s="30"/>
      <c r="D194" s="7"/>
      <c r="E194" s="25"/>
      <c r="F194" s="25"/>
      <c r="G194" s="25"/>
      <c r="H194" s="25"/>
      <c r="I194" s="7"/>
      <c r="J194" s="7"/>
      <c r="K194" s="7"/>
      <c r="L194" s="25"/>
      <c r="M194" s="8"/>
      <c r="N194" s="8"/>
      <c r="O194" s="8"/>
      <c r="P194" s="8"/>
      <c r="Q194" s="10"/>
      <c r="R194" s="10"/>
      <c r="S194" s="10"/>
      <c r="T194" s="16"/>
      <c r="U194" s="16"/>
      <c r="V194" s="16"/>
      <c r="W194" s="16"/>
      <c r="X194" s="16"/>
    </row>
    <row r="195" spans="1:24" ht="12.75">
      <c r="A195" s="8"/>
      <c r="B195" s="8"/>
      <c r="C195" s="30"/>
      <c r="D195" s="7"/>
      <c r="E195" s="25"/>
      <c r="F195" s="25"/>
      <c r="G195" s="25"/>
      <c r="H195" s="25"/>
      <c r="I195" s="7"/>
      <c r="J195" s="7"/>
      <c r="K195" s="7"/>
      <c r="L195" s="25"/>
      <c r="M195" s="8"/>
      <c r="N195" s="8"/>
      <c r="O195" s="8"/>
      <c r="P195" s="8"/>
      <c r="Q195" s="10"/>
      <c r="R195" s="10"/>
      <c r="S195" s="10"/>
      <c r="T195" s="16"/>
      <c r="U195" s="16"/>
      <c r="V195" s="16"/>
      <c r="W195" s="16"/>
      <c r="X195" s="16"/>
    </row>
    <row r="196" spans="1:24" ht="12.75">
      <c r="A196" s="8"/>
      <c r="B196" s="8"/>
      <c r="C196" s="30"/>
      <c r="D196" s="7"/>
      <c r="E196" s="25"/>
      <c r="F196" s="25"/>
      <c r="G196" s="25"/>
      <c r="H196" s="25"/>
      <c r="I196" s="7"/>
      <c r="J196" s="7"/>
      <c r="K196" s="7"/>
      <c r="L196" s="25"/>
      <c r="M196" s="8"/>
      <c r="N196" s="8"/>
      <c r="O196" s="8"/>
      <c r="P196" s="8"/>
      <c r="Q196" s="10"/>
      <c r="R196" s="10"/>
      <c r="S196" s="10"/>
      <c r="T196" s="16"/>
      <c r="U196" s="16"/>
      <c r="V196" s="16"/>
      <c r="W196" s="16"/>
      <c r="X196" s="16"/>
    </row>
    <row r="197" spans="1:24" ht="12.75">
      <c r="A197" s="8"/>
      <c r="B197" s="8"/>
      <c r="C197" s="30"/>
      <c r="D197" s="7"/>
      <c r="E197" s="25"/>
      <c r="F197" s="25"/>
      <c r="G197" s="25"/>
      <c r="H197" s="25"/>
      <c r="I197" s="7"/>
      <c r="J197" s="7"/>
      <c r="K197" s="7"/>
      <c r="L197" s="25"/>
      <c r="M197" s="8"/>
      <c r="N197" s="8"/>
      <c r="O197" s="8"/>
      <c r="P197" s="8"/>
      <c r="Q197" s="10"/>
      <c r="R197" s="10"/>
      <c r="S197" s="10"/>
      <c r="T197" s="16"/>
      <c r="U197" s="16"/>
      <c r="V197" s="16"/>
      <c r="W197" s="16"/>
      <c r="X197" s="16"/>
    </row>
    <row r="198" spans="1:24" ht="12.75">
      <c r="A198" s="8"/>
      <c r="B198" s="8"/>
      <c r="C198" s="30"/>
      <c r="D198" s="7"/>
      <c r="E198" s="25"/>
      <c r="F198" s="25"/>
      <c r="G198" s="25"/>
      <c r="H198" s="25"/>
      <c r="I198" s="7"/>
      <c r="J198" s="7"/>
      <c r="K198" s="7"/>
      <c r="L198" s="25"/>
      <c r="M198" s="8"/>
      <c r="N198" s="8"/>
      <c r="O198" s="8"/>
      <c r="P198" s="8"/>
      <c r="Q198" s="10"/>
      <c r="R198" s="10"/>
      <c r="S198" s="10"/>
      <c r="T198" s="16"/>
      <c r="U198" s="16"/>
      <c r="V198" s="16"/>
      <c r="W198" s="16"/>
      <c r="X198" s="16"/>
    </row>
    <row r="199" spans="1:16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  <row r="201" spans="1:16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  <row r="202" spans="1:16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pans="1:16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  <row r="204" spans="1:16" ht="12.75">
      <c r="A204" s="8"/>
      <c r="B204" s="8"/>
      <c r="C204" s="8"/>
      <c r="D204" s="30"/>
      <c r="E204" s="8"/>
      <c r="F204" s="8"/>
      <c r="G204" s="8"/>
      <c r="H204" s="8"/>
      <c r="I204" s="30"/>
      <c r="J204" s="30"/>
      <c r="K204" s="30"/>
      <c r="L204" s="8"/>
      <c r="M204" s="8"/>
      <c r="N204" s="8"/>
      <c r="O204" s="8"/>
      <c r="P204" s="8"/>
    </row>
    <row r="205" spans="1:16" ht="12.75">
      <c r="A205" s="8"/>
      <c r="B205" s="8"/>
      <c r="C205" s="8"/>
      <c r="D205" s="30"/>
      <c r="E205" s="8"/>
      <c r="F205" s="8"/>
      <c r="G205" s="8"/>
      <c r="H205" s="8"/>
      <c r="I205" s="30"/>
      <c r="J205" s="30"/>
      <c r="K205" s="30"/>
      <c r="L205" s="8"/>
      <c r="M205" s="8"/>
      <c r="N205" s="8"/>
      <c r="O205" s="8"/>
      <c r="P205" s="8"/>
    </row>
    <row r="206" spans="1:16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</row>
    <row r="207" spans="1:16" ht="12.75">
      <c r="A207" s="8"/>
      <c r="B207" s="8"/>
      <c r="C207" s="8"/>
      <c r="D207" s="30"/>
      <c r="E207" s="8"/>
      <c r="F207" s="8"/>
      <c r="G207" s="8"/>
      <c r="H207" s="8"/>
      <c r="I207" s="7"/>
      <c r="J207" s="7"/>
      <c r="K207" s="7"/>
      <c r="L207" s="8"/>
      <c r="M207" s="8"/>
      <c r="N207" s="8"/>
      <c r="O207" s="8"/>
      <c r="P207" s="8"/>
    </row>
    <row r="208" spans="1:16" ht="12.75">
      <c r="A208" s="8"/>
      <c r="B208" s="8"/>
      <c r="C208" s="8"/>
      <c r="D208" s="30"/>
      <c r="E208" s="8"/>
      <c r="F208" s="8"/>
      <c r="G208" s="8"/>
      <c r="H208" s="8"/>
      <c r="I208" s="7"/>
      <c r="J208" s="7"/>
      <c r="K208" s="7"/>
      <c r="L208" s="8"/>
      <c r="M208" s="8"/>
      <c r="N208" s="8"/>
      <c r="O208" s="8"/>
      <c r="P208" s="8"/>
    </row>
    <row r="209" spans="1:16" ht="12.75">
      <c r="A209" s="8"/>
      <c r="B209" s="8"/>
      <c r="C209" s="8"/>
      <c r="D209" s="30"/>
      <c r="E209" s="8"/>
      <c r="F209" s="8"/>
      <c r="G209" s="8"/>
      <c r="H209" s="8"/>
      <c r="I209" s="7"/>
      <c r="J209" s="7"/>
      <c r="K209" s="7"/>
      <c r="L209" s="8"/>
      <c r="M209" s="8"/>
      <c r="N209" s="8"/>
      <c r="O209" s="8"/>
      <c r="P209" s="8"/>
    </row>
    <row r="210" spans="1:16" ht="12.75">
      <c r="A210" s="8"/>
      <c r="B210" s="8"/>
      <c r="C210" s="8"/>
      <c r="D210" s="30"/>
      <c r="E210" s="8"/>
      <c r="F210" s="8"/>
      <c r="G210" s="8"/>
      <c r="H210" s="8"/>
      <c r="I210" s="7"/>
      <c r="J210" s="7"/>
      <c r="K210" s="7"/>
      <c r="L210" s="8"/>
      <c r="M210" s="8"/>
      <c r="N210" s="8"/>
      <c r="O210" s="8"/>
      <c r="P210" s="8"/>
    </row>
    <row r="211" spans="1:16" ht="12.75">
      <c r="A211" s="8"/>
      <c r="B211" s="8"/>
      <c r="C211" s="8"/>
      <c r="D211" s="30"/>
      <c r="E211" s="8"/>
      <c r="F211" s="8"/>
      <c r="G211" s="8"/>
      <c r="H211" s="8"/>
      <c r="I211" s="7"/>
      <c r="J211" s="7"/>
      <c r="K211" s="7"/>
      <c r="L211" s="8"/>
      <c r="M211" s="8"/>
      <c r="N211" s="8"/>
      <c r="O211" s="8"/>
      <c r="P211" s="8"/>
    </row>
    <row r="212" spans="1:16" ht="12.75">
      <c r="A212" s="8"/>
      <c r="B212" s="8"/>
      <c r="C212" s="8"/>
      <c r="D212" s="30"/>
      <c r="E212" s="8"/>
      <c r="F212" s="8"/>
      <c r="G212" s="8"/>
      <c r="H212" s="8"/>
      <c r="I212" s="7"/>
      <c r="J212" s="7"/>
      <c r="K212" s="7"/>
      <c r="L212" s="8"/>
      <c r="M212" s="8"/>
      <c r="N212" s="8"/>
      <c r="O212" s="8"/>
      <c r="P212" s="8"/>
    </row>
    <row r="213" spans="1:16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</row>
    <row r="214" spans="1:16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</row>
    <row r="215" spans="1:16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</row>
    <row r="216" spans="1:16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</row>
    <row r="217" spans="1:16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</row>
    <row r="218" spans="1:16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</row>
    <row r="219" spans="1:16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</row>
    <row r="220" spans="1:16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</row>
    <row r="221" spans="1:16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</row>
    <row r="222" spans="1:16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</row>
    <row r="223" spans="1:16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</row>
    <row r="224" spans="1:16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</row>
  </sheetData>
  <mergeCells count="19">
    <mergeCell ref="C13:E13"/>
    <mergeCell ref="F13:H13"/>
    <mergeCell ref="J105:K105"/>
    <mergeCell ref="J118:K118"/>
    <mergeCell ref="C19:D19"/>
    <mergeCell ref="C20:D20"/>
    <mergeCell ref="C21:D21"/>
    <mergeCell ref="F18:G18"/>
    <mergeCell ref="F19:G19"/>
    <mergeCell ref="M37:N37"/>
    <mergeCell ref="C14:D14"/>
    <mergeCell ref="C16:D16"/>
    <mergeCell ref="C17:D17"/>
    <mergeCell ref="C18:D18"/>
    <mergeCell ref="F20:G20"/>
    <mergeCell ref="F21:G21"/>
    <mergeCell ref="F14:G14"/>
    <mergeCell ref="F16:G16"/>
    <mergeCell ref="F17:G17"/>
  </mergeCells>
  <printOptions/>
  <pageMargins left="0.48" right="1.13" top="1" bottom="1.15" header="0.5" footer="0.5"/>
  <pageSetup fitToHeight="2" fitToWidth="1" horizontalDpi="600" verticalDpi="600" orientation="portrait" scale="99" r:id="rId1"/>
  <ignoredErrors>
    <ignoredError sqref="C18: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Lehigh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e4200 600</dc:creator>
  <cp:keywords/>
  <dc:description/>
  <cp:lastModifiedBy>Familia Emen</cp:lastModifiedBy>
  <cp:lastPrinted>2007-03-25T22:34:46Z</cp:lastPrinted>
  <dcterms:created xsi:type="dcterms:W3CDTF">2001-01-31T04:45:02Z</dcterms:created>
  <dcterms:modified xsi:type="dcterms:W3CDTF">2007-07-19T22:58:47Z</dcterms:modified>
  <cp:category/>
  <cp:version/>
  <cp:contentType/>
  <cp:contentStatus/>
</cp:coreProperties>
</file>