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<sst xmlns="http://schemas.openxmlformats.org/spreadsheetml/2006/main" count="389" uniqueCount="135">
  <si>
    <t>5. Columnas</t>
  </si>
  <si>
    <t>Ry =</t>
  </si>
  <si>
    <t>(planchas soldadas)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</si>
  <si>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</si>
  <si>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Cpr =</t>
  </si>
  <si>
    <t>Pu =</t>
  </si>
  <si>
    <t>Columna. Tipo 1</t>
  </si>
  <si>
    <t>Vigas</t>
  </si>
  <si>
    <t xml:space="preserve">Zx = </t>
  </si>
  <si>
    <t>L´ =</t>
  </si>
  <si>
    <t>pulg</t>
  </si>
  <si>
    <t>d =</t>
  </si>
  <si>
    <t>w =</t>
  </si>
  <si>
    <t>Lb/pulg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</si>
  <si>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</si>
  <si>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x+dc/2=</t>
  </si>
  <si>
    <r>
      <t>h/t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</si>
  <si>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b/2t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</si>
  <si>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</si>
  <si>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K - "</t>
  </si>
  <si>
    <t>Kip</t>
  </si>
  <si>
    <t>Muv =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</si>
  <si>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</si>
  <si>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</si>
  <si>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</si>
  <si>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</si>
  <si>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</si>
  <si>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</si>
  <si>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</si>
  <si>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</si>
  <si>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</si>
  <si>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</si>
  <si>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</si>
  <si>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</si>
  <si>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</si>
  <si>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t>Fu =</t>
  </si>
  <si>
    <t>Fy =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</si>
  <si>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/2 =</t>
    </r>
  </si>
  <si>
    <t>dc/2=</t>
  </si>
  <si>
    <t>+wL´2/2)/L´ =</t>
  </si>
  <si>
    <t xml:space="preserve">Vp = (2Mpr + </t>
  </si>
  <si>
    <t>6.2. IBC (ASCE 7-05)</t>
  </si>
  <si>
    <t>a. Suelo tipo D.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</si>
  <si>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</si>
  <si>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</si>
  <si>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</si>
  <si>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</si>
  <si>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</si>
  <si>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</si>
  <si>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</si>
  <si>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</si>
  <si>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</si>
  <si>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</si>
  <si>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</si>
  <si>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</si>
  <si>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</si>
  <si>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</si>
  <si>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R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</si>
  <si>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</si>
  <si>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I =</t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</si>
  <si>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</si>
  <si>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x =</t>
  </si>
  <si>
    <t>Cs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</si>
  <si>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</si>
  <si>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s</t>
  </si>
  <si>
    <t>N =</t>
  </si>
  <si>
    <t>Ta =</t>
  </si>
  <si>
    <t>T =</t>
  </si>
  <si>
    <t>seg</t>
  </si>
  <si>
    <t>(MODAL)</t>
  </si>
  <si>
    <t>Tx =</t>
  </si>
  <si>
    <t>Ty =</t>
  </si>
  <si>
    <t>Condiciones</t>
  </si>
  <si>
    <t xml:space="preserve"> Cs &gt;</t>
  </si>
  <si>
    <t xml:space="preserve"> ¿ Cs &lt;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</si>
  <si>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</si>
  <si>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t>Por lo tanto,</t>
  </si>
  <si>
    <t>ton</t>
  </si>
  <si>
    <t>w (piso) =</t>
  </si>
  <si>
    <t>Interporlación</t>
  </si>
  <si>
    <t>w (elementos x piso) =</t>
  </si>
  <si>
    <t>(prom)</t>
  </si>
  <si>
    <t>K =</t>
  </si>
  <si>
    <t>w (cubierta) =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</si>
  <si>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</si>
  <si>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</si>
  <si>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</si>
  <si>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</si>
  <si>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Piso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</si>
  <si>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</si>
  <si>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</si>
  <si>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wi (2)</t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</si>
  <si>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</si>
  <si>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</si>
  <si>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</si>
  <si>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</si>
  <si>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(SAP2000)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</si>
  <si>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</si>
  <si>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Ag =</t>
  </si>
  <si>
    <t>W24X84</t>
  </si>
  <si>
    <t>Tr =</t>
  </si>
  <si>
    <t>W27X84</t>
  </si>
  <si>
    <t>W24X76</t>
  </si>
  <si>
    <r>
      <t>Pu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 xml:space="preserve"> =</t>
    </r>
  </si>
  <si>
    <t>6. Recálculo del Cortante Basal (con nuevas secciones)</t>
  </si>
  <si>
    <t>Vx=</t>
  </si>
  <si>
    <t>Vy =</t>
  </si>
  <si>
    <t>Csx =</t>
  </si>
  <si>
    <t>Csy =</t>
  </si>
  <si>
    <t>Fy</t>
  </si>
  <si>
    <r>
      <t>C</t>
    </r>
    <r>
      <rPr>
        <b/>
        <vertAlign val="subscript"/>
        <sz val="10"/>
        <rFont val="Arial"/>
        <family val="2"/>
      </rPr>
      <t>vy</t>
    </r>
  </si>
  <si>
    <t>1ro piso</t>
  </si>
  <si>
    <t>2do piso</t>
  </si>
  <si>
    <t>3ro piso</t>
  </si>
  <si>
    <t>4to piso</t>
  </si>
  <si>
    <t>5to piso</t>
  </si>
  <si>
    <t>6to piso</t>
  </si>
  <si>
    <t>¿Cumple?</t>
  </si>
  <si>
    <t>Eje y</t>
  </si>
  <si>
    <t>Eje x</t>
  </si>
  <si>
    <r>
      <t>W</t>
    </r>
    <r>
      <rPr>
        <b/>
        <sz val="10"/>
        <rFont val="Arial"/>
        <family val="2"/>
      </rPr>
      <t xml:space="preserve"> =</t>
    </r>
  </si>
  <si>
    <t>Derivas (Asce 7 - 05)</t>
  </si>
  <si>
    <t>Cd</t>
  </si>
  <si>
    <t>R</t>
  </si>
  <si>
    <t>Desplaz.</t>
  </si>
  <si>
    <t>Derivas (SECC. PRED.)</t>
  </si>
  <si>
    <t>(archivo 2da corrida)</t>
  </si>
  <si>
    <t xml:space="preserve">7. Cálculo de derivas </t>
  </si>
  <si>
    <t>(archivo 2da corrida - derivas)</t>
  </si>
  <si>
    <t>7.2. IBC (ASCE 7-05)</t>
  </si>
  <si>
    <t>Derivas (Asce 7 - 05) (%)</t>
  </si>
  <si>
    <t>Cd =</t>
  </si>
  <si>
    <t>Irregularidad de Piso Suave (Rigidez)</t>
  </si>
  <si>
    <t>3er piso</t>
  </si>
  <si>
    <t>1er piso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</si>
</sst>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 &quot;ton&quot;"/>
    <numFmt numFmtId="165" formatCode="0.00\ &quot;pulg3&quot;"/>
    <numFmt numFmtId="166" formatCode="0.00\ &quot;cm&quot;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&quot;P&quot;"/>
    <numFmt numFmtId="173" formatCode="0.0"/>
    <numFmt numFmtId="174" formatCode="0\ &quot;pie&quot;"/>
    <numFmt numFmtId="175" formatCode="0.00\ &quot;cm2&quot;"/>
    <numFmt numFmtId="176" formatCode="0.0E+00"/>
    <numFmt numFmtId="177" formatCode="0E+00"/>
    <numFmt numFmtId="178" formatCode="0.00000000"/>
    <numFmt numFmtId="179" formatCode="0.000\ &quot;T/m2&quot;"/>
  </numFmts>
  <fonts count="22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9.25"/>
      <name val="Arial"/>
      <family val="2"/>
    </font>
    <font>
      <b/>
      <sz val="8.7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Derivas (Eje y)</a:t>
            </a:r>
          </a:p>
        </c:rich>
      </c:tx>
      <c:layout>
        <c:manualLayout>
          <c:xMode val="factor"/>
          <c:yMode val="factor"/>
          <c:x val="-0.07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55"/>
          <c:w val="0.80025"/>
          <c:h val="0.854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Hoja1!$G$279:$G$284</c:f>
              <c:numCache>
                <c:ptCount val="6"/>
                <c:pt idx="0">
                  <c:v>0.7225019999999996</c:v>
                </c:pt>
                <c:pt idx="1">
                  <c:v>1.007534</c:v>
                </c:pt>
                <c:pt idx="2">
                  <c:v>1.1789139999999998</c:v>
                </c:pt>
                <c:pt idx="3">
                  <c:v>1.3079000000000003</c:v>
                </c:pt>
                <c:pt idx="4">
                  <c:v>1.2267199999999998</c:v>
                </c:pt>
                <c:pt idx="5">
                  <c:v>0.8118000000000001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Hoja1!$K$279:$K$284</c:f>
              <c:numCache>
                <c:ptCount val="6"/>
                <c:pt idx="0">
                  <c:v>1.111541538461538</c:v>
                </c:pt>
                <c:pt idx="1">
                  <c:v>1.5500523076923074</c:v>
                </c:pt>
                <c:pt idx="2">
                  <c:v>1.8137138461538458</c:v>
                </c:pt>
                <c:pt idx="3">
                  <c:v>2.0121538461538466</c:v>
                </c:pt>
                <c:pt idx="4">
                  <c:v>1.887261538461538</c:v>
                </c:pt>
                <c:pt idx="5">
                  <c:v>1.2489230769230766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smooth val="1"/>
        </c:ser>
        <c:axId val="22044121"/>
        <c:axId val="64179362"/>
      </c:scatterChart>
      <c:valAx>
        <c:axId val="22044121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crossBetween val="midCat"/>
        <c:dispUnits/>
        <c:majorUnit val="0.25"/>
        <c:minorUnit val="0.25"/>
      </c:valAx>
      <c:valAx>
        <c:axId val="6417936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44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4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Derivas (Eje x)</a:t>
            </a:r>
          </a:p>
        </c:rich>
      </c:tx>
      <c:layout>
        <c:manualLayout>
          <c:xMode val="factor"/>
          <c:yMode val="factor"/>
          <c:x val="-0.07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15"/>
          <c:w val="0.80625"/>
          <c:h val="0.840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Hoja1!$F$279:$F$284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Hoja1!$J$279:$J$284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Hoja1!$N$279:$N$284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0743347"/>
        <c:axId val="31145804"/>
      </c:scatterChart>
      <c:valAx>
        <c:axId val="40743347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5804"/>
        <c:crosses val="autoZero"/>
        <c:crossBetween val="midCat"/>
        <c:dispUnits/>
        <c:majorUnit val="0.25"/>
        <c:minorUnit val="0.25"/>
      </c:valAx>
      <c:valAx>
        <c:axId val="3114580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98</xdr:row>
      <xdr:rowOff>133350</xdr:rowOff>
    </xdr:from>
    <xdr:to>
      <xdr:col>8</xdr:col>
      <xdr:colOff>409575</xdr:colOff>
      <xdr:row>98</xdr:row>
      <xdr:rowOff>133350</xdr:rowOff>
    </xdr:to>
    <xdr:sp>
      <xdr:nvSpPr>
        <xdr:cNvPr id="1" name="Line 3"/>
        <xdr:cNvSpPr>
          <a:spLocks/>
        </xdr:cNvSpPr>
      </xdr:nvSpPr>
      <xdr:spPr>
        <a:xfrm>
          <a:off x="5029200" y="1733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117</xdr:row>
      <xdr:rowOff>95250</xdr:rowOff>
    </xdr:from>
    <xdr:to>
      <xdr:col>5</xdr:col>
      <xdr:colOff>200025</xdr:colOff>
      <xdr:row>117</xdr:row>
      <xdr:rowOff>95250</xdr:rowOff>
    </xdr:to>
    <xdr:sp>
      <xdr:nvSpPr>
        <xdr:cNvPr id="2" name="Line 6"/>
        <xdr:cNvSpPr>
          <a:spLocks/>
        </xdr:cNvSpPr>
      </xdr:nvSpPr>
      <xdr:spPr>
        <a:xfrm>
          <a:off x="2362200" y="20640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3" name="Line 12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4" name="Line 15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5" name="Line 16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149</xdr:row>
      <xdr:rowOff>95250</xdr:rowOff>
    </xdr:from>
    <xdr:to>
      <xdr:col>5</xdr:col>
      <xdr:colOff>200025</xdr:colOff>
      <xdr:row>149</xdr:row>
      <xdr:rowOff>95250</xdr:rowOff>
    </xdr:to>
    <xdr:sp>
      <xdr:nvSpPr>
        <xdr:cNvPr id="6" name="Line 17"/>
        <xdr:cNvSpPr>
          <a:spLocks/>
        </xdr:cNvSpPr>
      </xdr:nvSpPr>
      <xdr:spPr>
        <a:xfrm>
          <a:off x="2362200" y="25927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189</xdr:row>
      <xdr:rowOff>133350</xdr:rowOff>
    </xdr:from>
    <xdr:to>
      <xdr:col>8</xdr:col>
      <xdr:colOff>409575</xdr:colOff>
      <xdr:row>189</xdr:row>
      <xdr:rowOff>133350</xdr:rowOff>
    </xdr:to>
    <xdr:sp>
      <xdr:nvSpPr>
        <xdr:cNvPr id="7" name="Line 20"/>
        <xdr:cNvSpPr>
          <a:spLocks/>
        </xdr:cNvSpPr>
      </xdr:nvSpPr>
      <xdr:spPr>
        <a:xfrm>
          <a:off x="5029200" y="3268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207</xdr:row>
      <xdr:rowOff>95250</xdr:rowOff>
    </xdr:from>
    <xdr:to>
      <xdr:col>5</xdr:col>
      <xdr:colOff>200025</xdr:colOff>
      <xdr:row>207</xdr:row>
      <xdr:rowOff>95250</xdr:rowOff>
    </xdr:to>
    <xdr:sp>
      <xdr:nvSpPr>
        <xdr:cNvPr id="8" name="Line 23"/>
        <xdr:cNvSpPr>
          <a:spLocks/>
        </xdr:cNvSpPr>
      </xdr:nvSpPr>
      <xdr:spPr>
        <a:xfrm>
          <a:off x="2362200" y="35785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9" name="Line 26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10" name="Line 27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11" name="Line 28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239</xdr:row>
      <xdr:rowOff>95250</xdr:rowOff>
    </xdr:from>
    <xdr:to>
      <xdr:col>5</xdr:col>
      <xdr:colOff>200025</xdr:colOff>
      <xdr:row>239</xdr:row>
      <xdr:rowOff>95250</xdr:rowOff>
    </xdr:to>
    <xdr:sp>
      <xdr:nvSpPr>
        <xdr:cNvPr id="12" name="Line 29"/>
        <xdr:cNvSpPr>
          <a:spLocks/>
        </xdr:cNvSpPr>
      </xdr:nvSpPr>
      <xdr:spPr>
        <a:xfrm>
          <a:off x="2362200" y="41071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317</xdr:row>
      <xdr:rowOff>0</xdr:rowOff>
    </xdr:from>
    <xdr:to>
      <xdr:col>9</xdr:col>
      <xdr:colOff>238125</xdr:colOff>
      <xdr:row>333</xdr:row>
      <xdr:rowOff>133350</xdr:rowOff>
    </xdr:to>
    <xdr:graphicFrame>
      <xdr:nvGraphicFramePr>
        <xdr:cNvPr id="13" name="Chart 30"/>
        <xdr:cNvGraphicFramePr/>
      </xdr:nvGraphicFramePr>
      <xdr:xfrm>
        <a:off x="19050" y="53711475"/>
        <a:ext cx="55340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299</xdr:row>
      <xdr:rowOff>19050</xdr:rowOff>
    </xdr:from>
    <xdr:to>
      <xdr:col>9</xdr:col>
      <xdr:colOff>228600</xdr:colOff>
      <xdr:row>316</xdr:row>
      <xdr:rowOff>9525</xdr:rowOff>
    </xdr:to>
    <xdr:graphicFrame>
      <xdr:nvGraphicFramePr>
        <xdr:cNvPr id="14" name="Chart 31"/>
        <xdr:cNvGraphicFramePr/>
      </xdr:nvGraphicFramePr>
      <xdr:xfrm>
        <a:off x="0" y="50815875"/>
        <a:ext cx="5543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299</xdr:row>
      <xdr:rowOff>133350</xdr:rowOff>
    </xdr:from>
    <xdr:to>
      <xdr:col>5</xdr:col>
      <xdr:colOff>533400</xdr:colOff>
      <xdr:row>332</xdr:row>
      <xdr:rowOff>85725</xdr:rowOff>
    </xdr:to>
    <xdr:sp>
      <xdr:nvSpPr>
        <xdr:cNvPr id="15" name="Line 32"/>
        <xdr:cNvSpPr>
          <a:spLocks/>
        </xdr:cNvSpPr>
      </xdr:nvSpPr>
      <xdr:spPr>
        <a:xfrm flipH="1" flipV="1">
          <a:off x="2933700" y="50930175"/>
          <a:ext cx="0" cy="529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ra%20corrida%20-%20IBC%20(ASCE%207)%20R%20=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D+1.6L"/>
      <sheetName val="1.4D+0.5L+0.3EQx+EQy"/>
      <sheetName val="1.4D+0.5L+EQx+0.3EQy"/>
      <sheetName val="0.7D+0.3EQx+EQy"/>
      <sheetName val="0.7D+EQx+0.3EQy"/>
      <sheetName val="Max. Columnas"/>
      <sheetName val="Max. Vigas"/>
    </sheetNames>
    <sheetDataSet>
      <sheetData sheetId="1">
        <row r="4">
          <cell r="D4">
            <v>-70.6091</v>
          </cell>
        </row>
        <row r="5">
          <cell r="D5">
            <v>-72.1163</v>
          </cell>
        </row>
        <row r="6">
          <cell r="D6">
            <v>-73.6235</v>
          </cell>
        </row>
        <row r="7">
          <cell r="D7">
            <v>-179.2211</v>
          </cell>
        </row>
        <row r="8">
          <cell r="D8">
            <v>-180.7283</v>
          </cell>
        </row>
        <row r="9">
          <cell r="D9">
            <v>-182.2355</v>
          </cell>
        </row>
        <row r="10">
          <cell r="D10">
            <v>-177.9794</v>
          </cell>
        </row>
        <row r="11">
          <cell r="D11">
            <v>-179.4866</v>
          </cell>
        </row>
        <row r="12">
          <cell r="D12">
            <v>-180.9938</v>
          </cell>
        </row>
        <row r="13">
          <cell r="D13">
            <v>-177.9768</v>
          </cell>
        </row>
        <row r="14">
          <cell r="D14">
            <v>-179.484</v>
          </cell>
        </row>
        <row r="15">
          <cell r="D15">
            <v>-180.9912</v>
          </cell>
        </row>
        <row r="16">
          <cell r="D16">
            <v>-178.0081</v>
          </cell>
        </row>
        <row r="17">
          <cell r="D17">
            <v>-179.5153</v>
          </cell>
        </row>
        <row r="18">
          <cell r="D18">
            <v>-181.0225</v>
          </cell>
        </row>
        <row r="19">
          <cell r="D19">
            <v>-178.0317</v>
          </cell>
        </row>
        <row r="20">
          <cell r="D20">
            <v>-179.5389</v>
          </cell>
        </row>
        <row r="21">
          <cell r="D21">
            <v>-181.0461</v>
          </cell>
        </row>
        <row r="22">
          <cell r="D22">
            <v>-92.4706</v>
          </cell>
        </row>
        <row r="23">
          <cell r="D23">
            <v>-93.9779</v>
          </cell>
        </row>
        <row r="24">
          <cell r="D24">
            <v>-95.4851</v>
          </cell>
        </row>
        <row r="25">
          <cell r="D25">
            <v>-243.7955</v>
          </cell>
        </row>
        <row r="26">
          <cell r="D26">
            <v>-245.3027</v>
          </cell>
        </row>
        <row r="27">
          <cell r="D27">
            <v>-246.8099</v>
          </cell>
        </row>
        <row r="28">
          <cell r="D28">
            <v>-498.8135</v>
          </cell>
        </row>
        <row r="29">
          <cell r="D29">
            <v>-500.3207</v>
          </cell>
        </row>
        <row r="30">
          <cell r="D30">
            <v>-501.8279</v>
          </cell>
        </row>
        <row r="31">
          <cell r="D31">
            <v>-496.3008</v>
          </cell>
        </row>
        <row r="32">
          <cell r="D32">
            <v>-497.808</v>
          </cell>
        </row>
        <row r="33">
          <cell r="D33">
            <v>-499.3152</v>
          </cell>
        </row>
        <row r="34">
          <cell r="D34">
            <v>-496.2845</v>
          </cell>
        </row>
        <row r="35">
          <cell r="D35">
            <v>-497.7917</v>
          </cell>
        </row>
        <row r="36">
          <cell r="D36">
            <v>-499.2989</v>
          </cell>
        </row>
        <row r="37">
          <cell r="D37">
            <v>-496.3279</v>
          </cell>
        </row>
        <row r="38">
          <cell r="D38">
            <v>-497.8352</v>
          </cell>
        </row>
        <row r="39">
          <cell r="D39">
            <v>-499.3424</v>
          </cell>
        </row>
        <row r="40">
          <cell r="D40">
            <v>-497.6742</v>
          </cell>
        </row>
        <row r="41">
          <cell r="D41">
            <v>-499.1814</v>
          </cell>
        </row>
        <row r="42">
          <cell r="D42">
            <v>-500.6886</v>
          </cell>
        </row>
        <row r="43">
          <cell r="D43">
            <v>-265.6734</v>
          </cell>
        </row>
        <row r="44">
          <cell r="D44">
            <v>-267.1806</v>
          </cell>
        </row>
        <row r="45">
          <cell r="D45">
            <v>-268.6878</v>
          </cell>
        </row>
        <row r="46">
          <cell r="D46">
            <v>-218.3673</v>
          </cell>
        </row>
        <row r="47">
          <cell r="D47">
            <v>-219.8745</v>
          </cell>
        </row>
        <row r="48">
          <cell r="D48">
            <v>-221.3817</v>
          </cell>
        </row>
        <row r="49">
          <cell r="D49">
            <v>-447.2245</v>
          </cell>
        </row>
        <row r="50">
          <cell r="D50">
            <v>-448.7317</v>
          </cell>
        </row>
        <row r="51">
          <cell r="D51">
            <v>-450.2389</v>
          </cell>
        </row>
        <row r="52">
          <cell r="D52">
            <v>-445.1273</v>
          </cell>
        </row>
        <row r="53">
          <cell r="D53">
            <v>-446.6345</v>
          </cell>
        </row>
        <row r="54">
          <cell r="D54">
            <v>-448.1417</v>
          </cell>
        </row>
        <row r="55">
          <cell r="D55">
            <v>-445.1071</v>
          </cell>
        </row>
        <row r="56">
          <cell r="D56">
            <v>-446.6143</v>
          </cell>
        </row>
        <row r="57">
          <cell r="D57">
            <v>-448.1215</v>
          </cell>
        </row>
        <row r="58">
          <cell r="D58">
            <v>-445.1544</v>
          </cell>
        </row>
        <row r="59">
          <cell r="D59">
            <v>-446.6616</v>
          </cell>
        </row>
        <row r="60">
          <cell r="D60">
            <v>-448.1688</v>
          </cell>
        </row>
        <row r="61">
          <cell r="D61">
            <v>-446.0859</v>
          </cell>
        </row>
        <row r="62">
          <cell r="D62">
            <v>-447.5932</v>
          </cell>
        </row>
        <row r="63">
          <cell r="D63">
            <v>-449.1004</v>
          </cell>
        </row>
        <row r="64">
          <cell r="D64">
            <v>-240.2429</v>
          </cell>
        </row>
        <row r="65">
          <cell r="D65">
            <v>-241.7501</v>
          </cell>
        </row>
        <row r="66">
          <cell r="D66">
            <v>-243.2573</v>
          </cell>
        </row>
        <row r="67">
          <cell r="D67">
            <v>-225.723</v>
          </cell>
        </row>
        <row r="68">
          <cell r="D68">
            <v>-227.2302</v>
          </cell>
        </row>
        <row r="69">
          <cell r="D69">
            <v>-228.7374</v>
          </cell>
        </row>
        <row r="70">
          <cell r="D70">
            <v>-462.1767</v>
          </cell>
        </row>
        <row r="71">
          <cell r="D71">
            <v>-463.6839</v>
          </cell>
        </row>
        <row r="72">
          <cell r="D72">
            <v>-465.1911</v>
          </cell>
        </row>
        <row r="73">
          <cell r="D73">
            <v>-459.9514</v>
          </cell>
        </row>
        <row r="74">
          <cell r="D74">
            <v>-461.4586</v>
          </cell>
        </row>
        <row r="75">
          <cell r="D75">
            <v>-462.9658</v>
          </cell>
        </row>
        <row r="76">
          <cell r="D76">
            <v>-459.9328</v>
          </cell>
        </row>
        <row r="77">
          <cell r="D77">
            <v>-461.44</v>
          </cell>
        </row>
        <row r="78">
          <cell r="D78">
            <v>-462.9472</v>
          </cell>
        </row>
        <row r="79">
          <cell r="D79">
            <v>-459.9785</v>
          </cell>
        </row>
        <row r="80">
          <cell r="D80">
            <v>-461.4857</v>
          </cell>
        </row>
        <row r="81">
          <cell r="D81">
            <v>-462.993</v>
          </cell>
        </row>
        <row r="82">
          <cell r="D82">
            <v>-461.0378</v>
          </cell>
        </row>
        <row r="83">
          <cell r="D83">
            <v>-462.545</v>
          </cell>
        </row>
        <row r="84">
          <cell r="D84">
            <v>-464.0522</v>
          </cell>
        </row>
        <row r="85">
          <cell r="D85">
            <v>-247.5986</v>
          </cell>
        </row>
        <row r="86">
          <cell r="D86">
            <v>-249.1058</v>
          </cell>
        </row>
        <row r="87">
          <cell r="D87">
            <v>-250.613</v>
          </cell>
        </row>
        <row r="88">
          <cell r="D88">
            <v>-218.3472</v>
          </cell>
        </row>
        <row r="89">
          <cell r="D89">
            <v>-219.8544</v>
          </cell>
        </row>
        <row r="90">
          <cell r="D90">
            <v>-221.3616</v>
          </cell>
        </row>
        <row r="91">
          <cell r="D91">
            <v>-447.1802</v>
          </cell>
        </row>
        <row r="92">
          <cell r="D92">
            <v>-448.6874</v>
          </cell>
        </row>
        <row r="93">
          <cell r="D93">
            <v>-450.1946</v>
          </cell>
        </row>
        <row r="94">
          <cell r="D94">
            <v>-445.0833</v>
          </cell>
        </row>
        <row r="95">
          <cell r="D95">
            <v>-446.5905</v>
          </cell>
        </row>
        <row r="96">
          <cell r="D96">
            <v>-448.0977</v>
          </cell>
        </row>
        <row r="97">
          <cell r="D97">
            <v>-445.0631</v>
          </cell>
        </row>
        <row r="98">
          <cell r="D98">
            <v>-446.5704</v>
          </cell>
        </row>
        <row r="99">
          <cell r="D99">
            <v>-448.0776</v>
          </cell>
        </row>
        <row r="100">
          <cell r="D100">
            <v>-445.1104</v>
          </cell>
        </row>
        <row r="101">
          <cell r="D101">
            <v>-446.6177</v>
          </cell>
        </row>
        <row r="102">
          <cell r="D102">
            <v>-448.1249</v>
          </cell>
        </row>
        <row r="103">
          <cell r="D103">
            <v>-446.0417</v>
          </cell>
        </row>
        <row r="104">
          <cell r="D104">
            <v>-447.5489</v>
          </cell>
        </row>
        <row r="105">
          <cell r="D105">
            <v>-449.0561</v>
          </cell>
        </row>
        <row r="106">
          <cell r="D106">
            <v>-240.2228</v>
          </cell>
        </row>
        <row r="107">
          <cell r="D107">
            <v>-241.73</v>
          </cell>
        </row>
        <row r="108">
          <cell r="D108">
            <v>-243.2372</v>
          </cell>
        </row>
        <row r="109">
          <cell r="D109">
            <v>-243.1915</v>
          </cell>
        </row>
        <row r="110">
          <cell r="D110">
            <v>-244.6987</v>
          </cell>
        </row>
        <row r="111">
          <cell r="D111">
            <v>-246.2059</v>
          </cell>
        </row>
        <row r="112">
          <cell r="D112">
            <v>-498.2236</v>
          </cell>
        </row>
        <row r="113">
          <cell r="D113">
            <v>-499.7308</v>
          </cell>
        </row>
        <row r="114">
          <cell r="D114">
            <v>-501.238</v>
          </cell>
        </row>
        <row r="115">
          <cell r="D115">
            <v>-495.7107</v>
          </cell>
        </row>
        <row r="116">
          <cell r="D116">
            <v>-497.2179</v>
          </cell>
        </row>
        <row r="117">
          <cell r="D117">
            <v>-498.7251</v>
          </cell>
        </row>
        <row r="118">
          <cell r="D118">
            <v>-495.6944</v>
          </cell>
        </row>
        <row r="119">
          <cell r="D119">
            <v>-497.2016</v>
          </cell>
        </row>
        <row r="120">
          <cell r="D120">
            <v>-498.7088</v>
          </cell>
        </row>
        <row r="121">
          <cell r="D121">
            <v>-495.7379</v>
          </cell>
        </row>
        <row r="122">
          <cell r="D122">
            <v>-497.2451</v>
          </cell>
        </row>
        <row r="123">
          <cell r="D123">
            <v>-498.7523</v>
          </cell>
        </row>
        <row r="124">
          <cell r="D124">
            <v>-497.0843</v>
          </cell>
        </row>
        <row r="125">
          <cell r="D125">
            <v>-498.5916</v>
          </cell>
        </row>
        <row r="126">
          <cell r="D126">
            <v>-500.0988</v>
          </cell>
        </row>
        <row r="127">
          <cell r="D127">
            <v>-265.0694</v>
          </cell>
        </row>
        <row r="128">
          <cell r="D128">
            <v>-266.5766</v>
          </cell>
        </row>
        <row r="129">
          <cell r="D129">
            <v>-268.0839</v>
          </cell>
        </row>
        <row r="130">
          <cell r="D130">
            <v>-126.3433</v>
          </cell>
        </row>
        <row r="131">
          <cell r="D131">
            <v>-127.8505</v>
          </cell>
        </row>
        <row r="132">
          <cell r="D132">
            <v>-129.3577</v>
          </cell>
        </row>
        <row r="133">
          <cell r="D133">
            <v>-234.9968</v>
          </cell>
        </row>
        <row r="134">
          <cell r="D134">
            <v>-236.504</v>
          </cell>
        </row>
        <row r="135">
          <cell r="D135">
            <v>-238.0112</v>
          </cell>
        </row>
        <row r="136">
          <cell r="D136">
            <v>-233.7546</v>
          </cell>
        </row>
        <row r="137">
          <cell r="D137">
            <v>-235.2618</v>
          </cell>
        </row>
        <row r="138">
          <cell r="D138">
            <v>-236.769</v>
          </cell>
        </row>
        <row r="139">
          <cell r="D139">
            <v>-233.7519</v>
          </cell>
        </row>
        <row r="140">
          <cell r="D140">
            <v>-235.2591</v>
          </cell>
        </row>
        <row r="141">
          <cell r="D141">
            <v>-236.7663</v>
          </cell>
        </row>
        <row r="142">
          <cell r="D142">
            <v>-233.7833</v>
          </cell>
        </row>
        <row r="143">
          <cell r="D143">
            <v>-235.2905</v>
          </cell>
        </row>
        <row r="144">
          <cell r="D144">
            <v>-236.7977</v>
          </cell>
        </row>
        <row r="145">
          <cell r="D145">
            <v>-233.8073</v>
          </cell>
        </row>
        <row r="146">
          <cell r="D146">
            <v>-235.3145</v>
          </cell>
        </row>
        <row r="147">
          <cell r="D147">
            <v>-236.8217</v>
          </cell>
        </row>
        <row r="148">
          <cell r="D148">
            <v>-148.2049</v>
          </cell>
        </row>
        <row r="149">
          <cell r="D149">
            <v>-149.7121</v>
          </cell>
        </row>
        <row r="150">
          <cell r="D150">
            <v>-151.2193</v>
          </cell>
        </row>
        <row r="6778">
          <cell r="D6778">
            <v>-49.4066</v>
          </cell>
        </row>
        <row r="6779">
          <cell r="D6779">
            <v>-48.2048</v>
          </cell>
        </row>
        <row r="6780">
          <cell r="D6780">
            <v>-47.0031</v>
          </cell>
        </row>
        <row r="6781">
          <cell r="D6781">
            <v>-119.1276</v>
          </cell>
        </row>
        <row r="6782">
          <cell r="D6782">
            <v>-117.9258</v>
          </cell>
        </row>
        <row r="6783">
          <cell r="D6783">
            <v>-116.7241</v>
          </cell>
        </row>
        <row r="6784">
          <cell r="D6784">
            <v>-118.5655</v>
          </cell>
        </row>
        <row r="6785">
          <cell r="D6785">
            <v>-117.3638</v>
          </cell>
        </row>
        <row r="6786">
          <cell r="D6786">
            <v>-116.162</v>
          </cell>
        </row>
        <row r="6787">
          <cell r="D6787">
            <v>-118.5474</v>
          </cell>
        </row>
        <row r="6788">
          <cell r="D6788">
            <v>-117.3457</v>
          </cell>
        </row>
        <row r="6789">
          <cell r="D6789">
            <v>-116.1439</v>
          </cell>
        </row>
        <row r="6790">
          <cell r="D6790">
            <v>-118.5718</v>
          </cell>
        </row>
        <row r="6791">
          <cell r="D6791">
            <v>-117.3701</v>
          </cell>
        </row>
        <row r="6792">
          <cell r="D6792">
            <v>-116.1683</v>
          </cell>
        </row>
        <row r="6793">
          <cell r="D6793">
            <v>-118.5628</v>
          </cell>
        </row>
        <row r="6794">
          <cell r="D6794">
            <v>-117.3611</v>
          </cell>
        </row>
        <row r="6795">
          <cell r="D6795">
            <v>-116.1593</v>
          </cell>
        </row>
        <row r="6796">
          <cell r="D6796">
            <v>-61.4166</v>
          </cell>
        </row>
        <row r="6797">
          <cell r="D6797">
            <v>-60.2149</v>
          </cell>
        </row>
        <row r="6798">
          <cell r="D6798">
            <v>-59.0132</v>
          </cell>
        </row>
        <row r="6799">
          <cell r="D6799">
            <v>-162.7253</v>
          </cell>
        </row>
        <row r="6800">
          <cell r="D6800">
            <v>-161.5235</v>
          </cell>
        </row>
        <row r="6801">
          <cell r="D6801">
            <v>-160.3218</v>
          </cell>
        </row>
        <row r="6802">
          <cell r="D6802">
            <v>-327.4968</v>
          </cell>
        </row>
        <row r="6803">
          <cell r="D6803">
            <v>-326.2951</v>
          </cell>
        </row>
        <row r="6804">
          <cell r="D6804">
            <v>-325.0933</v>
          </cell>
        </row>
        <row r="6805">
          <cell r="D6805">
            <v>-326.3881</v>
          </cell>
        </row>
        <row r="6806">
          <cell r="D6806">
            <v>-325.1864</v>
          </cell>
        </row>
        <row r="6807">
          <cell r="D6807">
            <v>-323.9846</v>
          </cell>
        </row>
        <row r="6808">
          <cell r="D6808">
            <v>-326.3421</v>
          </cell>
        </row>
        <row r="6809">
          <cell r="D6809">
            <v>-325.1404</v>
          </cell>
        </row>
        <row r="6810">
          <cell r="D6810">
            <v>-323.9386</v>
          </cell>
        </row>
        <row r="6811">
          <cell r="D6811">
            <v>-326.3926</v>
          </cell>
        </row>
        <row r="6812">
          <cell r="D6812">
            <v>-325.1908</v>
          </cell>
        </row>
        <row r="6813">
          <cell r="D6813">
            <v>-323.9891</v>
          </cell>
        </row>
        <row r="6814">
          <cell r="D6814">
            <v>-326.9827</v>
          </cell>
        </row>
        <row r="6815">
          <cell r="D6815">
            <v>-325.781</v>
          </cell>
        </row>
        <row r="6816">
          <cell r="D6816">
            <v>-324.5793</v>
          </cell>
        </row>
        <row r="6817">
          <cell r="D6817">
            <v>-174.7513</v>
          </cell>
        </row>
        <row r="6818">
          <cell r="D6818">
            <v>-173.5496</v>
          </cell>
        </row>
        <row r="6819">
          <cell r="D6819">
            <v>-172.3478</v>
          </cell>
        </row>
        <row r="6820">
          <cell r="D6820">
            <v>-146.2516</v>
          </cell>
        </row>
        <row r="6821">
          <cell r="D6821">
            <v>-145.0499</v>
          </cell>
        </row>
        <row r="6822">
          <cell r="D6822">
            <v>-143.8481</v>
          </cell>
        </row>
        <row r="6823">
          <cell r="D6823">
            <v>-294.2474</v>
          </cell>
        </row>
        <row r="6824">
          <cell r="D6824">
            <v>-293.0456</v>
          </cell>
        </row>
        <row r="6825">
          <cell r="D6825">
            <v>-291.8439</v>
          </cell>
        </row>
        <row r="6826">
          <cell r="D6826">
            <v>-293.3676</v>
          </cell>
        </row>
        <row r="6827">
          <cell r="D6827">
            <v>-292.1659</v>
          </cell>
        </row>
        <row r="6828">
          <cell r="D6828">
            <v>-290.9641</v>
          </cell>
        </row>
        <row r="6829">
          <cell r="D6829">
            <v>-293.3221</v>
          </cell>
        </row>
        <row r="6830">
          <cell r="D6830">
            <v>-292.1204</v>
          </cell>
        </row>
        <row r="6831">
          <cell r="D6831">
            <v>-290.9186</v>
          </cell>
        </row>
        <row r="6832">
          <cell r="D6832">
            <v>-293.3721</v>
          </cell>
        </row>
        <row r="6833">
          <cell r="D6833">
            <v>-292.1703</v>
          </cell>
        </row>
        <row r="6834">
          <cell r="D6834">
            <v>-290.9686</v>
          </cell>
        </row>
        <row r="6835">
          <cell r="D6835">
            <v>-293.734</v>
          </cell>
        </row>
        <row r="6836">
          <cell r="D6836">
            <v>-292.5323</v>
          </cell>
        </row>
        <row r="6837">
          <cell r="D6837">
            <v>-291.3305</v>
          </cell>
        </row>
        <row r="6838">
          <cell r="D6838">
            <v>-158.2753</v>
          </cell>
        </row>
        <row r="6839">
          <cell r="D6839">
            <v>-157.0736</v>
          </cell>
        </row>
        <row r="6840">
          <cell r="D6840">
            <v>-155.8719</v>
          </cell>
        </row>
        <row r="6841">
          <cell r="D6841">
            <v>-150.9405</v>
          </cell>
        </row>
        <row r="6842">
          <cell r="D6842">
            <v>-149.7388</v>
          </cell>
        </row>
        <row r="6843">
          <cell r="D6843">
            <v>-148.537</v>
          </cell>
        </row>
        <row r="6844">
          <cell r="D6844">
            <v>-303.7067</v>
          </cell>
        </row>
        <row r="6845">
          <cell r="D6845">
            <v>-302.505</v>
          </cell>
        </row>
        <row r="6846">
          <cell r="D6846">
            <v>-301.3032</v>
          </cell>
        </row>
        <row r="6847">
          <cell r="D6847">
            <v>-302.7539</v>
          </cell>
        </row>
        <row r="6848">
          <cell r="D6848">
            <v>-301.5521</v>
          </cell>
        </row>
        <row r="6849">
          <cell r="D6849">
            <v>-300.3504</v>
          </cell>
        </row>
        <row r="6850">
          <cell r="D6850">
            <v>-302.7087</v>
          </cell>
        </row>
        <row r="6851">
          <cell r="D6851">
            <v>-301.507</v>
          </cell>
        </row>
        <row r="6852">
          <cell r="D6852">
            <v>-300.3052</v>
          </cell>
        </row>
        <row r="6853">
          <cell r="D6853">
            <v>-302.7583</v>
          </cell>
        </row>
        <row r="6854">
          <cell r="D6854">
            <v>-301.5566</v>
          </cell>
        </row>
        <row r="6855">
          <cell r="D6855">
            <v>-300.3548</v>
          </cell>
        </row>
        <row r="6856">
          <cell r="D6856">
            <v>-303.193</v>
          </cell>
        </row>
        <row r="6857">
          <cell r="D6857">
            <v>-301.9913</v>
          </cell>
        </row>
        <row r="6858">
          <cell r="D6858">
            <v>-300.7895</v>
          </cell>
        </row>
        <row r="6859">
          <cell r="D6859">
            <v>-162.9642</v>
          </cell>
        </row>
        <row r="6860">
          <cell r="D6860">
            <v>-161.7625</v>
          </cell>
        </row>
        <row r="6861">
          <cell r="D6861">
            <v>-160.5608</v>
          </cell>
        </row>
        <row r="6862">
          <cell r="D6862">
            <v>-146.2347</v>
          </cell>
        </row>
        <row r="6863">
          <cell r="D6863">
            <v>-145.0329</v>
          </cell>
        </row>
        <row r="6864">
          <cell r="D6864">
            <v>-143.8312</v>
          </cell>
        </row>
        <row r="6865">
          <cell r="D6865">
            <v>-294.2107</v>
          </cell>
        </row>
        <row r="6866">
          <cell r="D6866">
            <v>-293.0089</v>
          </cell>
        </row>
        <row r="6867">
          <cell r="D6867">
            <v>-291.8072</v>
          </cell>
        </row>
        <row r="6868">
          <cell r="D6868">
            <v>-293.3312</v>
          </cell>
        </row>
        <row r="6869">
          <cell r="D6869">
            <v>-292.1294</v>
          </cell>
        </row>
        <row r="6870">
          <cell r="D6870">
            <v>-290.9277</v>
          </cell>
        </row>
        <row r="6871">
          <cell r="D6871">
            <v>-293.2857</v>
          </cell>
        </row>
        <row r="6872">
          <cell r="D6872">
            <v>-292.084</v>
          </cell>
        </row>
        <row r="6873">
          <cell r="D6873">
            <v>-290.8822</v>
          </cell>
        </row>
        <row r="6874">
          <cell r="D6874">
            <v>-293.3356</v>
          </cell>
        </row>
        <row r="6875">
          <cell r="D6875">
            <v>-292.1339</v>
          </cell>
        </row>
        <row r="6876">
          <cell r="D6876">
            <v>-290.9321</v>
          </cell>
        </row>
        <row r="6877">
          <cell r="D6877">
            <v>-293.6973</v>
          </cell>
        </row>
        <row r="6878">
          <cell r="D6878">
            <v>-292.4956</v>
          </cell>
        </row>
        <row r="6879">
          <cell r="D6879">
            <v>-291.2938</v>
          </cell>
        </row>
        <row r="6880">
          <cell r="D6880">
            <v>-158.2584</v>
          </cell>
        </row>
        <row r="6881">
          <cell r="D6881">
            <v>-157.0567</v>
          </cell>
        </row>
        <row r="6882">
          <cell r="D6882">
            <v>-155.8549</v>
          </cell>
        </row>
        <row r="6883">
          <cell r="D6883">
            <v>-162.3259</v>
          </cell>
        </row>
        <row r="6884">
          <cell r="D6884">
            <v>-161.1242</v>
          </cell>
        </row>
        <row r="6885">
          <cell r="D6885">
            <v>-159.9224</v>
          </cell>
        </row>
        <row r="6886">
          <cell r="D6886">
            <v>-327.111</v>
          </cell>
        </row>
        <row r="6887">
          <cell r="D6887">
            <v>-325.9092</v>
          </cell>
        </row>
        <row r="6888">
          <cell r="D6888">
            <v>-324.7075</v>
          </cell>
        </row>
        <row r="6889">
          <cell r="D6889">
            <v>-326.002</v>
          </cell>
        </row>
        <row r="6890">
          <cell r="D6890">
            <v>-324.8003</v>
          </cell>
        </row>
        <row r="6891">
          <cell r="D6891">
            <v>-323.5985</v>
          </cell>
        </row>
        <row r="6892">
          <cell r="D6892">
            <v>-325.956</v>
          </cell>
        </row>
        <row r="6893">
          <cell r="D6893">
            <v>-324.7543</v>
          </cell>
        </row>
        <row r="6894">
          <cell r="D6894">
            <v>-323.5526</v>
          </cell>
        </row>
        <row r="6895">
          <cell r="D6895">
            <v>-326.0065</v>
          </cell>
        </row>
        <row r="6896">
          <cell r="D6896">
            <v>-324.8048</v>
          </cell>
        </row>
        <row r="6897">
          <cell r="D6897">
            <v>-323.603</v>
          </cell>
        </row>
        <row r="6898">
          <cell r="D6898">
            <v>-326.5969</v>
          </cell>
        </row>
        <row r="6899">
          <cell r="D6899">
            <v>-325.3952</v>
          </cell>
        </row>
        <row r="6900">
          <cell r="D6900">
            <v>-324.1934</v>
          </cell>
        </row>
        <row r="6901">
          <cell r="D6901">
            <v>-174.352</v>
          </cell>
        </row>
        <row r="6902">
          <cell r="D6902">
            <v>-173.1502</v>
          </cell>
        </row>
        <row r="6903">
          <cell r="D6903">
            <v>-171.9485</v>
          </cell>
        </row>
        <row r="6904">
          <cell r="D6904">
            <v>-85.5322</v>
          </cell>
        </row>
        <row r="6905">
          <cell r="D6905">
            <v>-84.3305</v>
          </cell>
        </row>
        <row r="6906">
          <cell r="D6906">
            <v>-83.1288</v>
          </cell>
        </row>
        <row r="6907">
          <cell r="D6907">
            <v>-155.2804</v>
          </cell>
        </row>
        <row r="6908">
          <cell r="D6908">
            <v>-154.0787</v>
          </cell>
        </row>
        <row r="6909">
          <cell r="D6909">
            <v>-152.8769</v>
          </cell>
        </row>
        <row r="6910">
          <cell r="D6910">
            <v>-154.7181</v>
          </cell>
        </row>
        <row r="6911">
          <cell r="D6911">
            <v>-153.5164</v>
          </cell>
        </row>
        <row r="6912">
          <cell r="D6912">
            <v>-152.3146</v>
          </cell>
        </row>
        <row r="6913">
          <cell r="D6913">
            <v>-154.7</v>
          </cell>
        </row>
        <row r="6914">
          <cell r="D6914">
            <v>-153.4983</v>
          </cell>
        </row>
        <row r="6915">
          <cell r="D6915">
            <v>-152.2965</v>
          </cell>
        </row>
        <row r="6916">
          <cell r="D6916">
            <v>-154.7244</v>
          </cell>
        </row>
        <row r="6917">
          <cell r="D6917">
            <v>-153.5227</v>
          </cell>
        </row>
        <row r="6918">
          <cell r="D6918">
            <v>-152.3209</v>
          </cell>
        </row>
        <row r="6919">
          <cell r="D6919">
            <v>-154.7157</v>
          </cell>
        </row>
        <row r="6920">
          <cell r="D6920">
            <v>-153.5139</v>
          </cell>
        </row>
        <row r="6921">
          <cell r="D6921">
            <v>-152.3122</v>
          </cell>
        </row>
        <row r="6922">
          <cell r="D6922">
            <v>-97.5423</v>
          </cell>
        </row>
        <row r="6923">
          <cell r="D6923">
            <v>-96.3406</v>
          </cell>
        </row>
        <row r="6924">
          <cell r="D6924">
            <v>-95.1388</v>
          </cell>
        </row>
        <row r="13552">
          <cell r="D13552">
            <v>-26.288</v>
          </cell>
        </row>
        <row r="13553">
          <cell r="D13553">
            <v>-25.1646</v>
          </cell>
        </row>
        <row r="13554">
          <cell r="D13554">
            <v>-24.0413</v>
          </cell>
        </row>
        <row r="13555">
          <cell r="D13555">
            <v>-58.6608</v>
          </cell>
        </row>
        <row r="13556">
          <cell r="D13556">
            <v>-57.5375</v>
          </cell>
        </row>
        <row r="13557">
          <cell r="D13557">
            <v>-56.4141</v>
          </cell>
        </row>
        <row r="13558">
          <cell r="D13558">
            <v>-58.3543</v>
          </cell>
        </row>
        <row r="13559">
          <cell r="D13559">
            <v>-57.231</v>
          </cell>
        </row>
        <row r="13560">
          <cell r="D13560">
            <v>-56.1076</v>
          </cell>
        </row>
        <row r="13561">
          <cell r="D13561">
            <v>-58.3487</v>
          </cell>
        </row>
        <row r="13562">
          <cell r="D13562">
            <v>-57.2254</v>
          </cell>
        </row>
        <row r="13563">
          <cell r="D13563">
            <v>-56.102</v>
          </cell>
        </row>
        <row r="13564">
          <cell r="D13564">
            <v>-58.3529</v>
          </cell>
        </row>
        <row r="13565">
          <cell r="D13565">
            <v>-57.2296</v>
          </cell>
        </row>
        <row r="13566">
          <cell r="D13566">
            <v>-56.1062</v>
          </cell>
        </row>
        <row r="13567">
          <cell r="D13567">
            <v>-58.499</v>
          </cell>
        </row>
        <row r="13568">
          <cell r="D13568">
            <v>-57.3757</v>
          </cell>
        </row>
        <row r="13569">
          <cell r="D13569">
            <v>-56.2523</v>
          </cell>
        </row>
        <row r="13570">
          <cell r="D13570">
            <v>-30.3128</v>
          </cell>
        </row>
        <row r="13571">
          <cell r="D13571">
            <v>-29.1895</v>
          </cell>
        </row>
        <row r="13572">
          <cell r="D13572">
            <v>-28.0661</v>
          </cell>
        </row>
        <row r="13573">
          <cell r="D13573">
            <v>-78.0893</v>
          </cell>
        </row>
        <row r="13574">
          <cell r="D13574">
            <v>-76.966</v>
          </cell>
        </row>
        <row r="13575">
          <cell r="D13575">
            <v>-75.8426</v>
          </cell>
        </row>
        <row r="13576">
          <cell r="D13576">
            <v>-155.3429</v>
          </cell>
        </row>
        <row r="13577">
          <cell r="D13577">
            <v>-154.2195</v>
          </cell>
        </row>
        <row r="13578">
          <cell r="D13578">
            <v>-153.0962</v>
          </cell>
        </row>
        <row r="13579">
          <cell r="D13579">
            <v>-154.7559</v>
          </cell>
        </row>
        <row r="13580">
          <cell r="D13580">
            <v>-153.6325</v>
          </cell>
        </row>
        <row r="13581">
          <cell r="D13581">
            <v>-152.5092</v>
          </cell>
        </row>
        <row r="13582">
          <cell r="D13582">
            <v>-154.7389</v>
          </cell>
        </row>
        <row r="13583">
          <cell r="D13583">
            <v>-153.6155</v>
          </cell>
        </row>
        <row r="13584">
          <cell r="D13584">
            <v>-152.4922</v>
          </cell>
        </row>
        <row r="13585">
          <cell r="D13585">
            <v>-154.7524</v>
          </cell>
        </row>
        <row r="13586">
          <cell r="D13586">
            <v>-153.629</v>
          </cell>
        </row>
        <row r="13587">
          <cell r="D13587">
            <v>-152.5056</v>
          </cell>
        </row>
        <row r="13588">
          <cell r="D13588">
            <v>-155.2326</v>
          </cell>
        </row>
        <row r="13589">
          <cell r="D13589">
            <v>-154.1092</v>
          </cell>
        </row>
        <row r="13590">
          <cell r="D13590">
            <v>-152.9858</v>
          </cell>
        </row>
        <row r="13591">
          <cell r="D13591">
            <v>-82.1239</v>
          </cell>
        </row>
        <row r="13592">
          <cell r="D13592">
            <v>-81.0005</v>
          </cell>
        </row>
        <row r="13593">
          <cell r="D13593">
            <v>-79.8771</v>
          </cell>
        </row>
        <row r="13594">
          <cell r="D13594">
            <v>-70.3959</v>
          </cell>
        </row>
        <row r="13595">
          <cell r="D13595">
            <v>-69.2725</v>
          </cell>
        </row>
        <row r="13596">
          <cell r="D13596">
            <v>-68.1491</v>
          </cell>
        </row>
        <row r="13597">
          <cell r="D13597">
            <v>-139.7575</v>
          </cell>
        </row>
        <row r="13598">
          <cell r="D13598">
            <v>-138.6341</v>
          </cell>
        </row>
        <row r="13599">
          <cell r="D13599">
            <v>-137.5108</v>
          </cell>
        </row>
        <row r="13600">
          <cell r="D13600">
            <v>-139.2913</v>
          </cell>
        </row>
        <row r="13601">
          <cell r="D13601">
            <v>-138.168</v>
          </cell>
        </row>
        <row r="13602">
          <cell r="D13602">
            <v>-137.0446</v>
          </cell>
        </row>
        <row r="13603">
          <cell r="D13603">
            <v>-139.2738</v>
          </cell>
        </row>
        <row r="13604">
          <cell r="D13604">
            <v>-138.1504</v>
          </cell>
        </row>
        <row r="13605">
          <cell r="D13605">
            <v>-137.027</v>
          </cell>
        </row>
        <row r="13606">
          <cell r="D13606">
            <v>-139.2878</v>
          </cell>
        </row>
        <row r="13607">
          <cell r="D13607">
            <v>-138.1644</v>
          </cell>
        </row>
        <row r="13608">
          <cell r="D13608">
            <v>-137.041</v>
          </cell>
        </row>
        <row r="13609">
          <cell r="D13609">
            <v>-139.6478</v>
          </cell>
        </row>
        <row r="13610">
          <cell r="D13610">
            <v>-138.5244</v>
          </cell>
        </row>
        <row r="13611">
          <cell r="D13611">
            <v>-137.401</v>
          </cell>
        </row>
        <row r="13612">
          <cell r="D13612">
            <v>-74.4283</v>
          </cell>
        </row>
        <row r="13613">
          <cell r="D13613">
            <v>-73.3049</v>
          </cell>
        </row>
        <row r="13614">
          <cell r="D13614">
            <v>-72.1815</v>
          </cell>
        </row>
        <row r="13615">
          <cell r="D13615">
            <v>-72.5489</v>
          </cell>
        </row>
        <row r="13616">
          <cell r="D13616">
            <v>-71.4256</v>
          </cell>
        </row>
        <row r="13617">
          <cell r="D13617">
            <v>-70.3022</v>
          </cell>
        </row>
        <row r="13618">
          <cell r="D13618">
            <v>-144.1086</v>
          </cell>
        </row>
        <row r="13619">
          <cell r="D13619">
            <v>-142.9852</v>
          </cell>
        </row>
        <row r="13620">
          <cell r="D13620">
            <v>-141.8619</v>
          </cell>
        </row>
        <row r="13621">
          <cell r="D13621">
            <v>-143.6067</v>
          </cell>
        </row>
        <row r="13622">
          <cell r="D13622">
            <v>-142.4833</v>
          </cell>
        </row>
        <row r="13623">
          <cell r="D13623">
            <v>-141.3599</v>
          </cell>
        </row>
        <row r="13624">
          <cell r="D13624">
            <v>-143.5894</v>
          </cell>
        </row>
        <row r="13625">
          <cell r="D13625">
            <v>-142.466</v>
          </cell>
        </row>
        <row r="13626">
          <cell r="D13626">
            <v>-141.3426</v>
          </cell>
        </row>
        <row r="13627">
          <cell r="D13627">
            <v>-143.6031</v>
          </cell>
        </row>
        <row r="13628">
          <cell r="D13628">
            <v>-142.4797</v>
          </cell>
        </row>
        <row r="13629">
          <cell r="D13629">
            <v>-141.3564</v>
          </cell>
        </row>
        <row r="13630">
          <cell r="D13630">
            <v>-143.9986</v>
          </cell>
        </row>
        <row r="13631">
          <cell r="D13631">
            <v>-142.8752</v>
          </cell>
        </row>
        <row r="13632">
          <cell r="D13632">
            <v>-141.7518</v>
          </cell>
        </row>
        <row r="13633">
          <cell r="D13633">
            <v>-76.5813</v>
          </cell>
        </row>
        <row r="13634">
          <cell r="D13634">
            <v>-75.458</v>
          </cell>
        </row>
        <row r="13635">
          <cell r="D13635">
            <v>-74.3346</v>
          </cell>
        </row>
        <row r="13636">
          <cell r="D13636">
            <v>-70.3867</v>
          </cell>
        </row>
        <row r="13637">
          <cell r="D13637">
            <v>-69.2633</v>
          </cell>
        </row>
        <row r="13638">
          <cell r="D13638">
            <v>-68.14</v>
          </cell>
        </row>
        <row r="13639">
          <cell r="D13639">
            <v>-139.738</v>
          </cell>
        </row>
        <row r="13640">
          <cell r="D13640">
            <v>-138.6147</v>
          </cell>
        </row>
        <row r="13641">
          <cell r="D13641">
            <v>-137.4913</v>
          </cell>
        </row>
        <row r="13642">
          <cell r="D13642">
            <v>-139.272</v>
          </cell>
        </row>
        <row r="13643">
          <cell r="D13643">
            <v>-138.1487</v>
          </cell>
        </row>
        <row r="13644">
          <cell r="D13644">
            <v>-137.0253</v>
          </cell>
        </row>
        <row r="13645">
          <cell r="D13645">
            <v>-139.2545</v>
          </cell>
        </row>
        <row r="13646">
          <cell r="D13646">
            <v>-138.1311</v>
          </cell>
        </row>
        <row r="13647">
          <cell r="D13647">
            <v>-137.0077</v>
          </cell>
        </row>
        <row r="13648">
          <cell r="D13648">
            <v>-139.2685</v>
          </cell>
        </row>
        <row r="13649">
          <cell r="D13649">
            <v>-138.1451</v>
          </cell>
        </row>
        <row r="13650">
          <cell r="D13650">
            <v>-137.0217</v>
          </cell>
        </row>
        <row r="13651">
          <cell r="D13651">
            <v>-139.6283</v>
          </cell>
        </row>
        <row r="13652">
          <cell r="D13652">
            <v>-138.5049</v>
          </cell>
        </row>
        <row r="13653">
          <cell r="D13653">
            <v>-137.3816</v>
          </cell>
        </row>
        <row r="13654">
          <cell r="D13654">
            <v>-74.4191</v>
          </cell>
        </row>
        <row r="13655">
          <cell r="D13655">
            <v>-73.2957</v>
          </cell>
        </row>
        <row r="13656">
          <cell r="D13656">
            <v>-72.1724</v>
          </cell>
        </row>
        <row r="13657">
          <cell r="D13657">
            <v>-77.9379</v>
          </cell>
        </row>
        <row r="13658">
          <cell r="D13658">
            <v>-76.8146</v>
          </cell>
        </row>
        <row r="13659">
          <cell r="D13659">
            <v>-75.6912</v>
          </cell>
        </row>
        <row r="13660">
          <cell r="D13660">
            <v>-155.1986</v>
          </cell>
        </row>
        <row r="13661">
          <cell r="D13661">
            <v>-154.0752</v>
          </cell>
        </row>
        <row r="13662">
          <cell r="D13662">
            <v>-152.9519</v>
          </cell>
        </row>
        <row r="13663">
          <cell r="D13663">
            <v>-154.6115</v>
          </cell>
        </row>
        <row r="13664">
          <cell r="D13664">
            <v>-153.4881</v>
          </cell>
        </row>
        <row r="13665">
          <cell r="D13665">
            <v>-152.3647</v>
          </cell>
        </row>
        <row r="13666">
          <cell r="D13666">
            <v>-154.5945</v>
          </cell>
        </row>
        <row r="13667">
          <cell r="D13667">
            <v>-153.4711</v>
          </cell>
        </row>
        <row r="13668">
          <cell r="D13668">
            <v>-152.3477</v>
          </cell>
        </row>
        <row r="13669">
          <cell r="D13669">
            <v>-154.6079</v>
          </cell>
        </row>
        <row r="13670">
          <cell r="D13670">
            <v>-153.4845</v>
          </cell>
        </row>
        <row r="13671">
          <cell r="D13671">
            <v>-152.3612</v>
          </cell>
        </row>
        <row r="13672">
          <cell r="D13672">
            <v>-155.0883</v>
          </cell>
        </row>
        <row r="13673">
          <cell r="D13673">
            <v>-153.9649</v>
          </cell>
        </row>
        <row r="13674">
          <cell r="D13674">
            <v>-152.8416</v>
          </cell>
        </row>
        <row r="13675">
          <cell r="D13675">
            <v>-81.9725</v>
          </cell>
        </row>
        <row r="13676">
          <cell r="D13676">
            <v>-80.8491</v>
          </cell>
        </row>
        <row r="13677">
          <cell r="D13677">
            <v>-79.7257</v>
          </cell>
        </row>
        <row r="13678">
          <cell r="D13678">
            <v>-39.7698</v>
          </cell>
        </row>
        <row r="13679">
          <cell r="D13679">
            <v>-38.6464</v>
          </cell>
        </row>
        <row r="13680">
          <cell r="D13680">
            <v>-37.5231</v>
          </cell>
        </row>
        <row r="13681">
          <cell r="D13681">
            <v>-72.154</v>
          </cell>
        </row>
        <row r="13682">
          <cell r="D13682">
            <v>-71.0306</v>
          </cell>
        </row>
        <row r="13683">
          <cell r="D13683">
            <v>-69.9072</v>
          </cell>
        </row>
        <row r="13684">
          <cell r="D13684">
            <v>-71.8473</v>
          </cell>
        </row>
        <row r="13685">
          <cell r="D13685">
            <v>-70.724</v>
          </cell>
        </row>
        <row r="13686">
          <cell r="D13686">
            <v>-69.6006</v>
          </cell>
        </row>
        <row r="13687">
          <cell r="D13687">
            <v>-71.8418</v>
          </cell>
        </row>
        <row r="13688">
          <cell r="D13688">
            <v>-70.7184</v>
          </cell>
        </row>
        <row r="13689">
          <cell r="D13689">
            <v>-69.595</v>
          </cell>
        </row>
        <row r="13690">
          <cell r="D13690">
            <v>-71.8459</v>
          </cell>
        </row>
        <row r="13691">
          <cell r="D13691">
            <v>-70.7226</v>
          </cell>
        </row>
        <row r="13692">
          <cell r="D13692">
            <v>-69.5992</v>
          </cell>
        </row>
        <row r="13693">
          <cell r="D13693">
            <v>-71.9922</v>
          </cell>
        </row>
        <row r="13694">
          <cell r="D13694">
            <v>-70.8688</v>
          </cell>
        </row>
        <row r="13695">
          <cell r="D13695">
            <v>-69.7454</v>
          </cell>
        </row>
        <row r="13696">
          <cell r="D13696">
            <v>-43.7946</v>
          </cell>
        </row>
        <row r="13697">
          <cell r="D13697">
            <v>-42.6713</v>
          </cell>
        </row>
        <row r="13698">
          <cell r="D13698">
            <v>-41.5479</v>
          </cell>
        </row>
      </sheetData>
      <sheetData sheetId="2">
        <row r="4">
          <cell r="D4">
            <v>-65.006</v>
          </cell>
        </row>
        <row r="5">
          <cell r="D5">
            <v>-66.5132</v>
          </cell>
        </row>
        <row r="6">
          <cell r="D6">
            <v>-68.0204</v>
          </cell>
        </row>
        <row r="7">
          <cell r="D7">
            <v>-200.1395</v>
          </cell>
        </row>
        <row r="8">
          <cell r="D8">
            <v>-201.6467</v>
          </cell>
        </row>
        <row r="9">
          <cell r="D9">
            <v>-203.1539</v>
          </cell>
        </row>
        <row r="10">
          <cell r="D10">
            <v>-197.4667</v>
          </cell>
        </row>
        <row r="11">
          <cell r="D11">
            <v>-198.9739</v>
          </cell>
        </row>
        <row r="12">
          <cell r="D12">
            <v>-200.4811</v>
          </cell>
        </row>
        <row r="13">
          <cell r="D13">
            <v>-197.4981</v>
          </cell>
        </row>
        <row r="14">
          <cell r="D14">
            <v>-199.0053</v>
          </cell>
        </row>
        <row r="15">
          <cell r="D15">
            <v>-200.5125</v>
          </cell>
        </row>
        <row r="16">
          <cell r="D16">
            <v>-197.5634</v>
          </cell>
        </row>
        <row r="17">
          <cell r="D17">
            <v>-199.0706</v>
          </cell>
        </row>
        <row r="18">
          <cell r="D18">
            <v>-200.5779</v>
          </cell>
        </row>
        <row r="19">
          <cell r="D19">
            <v>-196.1563</v>
          </cell>
        </row>
        <row r="20">
          <cell r="D20">
            <v>-197.6635</v>
          </cell>
        </row>
        <row r="21">
          <cell r="D21">
            <v>-199.1707</v>
          </cell>
        </row>
        <row r="22">
          <cell r="D22">
            <v>-137.0877</v>
          </cell>
        </row>
        <row r="23">
          <cell r="D23">
            <v>-138.5949</v>
          </cell>
        </row>
        <row r="24">
          <cell r="D24">
            <v>-140.1021</v>
          </cell>
        </row>
        <row r="25">
          <cell r="D25">
            <v>-218.8486</v>
          </cell>
        </row>
        <row r="26">
          <cell r="D26">
            <v>-220.3558</v>
          </cell>
        </row>
        <row r="27">
          <cell r="D27">
            <v>-221.863</v>
          </cell>
        </row>
        <row r="28">
          <cell r="D28">
            <v>-499.9533</v>
          </cell>
        </row>
        <row r="29">
          <cell r="D29">
            <v>-501.4605</v>
          </cell>
        </row>
        <row r="30">
          <cell r="D30">
            <v>-502.9677</v>
          </cell>
        </row>
        <row r="31">
          <cell r="D31">
            <v>-496.0617</v>
          </cell>
        </row>
        <row r="32">
          <cell r="D32">
            <v>-497.5689</v>
          </cell>
        </row>
        <row r="33">
          <cell r="D33">
            <v>-499.0761</v>
          </cell>
        </row>
        <row r="34">
          <cell r="D34">
            <v>-496.078</v>
          </cell>
        </row>
        <row r="35">
          <cell r="D35">
            <v>-497.5852</v>
          </cell>
        </row>
        <row r="36">
          <cell r="D36">
            <v>-499.0924</v>
          </cell>
        </row>
        <row r="37">
          <cell r="D37">
            <v>-496.154</v>
          </cell>
        </row>
        <row r="38">
          <cell r="D38">
            <v>-497.6612</v>
          </cell>
        </row>
        <row r="39">
          <cell r="D39">
            <v>-499.1684</v>
          </cell>
        </row>
        <row r="40">
          <cell r="D40">
            <v>-496.1215</v>
          </cell>
        </row>
        <row r="41">
          <cell r="D41">
            <v>-497.6287</v>
          </cell>
        </row>
        <row r="42">
          <cell r="D42">
            <v>-499.1359</v>
          </cell>
        </row>
        <row r="43">
          <cell r="D43">
            <v>-290.1976</v>
          </cell>
        </row>
        <row r="44">
          <cell r="D44">
            <v>-291.7048</v>
          </cell>
        </row>
        <row r="45">
          <cell r="D45">
            <v>-293.212</v>
          </cell>
        </row>
        <row r="46">
          <cell r="D46">
            <v>-193.6269</v>
          </cell>
        </row>
        <row r="47">
          <cell r="D47">
            <v>-195.1341</v>
          </cell>
        </row>
        <row r="48">
          <cell r="D48">
            <v>-196.6413</v>
          </cell>
        </row>
        <row r="49">
          <cell r="D49">
            <v>-448.5546</v>
          </cell>
        </row>
        <row r="50">
          <cell r="D50">
            <v>-450.0619</v>
          </cell>
        </row>
        <row r="51">
          <cell r="D51">
            <v>-451.5691</v>
          </cell>
        </row>
        <row r="52">
          <cell r="D52">
            <v>-445.0794</v>
          </cell>
        </row>
        <row r="53">
          <cell r="D53">
            <v>-446.5866</v>
          </cell>
        </row>
        <row r="54">
          <cell r="D54">
            <v>-448.0938</v>
          </cell>
        </row>
        <row r="55">
          <cell r="D55">
            <v>-445.0917</v>
          </cell>
        </row>
        <row r="56">
          <cell r="D56">
            <v>-446.5989</v>
          </cell>
        </row>
        <row r="57">
          <cell r="D57">
            <v>-448.1061</v>
          </cell>
        </row>
        <row r="58">
          <cell r="D58">
            <v>-445.1715</v>
          </cell>
        </row>
        <row r="59">
          <cell r="D59">
            <v>-446.6787</v>
          </cell>
        </row>
        <row r="60">
          <cell r="D60">
            <v>-448.1859</v>
          </cell>
        </row>
        <row r="61">
          <cell r="D61">
            <v>-444.7248</v>
          </cell>
        </row>
        <row r="62">
          <cell r="D62">
            <v>-446.232</v>
          </cell>
        </row>
        <row r="63">
          <cell r="D63">
            <v>-447.7392</v>
          </cell>
        </row>
        <row r="64">
          <cell r="D64">
            <v>-264.9692</v>
          </cell>
        </row>
        <row r="65">
          <cell r="D65">
            <v>-266.4764</v>
          </cell>
        </row>
        <row r="66">
          <cell r="D66">
            <v>-267.9836</v>
          </cell>
        </row>
        <row r="67">
          <cell r="D67">
            <v>-200.9893</v>
          </cell>
        </row>
        <row r="68">
          <cell r="D68">
            <v>-202.4965</v>
          </cell>
        </row>
        <row r="69">
          <cell r="D69">
            <v>-204.0037</v>
          </cell>
        </row>
        <row r="70">
          <cell r="D70">
            <v>-463.5226</v>
          </cell>
        </row>
        <row r="71">
          <cell r="D71">
            <v>-465.0298</v>
          </cell>
        </row>
        <row r="72">
          <cell r="D72">
            <v>-466.537</v>
          </cell>
        </row>
        <row r="73">
          <cell r="D73">
            <v>-459.9189</v>
          </cell>
        </row>
        <row r="74">
          <cell r="D74">
            <v>-461.4261</v>
          </cell>
        </row>
        <row r="75">
          <cell r="D75">
            <v>-462.9333</v>
          </cell>
        </row>
        <row r="76">
          <cell r="D76">
            <v>-459.9328</v>
          </cell>
        </row>
        <row r="77">
          <cell r="D77">
            <v>-461.44</v>
          </cell>
        </row>
        <row r="78">
          <cell r="D78">
            <v>-462.9472</v>
          </cell>
        </row>
        <row r="79">
          <cell r="D79">
            <v>-460.0111</v>
          </cell>
        </row>
        <row r="80">
          <cell r="D80">
            <v>-461.5183</v>
          </cell>
        </row>
        <row r="81">
          <cell r="D81">
            <v>-463.0255</v>
          </cell>
        </row>
        <row r="82">
          <cell r="D82">
            <v>-459.6919</v>
          </cell>
        </row>
        <row r="83">
          <cell r="D83">
            <v>-461.1991</v>
          </cell>
        </row>
        <row r="84">
          <cell r="D84">
            <v>-462.7063</v>
          </cell>
        </row>
        <row r="85">
          <cell r="D85">
            <v>-272.3322</v>
          </cell>
        </row>
        <row r="86">
          <cell r="D86">
            <v>-273.8394</v>
          </cell>
        </row>
        <row r="87">
          <cell r="D87">
            <v>-275.3466</v>
          </cell>
        </row>
        <row r="88">
          <cell r="D88">
            <v>-193.6209</v>
          </cell>
        </row>
        <row r="89">
          <cell r="D89">
            <v>-195.1281</v>
          </cell>
        </row>
        <row r="90">
          <cell r="D90">
            <v>-196.6353</v>
          </cell>
        </row>
        <row r="91">
          <cell r="D91">
            <v>-448.5414</v>
          </cell>
        </row>
        <row r="92">
          <cell r="D92">
            <v>-450.0486</v>
          </cell>
        </row>
        <row r="93">
          <cell r="D93">
            <v>-451.5558</v>
          </cell>
        </row>
        <row r="94">
          <cell r="D94">
            <v>-445.0662</v>
          </cell>
        </row>
        <row r="95">
          <cell r="D95">
            <v>-446.5734</v>
          </cell>
        </row>
        <row r="96">
          <cell r="D96">
            <v>-448.0806</v>
          </cell>
        </row>
        <row r="97">
          <cell r="D97">
            <v>-445.0785</v>
          </cell>
        </row>
        <row r="98">
          <cell r="D98">
            <v>-446.5857</v>
          </cell>
        </row>
        <row r="99">
          <cell r="D99">
            <v>-448.0929</v>
          </cell>
        </row>
        <row r="100">
          <cell r="D100">
            <v>-445.1584</v>
          </cell>
        </row>
        <row r="101">
          <cell r="D101">
            <v>-446.6656</v>
          </cell>
        </row>
        <row r="102">
          <cell r="D102">
            <v>-448.1728</v>
          </cell>
        </row>
        <row r="103">
          <cell r="D103">
            <v>-444.7115</v>
          </cell>
        </row>
        <row r="104">
          <cell r="D104">
            <v>-446.2187</v>
          </cell>
        </row>
        <row r="105">
          <cell r="D105">
            <v>-447.7259</v>
          </cell>
        </row>
        <row r="106">
          <cell r="D106">
            <v>-264.9632</v>
          </cell>
        </row>
        <row r="107">
          <cell r="D107">
            <v>-266.4704</v>
          </cell>
        </row>
        <row r="108">
          <cell r="D108">
            <v>-267.9776</v>
          </cell>
        </row>
        <row r="109">
          <cell r="D109">
            <v>-218.6674</v>
          </cell>
        </row>
        <row r="110">
          <cell r="D110">
            <v>-220.1746</v>
          </cell>
        </row>
        <row r="111">
          <cell r="D111">
            <v>-221.6818</v>
          </cell>
        </row>
        <row r="112">
          <cell r="D112">
            <v>-499.7763</v>
          </cell>
        </row>
        <row r="113">
          <cell r="D113">
            <v>-501.2835</v>
          </cell>
        </row>
        <row r="114">
          <cell r="D114">
            <v>-502.7908</v>
          </cell>
        </row>
        <row r="115">
          <cell r="D115">
            <v>-495.8847</v>
          </cell>
        </row>
        <row r="116">
          <cell r="D116">
            <v>-497.3919</v>
          </cell>
        </row>
        <row r="117">
          <cell r="D117">
            <v>-498.8991</v>
          </cell>
        </row>
        <row r="118">
          <cell r="D118">
            <v>-495.9009</v>
          </cell>
        </row>
        <row r="119">
          <cell r="D119">
            <v>-497.4081</v>
          </cell>
        </row>
        <row r="120">
          <cell r="D120">
            <v>-498.9154</v>
          </cell>
        </row>
        <row r="121">
          <cell r="D121">
            <v>-495.9769</v>
          </cell>
        </row>
        <row r="122">
          <cell r="D122">
            <v>-497.4841</v>
          </cell>
        </row>
        <row r="123">
          <cell r="D123">
            <v>-498.9913</v>
          </cell>
        </row>
        <row r="124">
          <cell r="D124">
            <v>-495.9445</v>
          </cell>
        </row>
        <row r="125">
          <cell r="D125">
            <v>-497.4517</v>
          </cell>
        </row>
        <row r="126">
          <cell r="D126">
            <v>-498.9589</v>
          </cell>
        </row>
        <row r="127">
          <cell r="D127">
            <v>-290.0164</v>
          </cell>
        </row>
        <row r="128">
          <cell r="D128">
            <v>-291.5236</v>
          </cell>
        </row>
        <row r="129">
          <cell r="D129">
            <v>-293.0308</v>
          </cell>
        </row>
        <row r="130">
          <cell r="D130">
            <v>-81.7263</v>
          </cell>
        </row>
        <row r="131">
          <cell r="D131">
            <v>-83.2335</v>
          </cell>
        </row>
        <row r="132">
          <cell r="D132">
            <v>-84.7407</v>
          </cell>
        </row>
        <row r="133">
          <cell r="D133">
            <v>-216.8721</v>
          </cell>
        </row>
        <row r="134">
          <cell r="D134">
            <v>-218.3794</v>
          </cell>
        </row>
        <row r="135">
          <cell r="D135">
            <v>-219.8866</v>
          </cell>
        </row>
        <row r="136">
          <cell r="D136">
            <v>-214.1993</v>
          </cell>
        </row>
        <row r="137">
          <cell r="D137">
            <v>-215.7065</v>
          </cell>
        </row>
        <row r="138">
          <cell r="D138">
            <v>-217.2137</v>
          </cell>
        </row>
        <row r="139">
          <cell r="D139">
            <v>-214.2306</v>
          </cell>
        </row>
        <row r="140">
          <cell r="D140">
            <v>-215.7378</v>
          </cell>
        </row>
        <row r="141">
          <cell r="D141">
            <v>-217.245</v>
          </cell>
        </row>
        <row r="142">
          <cell r="D142">
            <v>-214.296</v>
          </cell>
        </row>
        <row r="143">
          <cell r="D143">
            <v>-215.8032</v>
          </cell>
        </row>
        <row r="144">
          <cell r="D144">
            <v>-217.3104</v>
          </cell>
        </row>
        <row r="145">
          <cell r="D145">
            <v>-212.889</v>
          </cell>
        </row>
        <row r="146">
          <cell r="D146">
            <v>-214.3962</v>
          </cell>
        </row>
        <row r="147">
          <cell r="D147">
            <v>-215.9034</v>
          </cell>
        </row>
        <row r="148">
          <cell r="D148">
            <v>-153.808</v>
          </cell>
        </row>
        <row r="149">
          <cell r="D149">
            <v>-155.3152</v>
          </cell>
        </row>
        <row r="150">
          <cell r="D150">
            <v>-156.8224</v>
          </cell>
        </row>
        <row r="6778">
          <cell r="D6778">
            <v>-48.4344</v>
          </cell>
        </row>
        <row r="6779">
          <cell r="D6779">
            <v>-47.2326</v>
          </cell>
        </row>
        <row r="6780">
          <cell r="D6780">
            <v>-46.0309</v>
          </cell>
        </row>
        <row r="6781">
          <cell r="D6781">
            <v>-132.4474</v>
          </cell>
        </row>
        <row r="6782">
          <cell r="D6782">
            <v>-131.2457</v>
          </cell>
        </row>
        <row r="6783">
          <cell r="D6783">
            <v>-130.0439</v>
          </cell>
        </row>
        <row r="6784">
          <cell r="D6784">
            <v>-131.2111</v>
          </cell>
        </row>
        <row r="6785">
          <cell r="D6785">
            <v>-130.0094</v>
          </cell>
        </row>
        <row r="6786">
          <cell r="D6786">
            <v>-128.8076</v>
          </cell>
        </row>
        <row r="6787">
          <cell r="D6787">
            <v>-131.2008</v>
          </cell>
        </row>
        <row r="6788">
          <cell r="D6788">
            <v>-129.9991</v>
          </cell>
        </row>
        <row r="6789">
          <cell r="D6789">
            <v>-128.7973</v>
          </cell>
        </row>
        <row r="6790">
          <cell r="D6790">
            <v>-131.233</v>
          </cell>
        </row>
        <row r="6791">
          <cell r="D6791">
            <v>-130.0313</v>
          </cell>
        </row>
        <row r="6792">
          <cell r="D6792">
            <v>-128.8295</v>
          </cell>
        </row>
        <row r="6793">
          <cell r="D6793">
            <v>-130.55</v>
          </cell>
        </row>
        <row r="6794">
          <cell r="D6794">
            <v>-129.3482</v>
          </cell>
        </row>
        <row r="6795">
          <cell r="D6795">
            <v>-128.1465</v>
          </cell>
        </row>
        <row r="6796">
          <cell r="D6796">
            <v>-87.6768</v>
          </cell>
        </row>
        <row r="6797">
          <cell r="D6797">
            <v>-86.4751</v>
          </cell>
        </row>
        <row r="6798">
          <cell r="D6798">
            <v>-85.2733</v>
          </cell>
        </row>
        <row r="6799">
          <cell r="D6799">
            <v>-149.3466</v>
          </cell>
        </row>
        <row r="6800">
          <cell r="D6800">
            <v>-148.1448</v>
          </cell>
        </row>
        <row r="6801">
          <cell r="D6801">
            <v>-146.9431</v>
          </cell>
        </row>
        <row r="6802">
          <cell r="D6802">
            <v>-327.9751</v>
          </cell>
        </row>
        <row r="6803">
          <cell r="D6803">
            <v>-326.7734</v>
          </cell>
        </row>
        <row r="6804">
          <cell r="D6804">
            <v>-325.5716</v>
          </cell>
        </row>
        <row r="6805">
          <cell r="D6805">
            <v>-326.247</v>
          </cell>
        </row>
        <row r="6806">
          <cell r="D6806">
            <v>-325.0453</v>
          </cell>
        </row>
        <row r="6807">
          <cell r="D6807">
            <v>-323.8435</v>
          </cell>
        </row>
        <row r="6808">
          <cell r="D6808">
            <v>-326.207</v>
          </cell>
        </row>
        <row r="6809">
          <cell r="D6809">
            <v>-325.0052</v>
          </cell>
        </row>
        <row r="6810">
          <cell r="D6810">
            <v>-323.8035</v>
          </cell>
        </row>
        <row r="6811">
          <cell r="D6811">
            <v>-326.2634</v>
          </cell>
        </row>
        <row r="6812">
          <cell r="D6812">
            <v>-325.0617</v>
          </cell>
        </row>
        <row r="6813">
          <cell r="D6813">
            <v>-323.8599</v>
          </cell>
        </row>
        <row r="6814">
          <cell r="D6814">
            <v>-326.2343</v>
          </cell>
        </row>
        <row r="6815">
          <cell r="D6815">
            <v>-325.0326</v>
          </cell>
        </row>
        <row r="6816">
          <cell r="D6816">
            <v>-323.8309</v>
          </cell>
        </row>
        <row r="6817">
          <cell r="D6817">
            <v>-187.8505</v>
          </cell>
        </row>
        <row r="6818">
          <cell r="D6818">
            <v>-186.6487</v>
          </cell>
        </row>
        <row r="6819">
          <cell r="D6819">
            <v>-185.447</v>
          </cell>
        </row>
        <row r="6820">
          <cell r="D6820">
            <v>-133.0086</v>
          </cell>
        </row>
        <row r="6821">
          <cell r="D6821">
            <v>-131.8069</v>
          </cell>
        </row>
        <row r="6822">
          <cell r="D6822">
            <v>-130.6051</v>
          </cell>
        </row>
        <row r="6823">
          <cell r="D6823">
            <v>-294.8473</v>
          </cell>
        </row>
        <row r="6824">
          <cell r="D6824">
            <v>-293.6455</v>
          </cell>
        </row>
        <row r="6825">
          <cell r="D6825">
            <v>-292.4438</v>
          </cell>
        </row>
        <row r="6826">
          <cell r="D6826">
            <v>-293.3489</v>
          </cell>
        </row>
        <row r="6827">
          <cell r="D6827">
            <v>-292.1472</v>
          </cell>
        </row>
        <row r="6828">
          <cell r="D6828">
            <v>-290.9455</v>
          </cell>
        </row>
        <row r="6829">
          <cell r="D6829">
            <v>-293.3094</v>
          </cell>
        </row>
        <row r="6830">
          <cell r="D6830">
            <v>-292.1076</v>
          </cell>
        </row>
        <row r="6831">
          <cell r="D6831">
            <v>-290.9059</v>
          </cell>
        </row>
        <row r="6832">
          <cell r="D6832">
            <v>-293.3652</v>
          </cell>
        </row>
        <row r="6833">
          <cell r="D6833">
            <v>-292.1635</v>
          </cell>
        </row>
        <row r="6834">
          <cell r="D6834">
            <v>-290.9617</v>
          </cell>
        </row>
        <row r="6835">
          <cell r="D6835">
            <v>-293.1084</v>
          </cell>
        </row>
        <row r="6836">
          <cell r="D6836">
            <v>-291.9067</v>
          </cell>
        </row>
        <row r="6837">
          <cell r="D6837">
            <v>-290.7049</v>
          </cell>
        </row>
        <row r="6838">
          <cell r="D6838">
            <v>-171.5065</v>
          </cell>
        </row>
        <row r="6839">
          <cell r="D6839">
            <v>-170.3047</v>
          </cell>
        </row>
        <row r="6840">
          <cell r="D6840">
            <v>-169.103</v>
          </cell>
        </row>
        <row r="6841">
          <cell r="D6841">
            <v>-137.7032</v>
          </cell>
        </row>
        <row r="6842">
          <cell r="D6842">
            <v>-136.5014</v>
          </cell>
        </row>
        <row r="6843">
          <cell r="D6843">
            <v>-135.2997</v>
          </cell>
        </row>
        <row r="6844">
          <cell r="D6844">
            <v>-304.3197</v>
          </cell>
        </row>
        <row r="6845">
          <cell r="D6845">
            <v>-303.118</v>
          </cell>
        </row>
        <row r="6846">
          <cell r="D6846">
            <v>-301.9162</v>
          </cell>
        </row>
        <row r="6847">
          <cell r="D6847">
            <v>-302.7479</v>
          </cell>
        </row>
        <row r="6848">
          <cell r="D6848">
            <v>-301.5462</v>
          </cell>
        </row>
        <row r="6849">
          <cell r="D6849">
            <v>-300.3444</v>
          </cell>
        </row>
        <row r="6850">
          <cell r="D6850">
            <v>-302.7087</v>
          </cell>
        </row>
        <row r="6851">
          <cell r="D6851">
            <v>-301.507</v>
          </cell>
        </row>
        <row r="6852">
          <cell r="D6852">
            <v>-300.3052</v>
          </cell>
        </row>
        <row r="6853">
          <cell r="D6853">
            <v>-302.7643</v>
          </cell>
        </row>
        <row r="6854">
          <cell r="D6854">
            <v>-301.5625</v>
          </cell>
        </row>
        <row r="6855">
          <cell r="D6855">
            <v>-300.3608</v>
          </cell>
        </row>
        <row r="6856">
          <cell r="D6856">
            <v>-302.58</v>
          </cell>
        </row>
        <row r="6857">
          <cell r="D6857">
            <v>-301.3782</v>
          </cell>
        </row>
        <row r="6858">
          <cell r="D6858">
            <v>-300.1765</v>
          </cell>
        </row>
        <row r="6859">
          <cell r="D6859">
            <v>-176.2016</v>
          </cell>
        </row>
        <row r="6860">
          <cell r="D6860">
            <v>-174.9998</v>
          </cell>
        </row>
        <row r="6861">
          <cell r="D6861">
            <v>-173.7981</v>
          </cell>
        </row>
        <row r="6862">
          <cell r="D6862">
            <v>-133.0035</v>
          </cell>
        </row>
        <row r="6863">
          <cell r="D6863">
            <v>-131.8018</v>
          </cell>
        </row>
        <row r="6864">
          <cell r="D6864">
            <v>-130.6</v>
          </cell>
        </row>
        <row r="6865">
          <cell r="D6865">
            <v>-294.8363</v>
          </cell>
        </row>
        <row r="6866">
          <cell r="D6866">
            <v>-293.6345</v>
          </cell>
        </row>
        <row r="6867">
          <cell r="D6867">
            <v>-292.4328</v>
          </cell>
        </row>
        <row r="6868">
          <cell r="D6868">
            <v>-293.338</v>
          </cell>
        </row>
        <row r="6869">
          <cell r="D6869">
            <v>-292.1363</v>
          </cell>
        </row>
        <row r="6870">
          <cell r="D6870">
            <v>-290.9345</v>
          </cell>
        </row>
        <row r="6871">
          <cell r="D6871">
            <v>-293.2985</v>
          </cell>
        </row>
        <row r="6872">
          <cell r="D6872">
            <v>-292.0967</v>
          </cell>
        </row>
        <row r="6873">
          <cell r="D6873">
            <v>-290.895</v>
          </cell>
        </row>
        <row r="6874">
          <cell r="D6874">
            <v>-293.3543</v>
          </cell>
        </row>
        <row r="6875">
          <cell r="D6875">
            <v>-292.1526</v>
          </cell>
        </row>
        <row r="6876">
          <cell r="D6876">
            <v>-290.9508</v>
          </cell>
        </row>
        <row r="6877">
          <cell r="D6877">
            <v>-293.0974</v>
          </cell>
        </row>
        <row r="6878">
          <cell r="D6878">
            <v>-291.8956</v>
          </cell>
        </row>
        <row r="6879">
          <cell r="D6879">
            <v>-290.6939</v>
          </cell>
        </row>
        <row r="6880">
          <cell r="D6880">
            <v>-171.5014</v>
          </cell>
        </row>
        <row r="6881">
          <cell r="D6881">
            <v>-170.2997</v>
          </cell>
        </row>
        <row r="6882">
          <cell r="D6882">
            <v>-169.0979</v>
          </cell>
        </row>
        <row r="6883">
          <cell r="D6883">
            <v>-149.2268</v>
          </cell>
        </row>
        <row r="6884">
          <cell r="D6884">
            <v>-148.025</v>
          </cell>
        </row>
        <row r="6885">
          <cell r="D6885">
            <v>-146.8233</v>
          </cell>
        </row>
        <row r="6886">
          <cell r="D6886">
            <v>-327.8594</v>
          </cell>
        </row>
        <row r="6887">
          <cell r="D6887">
            <v>-326.6576</v>
          </cell>
        </row>
        <row r="6888">
          <cell r="D6888">
            <v>-325.4559</v>
          </cell>
        </row>
        <row r="6889">
          <cell r="D6889">
            <v>-326.1312</v>
          </cell>
        </row>
        <row r="6890">
          <cell r="D6890">
            <v>-324.9295</v>
          </cell>
        </row>
        <row r="6891">
          <cell r="D6891">
            <v>-323.7277</v>
          </cell>
        </row>
        <row r="6892">
          <cell r="D6892">
            <v>-326.0912</v>
          </cell>
        </row>
        <row r="6893">
          <cell r="D6893">
            <v>-324.8894</v>
          </cell>
        </row>
        <row r="6894">
          <cell r="D6894">
            <v>-323.6877</v>
          </cell>
        </row>
        <row r="6895">
          <cell r="D6895">
            <v>-326.1476</v>
          </cell>
        </row>
        <row r="6896">
          <cell r="D6896">
            <v>-324.9458</v>
          </cell>
        </row>
        <row r="6897">
          <cell r="D6897">
            <v>-323.7441</v>
          </cell>
        </row>
        <row r="6898">
          <cell r="D6898">
            <v>-326.1186</v>
          </cell>
        </row>
        <row r="6899">
          <cell r="D6899">
            <v>-324.9169</v>
          </cell>
        </row>
        <row r="6900">
          <cell r="D6900">
            <v>-323.7151</v>
          </cell>
        </row>
        <row r="6901">
          <cell r="D6901">
            <v>-187.7307</v>
          </cell>
        </row>
        <row r="6902">
          <cell r="D6902">
            <v>-186.5289</v>
          </cell>
        </row>
        <row r="6903">
          <cell r="D6903">
            <v>-185.3272</v>
          </cell>
        </row>
        <row r="6904">
          <cell r="D6904">
            <v>-59.272</v>
          </cell>
        </row>
        <row r="6905">
          <cell r="D6905">
            <v>-58.0703</v>
          </cell>
        </row>
        <row r="6906">
          <cell r="D6906">
            <v>-56.8686</v>
          </cell>
        </row>
        <row r="6907">
          <cell r="D6907">
            <v>-143.2933</v>
          </cell>
        </row>
        <row r="6908">
          <cell r="D6908">
            <v>-142.0915</v>
          </cell>
        </row>
        <row r="6909">
          <cell r="D6909">
            <v>-140.8898</v>
          </cell>
        </row>
        <row r="6910">
          <cell r="D6910">
            <v>-142.0569</v>
          </cell>
        </row>
        <row r="6911">
          <cell r="D6911">
            <v>-140.8551</v>
          </cell>
        </row>
        <row r="6912">
          <cell r="D6912">
            <v>-139.6534</v>
          </cell>
        </row>
        <row r="6913">
          <cell r="D6913">
            <v>-142.0466</v>
          </cell>
        </row>
        <row r="6914">
          <cell r="D6914">
            <v>-140.8448</v>
          </cell>
        </row>
        <row r="6915">
          <cell r="D6915">
            <v>-139.6431</v>
          </cell>
        </row>
        <row r="6916">
          <cell r="D6916">
            <v>-142.0788</v>
          </cell>
        </row>
        <row r="6917">
          <cell r="D6917">
            <v>-140.8771</v>
          </cell>
        </row>
        <row r="6918">
          <cell r="D6918">
            <v>-139.6753</v>
          </cell>
        </row>
        <row r="6919">
          <cell r="D6919">
            <v>-141.3958</v>
          </cell>
        </row>
        <row r="6920">
          <cell r="D6920">
            <v>-140.1941</v>
          </cell>
        </row>
        <row r="6921">
          <cell r="D6921">
            <v>-138.9923</v>
          </cell>
        </row>
        <row r="6922">
          <cell r="D6922">
            <v>-98.5145</v>
          </cell>
        </row>
        <row r="6923">
          <cell r="D6923">
            <v>-97.3128</v>
          </cell>
        </row>
        <row r="6924">
          <cell r="D6924">
            <v>-96.111</v>
          </cell>
        </row>
        <row r="13552">
          <cell r="D13552">
            <v>-26.7075</v>
          </cell>
        </row>
        <row r="13553">
          <cell r="D13553">
            <v>-25.5841</v>
          </cell>
        </row>
        <row r="13554">
          <cell r="D13554">
            <v>-24.4607</v>
          </cell>
        </row>
        <row r="13555">
          <cell r="D13555">
            <v>-63.5764</v>
          </cell>
        </row>
        <row r="13556">
          <cell r="D13556">
            <v>-62.453</v>
          </cell>
        </row>
        <row r="13557">
          <cell r="D13557">
            <v>-61.3296</v>
          </cell>
        </row>
        <row r="13558">
          <cell r="D13558">
            <v>-63.0782</v>
          </cell>
        </row>
        <row r="13559">
          <cell r="D13559">
            <v>-61.9548</v>
          </cell>
        </row>
        <row r="13560">
          <cell r="D13560">
            <v>-60.8315</v>
          </cell>
        </row>
        <row r="13561">
          <cell r="D13561">
            <v>-63.0713</v>
          </cell>
        </row>
        <row r="13562">
          <cell r="D13562">
            <v>-61.9479</v>
          </cell>
        </row>
        <row r="13563">
          <cell r="D13563">
            <v>-60.8246</v>
          </cell>
        </row>
        <row r="13564">
          <cell r="D13564">
            <v>-63.0742</v>
          </cell>
        </row>
        <row r="13565">
          <cell r="D13565">
            <v>-61.9508</v>
          </cell>
        </row>
        <row r="13566">
          <cell r="D13566">
            <v>-60.8274</v>
          </cell>
        </row>
        <row r="13567">
          <cell r="D13567">
            <v>-63.0287</v>
          </cell>
        </row>
        <row r="13568">
          <cell r="D13568">
            <v>-61.9053</v>
          </cell>
        </row>
        <row r="13569">
          <cell r="D13569">
            <v>-60.7819</v>
          </cell>
        </row>
        <row r="13570">
          <cell r="D13570">
            <v>-39.3306</v>
          </cell>
        </row>
        <row r="13571">
          <cell r="D13571">
            <v>-38.2073</v>
          </cell>
        </row>
        <row r="13572">
          <cell r="D13572">
            <v>-37.0839</v>
          </cell>
        </row>
        <row r="13573">
          <cell r="D13573">
            <v>-74.126</v>
          </cell>
        </row>
        <row r="13574">
          <cell r="D13574">
            <v>-73.0026</v>
          </cell>
        </row>
        <row r="13575">
          <cell r="D13575">
            <v>-71.8793</v>
          </cell>
        </row>
        <row r="13576">
          <cell r="D13576">
            <v>-155.4282</v>
          </cell>
        </row>
        <row r="13577">
          <cell r="D13577">
            <v>-154.3048</v>
          </cell>
        </row>
        <row r="13578">
          <cell r="D13578">
            <v>-153.1815</v>
          </cell>
        </row>
        <row r="13579">
          <cell r="D13579">
            <v>-154.7091</v>
          </cell>
        </row>
        <row r="13580">
          <cell r="D13580">
            <v>-153.5857</v>
          </cell>
        </row>
        <row r="13581">
          <cell r="D13581">
            <v>-152.4623</v>
          </cell>
        </row>
        <row r="13582">
          <cell r="D13582">
            <v>-154.6884</v>
          </cell>
        </row>
        <row r="13583">
          <cell r="D13583">
            <v>-153.565</v>
          </cell>
        </row>
        <row r="13584">
          <cell r="D13584">
            <v>-152.4416</v>
          </cell>
        </row>
        <row r="13585">
          <cell r="D13585">
            <v>-154.6981</v>
          </cell>
        </row>
        <row r="13586">
          <cell r="D13586">
            <v>-153.5747</v>
          </cell>
        </row>
        <row r="13587">
          <cell r="D13587">
            <v>-152.4513</v>
          </cell>
        </row>
        <row r="13588">
          <cell r="D13588">
            <v>-155.0463</v>
          </cell>
        </row>
        <row r="13589">
          <cell r="D13589">
            <v>-153.9229</v>
          </cell>
        </row>
        <row r="13590">
          <cell r="D13590">
            <v>-152.7995</v>
          </cell>
        </row>
        <row r="13591">
          <cell r="D13591">
            <v>-85.9812</v>
          </cell>
        </row>
        <row r="13592">
          <cell r="D13592">
            <v>-84.8579</v>
          </cell>
        </row>
        <row r="13593">
          <cell r="D13593">
            <v>-83.7345</v>
          </cell>
        </row>
        <row r="13594">
          <cell r="D13594">
            <v>-66.4834</v>
          </cell>
        </row>
        <row r="13595">
          <cell r="D13595">
            <v>-65.36</v>
          </cell>
        </row>
        <row r="13596">
          <cell r="D13596">
            <v>-64.2366</v>
          </cell>
        </row>
        <row r="13597">
          <cell r="D13597">
            <v>-139.8859</v>
          </cell>
        </row>
        <row r="13598">
          <cell r="D13598">
            <v>-138.7626</v>
          </cell>
        </row>
        <row r="13599">
          <cell r="D13599">
            <v>-137.6392</v>
          </cell>
        </row>
        <row r="13600">
          <cell r="D13600">
            <v>-139.2883</v>
          </cell>
        </row>
        <row r="13601">
          <cell r="D13601">
            <v>-138.165</v>
          </cell>
        </row>
        <row r="13602">
          <cell r="D13602">
            <v>-137.0416</v>
          </cell>
        </row>
        <row r="13603">
          <cell r="D13603">
            <v>-139.267</v>
          </cell>
        </row>
        <row r="13604">
          <cell r="D13604">
            <v>-138.1437</v>
          </cell>
        </row>
        <row r="13605">
          <cell r="D13605">
            <v>-137.0203</v>
          </cell>
        </row>
        <row r="13606">
          <cell r="D13606">
            <v>-139.2772</v>
          </cell>
        </row>
        <row r="13607">
          <cell r="D13607">
            <v>-138.1539</v>
          </cell>
        </row>
        <row r="13608">
          <cell r="D13608">
            <v>-137.0305</v>
          </cell>
        </row>
        <row r="13609">
          <cell r="D13609">
            <v>-139.5057</v>
          </cell>
        </row>
        <row r="13610">
          <cell r="D13610">
            <v>-138.3824</v>
          </cell>
        </row>
        <row r="13611">
          <cell r="D13611">
            <v>-137.259</v>
          </cell>
        </row>
        <row r="13612">
          <cell r="D13612">
            <v>-78.3344</v>
          </cell>
        </row>
        <row r="13613">
          <cell r="D13613">
            <v>-77.211</v>
          </cell>
        </row>
        <row r="13614">
          <cell r="D13614">
            <v>-76.0876</v>
          </cell>
        </row>
        <row r="13615">
          <cell r="D13615">
            <v>-68.6395</v>
          </cell>
        </row>
        <row r="13616">
          <cell r="D13616">
            <v>-67.5161</v>
          </cell>
        </row>
        <row r="13617">
          <cell r="D13617">
            <v>-66.3927</v>
          </cell>
        </row>
        <row r="13618">
          <cell r="D13618">
            <v>-144.2441</v>
          </cell>
        </row>
        <row r="13619">
          <cell r="D13619">
            <v>-143.1208</v>
          </cell>
        </row>
        <row r="13620">
          <cell r="D13620">
            <v>-141.9974</v>
          </cell>
        </row>
        <row r="13621">
          <cell r="D13621">
            <v>-143.6104</v>
          </cell>
        </row>
        <row r="13622">
          <cell r="D13622">
            <v>-142.487</v>
          </cell>
        </row>
        <row r="13623">
          <cell r="D13623">
            <v>-141.3637</v>
          </cell>
        </row>
        <row r="13624">
          <cell r="D13624">
            <v>-143.5894</v>
          </cell>
        </row>
        <row r="13625">
          <cell r="D13625">
            <v>-142.466</v>
          </cell>
        </row>
        <row r="13626">
          <cell r="D13626">
            <v>-141.3426</v>
          </cell>
        </row>
        <row r="13627">
          <cell r="D13627">
            <v>-143.5994</v>
          </cell>
        </row>
        <row r="13628">
          <cell r="D13628">
            <v>-142.476</v>
          </cell>
        </row>
        <row r="13629">
          <cell r="D13629">
            <v>-141.3526</v>
          </cell>
        </row>
        <row r="13630">
          <cell r="D13630">
            <v>-143.863</v>
          </cell>
        </row>
        <row r="13631">
          <cell r="D13631">
            <v>-142.7397</v>
          </cell>
        </row>
        <row r="13632">
          <cell r="D13632">
            <v>-141.6163</v>
          </cell>
        </row>
        <row r="13633">
          <cell r="D13633">
            <v>-80.4908</v>
          </cell>
        </row>
        <row r="13634">
          <cell r="D13634">
            <v>-79.3674</v>
          </cell>
        </row>
        <row r="13635">
          <cell r="D13635">
            <v>-78.2441</v>
          </cell>
        </row>
        <row r="13636">
          <cell r="D13636">
            <v>-66.4806</v>
          </cell>
        </row>
        <row r="13637">
          <cell r="D13637">
            <v>-65.3572</v>
          </cell>
        </row>
        <row r="13638">
          <cell r="D13638">
            <v>-64.2339</v>
          </cell>
        </row>
        <row r="13639">
          <cell r="D13639">
            <v>-139.8801</v>
          </cell>
        </row>
        <row r="13640">
          <cell r="D13640">
            <v>-138.7567</v>
          </cell>
        </row>
        <row r="13641">
          <cell r="D13641">
            <v>-137.6333</v>
          </cell>
        </row>
        <row r="13642">
          <cell r="D13642">
            <v>-139.2826</v>
          </cell>
        </row>
        <row r="13643">
          <cell r="D13643">
            <v>-138.1592</v>
          </cell>
        </row>
        <row r="13644">
          <cell r="D13644">
            <v>-137.0358</v>
          </cell>
        </row>
        <row r="13645">
          <cell r="D13645">
            <v>-139.2612</v>
          </cell>
        </row>
        <row r="13646">
          <cell r="D13646">
            <v>-138.1379</v>
          </cell>
        </row>
        <row r="13647">
          <cell r="D13647">
            <v>-137.0145</v>
          </cell>
        </row>
        <row r="13648">
          <cell r="D13648">
            <v>-139.2714</v>
          </cell>
        </row>
        <row r="13649">
          <cell r="D13649">
            <v>-138.1481</v>
          </cell>
        </row>
        <row r="13650">
          <cell r="D13650">
            <v>-137.0247</v>
          </cell>
        </row>
        <row r="13651">
          <cell r="D13651">
            <v>-139.4999</v>
          </cell>
        </row>
        <row r="13652">
          <cell r="D13652">
            <v>-138.3765</v>
          </cell>
        </row>
        <row r="13653">
          <cell r="D13653">
            <v>-137.2531</v>
          </cell>
        </row>
        <row r="13654">
          <cell r="D13654">
            <v>-78.3316</v>
          </cell>
        </row>
        <row r="13655">
          <cell r="D13655">
            <v>-77.2083</v>
          </cell>
        </row>
        <row r="13656">
          <cell r="D13656">
            <v>-76.0849</v>
          </cell>
        </row>
        <row r="13657">
          <cell r="D13657">
            <v>-74.0806</v>
          </cell>
        </row>
        <row r="13658">
          <cell r="D13658">
            <v>-72.9572</v>
          </cell>
        </row>
        <row r="13659">
          <cell r="D13659">
            <v>-71.8338</v>
          </cell>
        </row>
        <row r="13660">
          <cell r="D13660">
            <v>-155.3849</v>
          </cell>
        </row>
        <row r="13661">
          <cell r="D13661">
            <v>-154.2616</v>
          </cell>
        </row>
        <row r="13662">
          <cell r="D13662">
            <v>-153.1382</v>
          </cell>
        </row>
        <row r="13663">
          <cell r="D13663">
            <v>-154.6657</v>
          </cell>
        </row>
        <row r="13664">
          <cell r="D13664">
            <v>-153.5424</v>
          </cell>
        </row>
        <row r="13665">
          <cell r="D13665">
            <v>-152.419</v>
          </cell>
        </row>
        <row r="13666">
          <cell r="D13666">
            <v>-154.645</v>
          </cell>
        </row>
        <row r="13667">
          <cell r="D13667">
            <v>-153.5217</v>
          </cell>
        </row>
        <row r="13668">
          <cell r="D13668">
            <v>-152.3983</v>
          </cell>
        </row>
        <row r="13669">
          <cell r="D13669">
            <v>-154.6547</v>
          </cell>
        </row>
        <row r="13670">
          <cell r="D13670">
            <v>-153.5314</v>
          </cell>
        </row>
        <row r="13671">
          <cell r="D13671">
            <v>-152.408</v>
          </cell>
        </row>
        <row r="13672">
          <cell r="D13672">
            <v>-155.003</v>
          </cell>
        </row>
        <row r="13673">
          <cell r="D13673">
            <v>-153.8796</v>
          </cell>
        </row>
        <row r="13674">
          <cell r="D13674">
            <v>-152.7563</v>
          </cell>
        </row>
        <row r="13675">
          <cell r="D13675">
            <v>-85.9358</v>
          </cell>
        </row>
        <row r="13676">
          <cell r="D13676">
            <v>-84.8125</v>
          </cell>
        </row>
        <row r="13677">
          <cell r="D13677">
            <v>-83.6891</v>
          </cell>
        </row>
        <row r="13678">
          <cell r="D13678">
            <v>-30.752</v>
          </cell>
        </row>
        <row r="13679">
          <cell r="D13679">
            <v>-29.6286</v>
          </cell>
        </row>
        <row r="13680">
          <cell r="D13680">
            <v>-28.5053</v>
          </cell>
        </row>
        <row r="13681">
          <cell r="D13681">
            <v>-67.6243</v>
          </cell>
        </row>
        <row r="13682">
          <cell r="D13682">
            <v>-66.5009</v>
          </cell>
        </row>
        <row r="13683">
          <cell r="D13683">
            <v>-65.3776</v>
          </cell>
        </row>
        <row r="13684">
          <cell r="D13684">
            <v>-67.1261</v>
          </cell>
        </row>
        <row r="13685">
          <cell r="D13685">
            <v>-66.0027</v>
          </cell>
        </row>
        <row r="13686">
          <cell r="D13686">
            <v>-64.8794</v>
          </cell>
        </row>
        <row r="13687">
          <cell r="D13687">
            <v>-67.1192</v>
          </cell>
        </row>
        <row r="13688">
          <cell r="D13688">
            <v>-65.9958</v>
          </cell>
        </row>
        <row r="13689">
          <cell r="D13689">
            <v>-64.8725</v>
          </cell>
        </row>
        <row r="13690">
          <cell r="D13690">
            <v>-67.1221</v>
          </cell>
        </row>
        <row r="13691">
          <cell r="D13691">
            <v>-65.9987</v>
          </cell>
        </row>
        <row r="13692">
          <cell r="D13692">
            <v>-64.8753</v>
          </cell>
        </row>
        <row r="13693">
          <cell r="D13693">
            <v>-67.0766</v>
          </cell>
        </row>
        <row r="13694">
          <cell r="D13694">
            <v>-65.9533</v>
          </cell>
        </row>
        <row r="13695">
          <cell r="D13695">
            <v>-64.8299</v>
          </cell>
        </row>
        <row r="13696">
          <cell r="D13696">
            <v>-43.3752</v>
          </cell>
        </row>
        <row r="13697">
          <cell r="D13697">
            <v>-42.2518</v>
          </cell>
        </row>
        <row r="13698">
          <cell r="D13698">
            <v>-41.1284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workbookViewId="0" topLeftCell="A46">
      <selection activeCell="K77" sqref="K77"/>
    </sheetView>
  </sheetViews>
  <sheetFormatPr defaultColWidth="11.421875" defaultRowHeight="12.75"/>
  <cols>
    <col min="1" max="1" width="9.7109375" style="0" customWidth="1"/>
    <col min="2" max="2" width="8.57421875" style="0" customWidth="1"/>
    <col min="3" max="3" width="6.140625" style="0" customWidth="1"/>
    <col min="4" max="4" width="2.7109375" style="0" customWidth="1"/>
    <col min="5" max="5" width="8.8515625" style="0" customWidth="1"/>
    <col min="6" max="6" width="11.7109375" style="0" customWidth="1"/>
    <col min="7" max="7" width="12.8515625" style="0" customWidth="1"/>
    <col min="8" max="8" width="10.7109375" style="0" customWidth="1"/>
    <col min="9" max="9" width="8.421875" style="0" customWidth="1"/>
    <col min="10" max="10" width="10.57421875" style="23" customWidth="1"/>
    <col min="11" max="11" width="12.140625" style="0" customWidth="1"/>
    <col min="12" max="13" width="9.140625" style="0" customWidth="1"/>
  </cols>
  <sheetData>
    <row r="1" spans="1:2" ht="12.75">
      <c r="A1" s="75" t="s">
        <v>126</v>
      </c>
      <c r="B1" s="75"/>
    </row>
    <row r="3" spans="2:3" ht="12.75">
      <c r="B3" t="s">
        <v>36</v>
      </c>
      <c r="C3">
        <v>36</v>
      </c>
    </row>
    <row r="4" spans="2:3" ht="12.75">
      <c r="B4" t="s">
        <v>35</v>
      </c>
      <c r="C4">
        <v>58</v>
      </c>
    </row>
    <row r="6" spans="1:6" ht="15.75">
      <c r="A6" s="86" t="s">
        <v>0</v>
      </c>
      <c r="B6" s="86"/>
      <c r="C6" s="86"/>
      <c r="D6" s="86"/>
      <c r="E6" s="86"/>
      <c r="F6" s="86"/>
    </row>
    <row r="7" spans="1:9" ht="16.5">
      <c r="A7" s="1"/>
      <c r="B7" s="1"/>
      <c r="C7" s="2" t="s">
        <v>1</v>
      </c>
      <c r="D7" s="2"/>
      <c r="E7" s="2">
        <v>1.3</v>
      </c>
      <c r="F7" s="76" t="s">
        <v>2</v>
      </c>
      <c r="G7" s="76"/>
      <c r="H7" s="19" t="s">
        <v>3</v>
      </c>
      <c r="I7" s="4">
        <f>0.64*(29000/$C$3)^0.5</f>
        <v>18.164678790321496</v>
      </c>
    </row>
    <row r="8" spans="1:6" ht="15.75">
      <c r="A8" s="1"/>
      <c r="B8" s="1"/>
      <c r="C8" s="2" t="s">
        <v>4</v>
      </c>
      <c r="D8" s="1"/>
      <c r="E8" s="2">
        <f>IF((C3+C4)/2/C3&lt;=1.2,(C3+C4)/2/C3,1.2)</f>
        <v>1.2</v>
      </c>
      <c r="F8" s="1"/>
    </row>
    <row r="9" spans="1:7" ht="15.75">
      <c r="A9" s="1"/>
      <c r="B9" s="1"/>
      <c r="C9" t="s">
        <v>5</v>
      </c>
      <c r="D9" s="87">
        <v>25.4</v>
      </c>
      <c r="E9" s="87"/>
      <c r="F9" s="2"/>
      <c r="G9" s="5"/>
    </row>
    <row r="10" spans="3:6" ht="15.75">
      <c r="C10" s="2"/>
      <c r="D10" s="1"/>
      <c r="E10" s="2"/>
      <c r="F10" s="1"/>
    </row>
    <row r="11" spans="2:4" ht="12.75">
      <c r="B11" s="92" t="s">
        <v>6</v>
      </c>
      <c r="C11" s="92"/>
      <c r="D11" s="92"/>
    </row>
    <row r="12" spans="2:4" ht="12.75">
      <c r="B12" s="57"/>
      <c r="C12" s="57"/>
      <c r="D12" s="57"/>
    </row>
    <row r="13" spans="3:6" ht="16.5">
      <c r="C13" s="2" t="s">
        <v>103</v>
      </c>
      <c r="D13" s="87">
        <f>MIN('[1]1.4D+0.5L+0.3EQx+EQy'!$D$4:$D$150,'[1]1.4D+0.5L+EQx+0.3EQy'!$D$4:$D$150)</f>
        <v>-502.9677</v>
      </c>
      <c r="E13" s="87"/>
      <c r="F13" s="1"/>
    </row>
    <row r="14" spans="2:4" ht="12.75">
      <c r="B14" s="57"/>
      <c r="C14" s="57"/>
      <c r="D14" s="57"/>
    </row>
    <row r="15" spans="7:8" ht="12.75">
      <c r="G15" s="75"/>
      <c r="H15" s="75"/>
    </row>
    <row r="16" spans="3:11" ht="12.75">
      <c r="C16" t="s">
        <v>7</v>
      </c>
      <c r="E16" t="s">
        <v>101</v>
      </c>
      <c r="F16" s="7" t="s">
        <v>8</v>
      </c>
      <c r="G16" s="8">
        <v>244</v>
      </c>
      <c r="I16" s="6" t="s">
        <v>12</v>
      </c>
      <c r="J16" s="23">
        <f>84/12</f>
        <v>7</v>
      </c>
      <c r="K16" t="s">
        <v>13</v>
      </c>
    </row>
    <row r="17" spans="6:11" ht="12.75">
      <c r="F17" s="9" t="s">
        <v>11</v>
      </c>
      <c r="G17" s="10">
        <v>26.7</v>
      </c>
      <c r="I17" s="6" t="s">
        <v>38</v>
      </c>
      <c r="J17" s="26">
        <f>G32/2/2.54</f>
        <v>9.84251968503937</v>
      </c>
      <c r="K17" t="s">
        <v>10</v>
      </c>
    </row>
    <row r="18" spans="6:11" ht="15.75">
      <c r="F18" s="7" t="s">
        <v>14</v>
      </c>
      <c r="G18" s="10">
        <v>0.46</v>
      </c>
      <c r="I18" s="6" t="s">
        <v>37</v>
      </c>
      <c r="J18" s="23">
        <f>G17/2</f>
        <v>13.35</v>
      </c>
      <c r="K18" t="s">
        <v>10</v>
      </c>
    </row>
    <row r="19" spans="6:11" ht="15.75">
      <c r="F19" s="7" t="s">
        <v>16</v>
      </c>
      <c r="G19" s="10">
        <v>52.7</v>
      </c>
      <c r="I19" s="6" t="s">
        <v>15</v>
      </c>
      <c r="J19" s="26">
        <f>J17+J18</f>
        <v>23.192519685039372</v>
      </c>
      <c r="K19" t="s">
        <v>10</v>
      </c>
    </row>
    <row r="20" spans="6:11" ht="15.75">
      <c r="F20" s="7" t="s">
        <v>17</v>
      </c>
      <c r="G20" s="10">
        <v>7.78</v>
      </c>
      <c r="I20" s="6" t="s">
        <v>9</v>
      </c>
      <c r="J20" s="26">
        <f>360-2*J19</f>
        <v>313.61496062992126</v>
      </c>
      <c r="K20" t="s">
        <v>10</v>
      </c>
    </row>
    <row r="22" spans="5:8" ht="15.75">
      <c r="E22" s="75" t="s">
        <v>18</v>
      </c>
      <c r="F22" s="75"/>
      <c r="G22" s="6">
        <f>$E$7*$E$8*G16*$C$3</f>
        <v>13703.039999999999</v>
      </c>
      <c r="H22" t="s">
        <v>19</v>
      </c>
    </row>
    <row r="23" spans="2:8" ht="12.75">
      <c r="B23" s="84" t="s">
        <v>40</v>
      </c>
      <c r="C23" s="84"/>
      <c r="D23" s="84"/>
      <c r="E23" s="27">
        <f>3*J20-90-180-270</f>
        <v>400.84488188976377</v>
      </c>
      <c r="F23" s="23" t="s">
        <v>39</v>
      </c>
      <c r="G23" s="12">
        <f>(2*G22+(3*J20-90-270-180)*($D$9*2.2)+(J16*10^-3)*(J20^2)/2)/J20</f>
        <v>159.90797155093858</v>
      </c>
      <c r="H23" t="s">
        <v>20</v>
      </c>
    </row>
    <row r="24" spans="5:9" ht="12.75">
      <c r="E24" s="88" t="s">
        <v>21</v>
      </c>
      <c r="F24" s="88"/>
      <c r="G24" s="13">
        <f>G23*J17</f>
        <v>1573.8973577848287</v>
      </c>
      <c r="H24" s="2" t="s">
        <v>19</v>
      </c>
      <c r="I24" s="5"/>
    </row>
    <row r="25" spans="5:8" ht="15.75">
      <c r="E25" s="2"/>
      <c r="F25" s="1"/>
      <c r="G25" s="2"/>
      <c r="H25" s="1"/>
    </row>
    <row r="26" spans="5:9" ht="15.75">
      <c r="E26" s="3" t="s">
        <v>22</v>
      </c>
      <c r="F26" s="89" t="s">
        <v>23</v>
      </c>
      <c r="G26" s="89"/>
      <c r="H26" s="24">
        <f>1.1*$E$7*$C$3*G16+G24</f>
        <v>14135.017357784829</v>
      </c>
      <c r="I26" s="6" t="s">
        <v>19</v>
      </c>
    </row>
    <row r="27" spans="5:9" ht="12.75">
      <c r="E27" s="3" t="s">
        <v>24</v>
      </c>
      <c r="F27" s="89" t="s">
        <v>25</v>
      </c>
      <c r="G27" s="89"/>
      <c r="H27" s="13">
        <f>$C$3-(-D13*2.2)/(G31/2.54/2.54)</f>
        <v>23.34240760761702</v>
      </c>
      <c r="I27" s="5" t="s">
        <v>26</v>
      </c>
    </row>
    <row r="28" spans="5:7" ht="12.75">
      <c r="E28" s="3"/>
      <c r="F28" s="14"/>
      <c r="G28" s="14"/>
    </row>
    <row r="29" spans="5:7" ht="12.75">
      <c r="E29" s="3"/>
      <c r="F29" s="14"/>
      <c r="G29" s="14"/>
    </row>
    <row r="30" spans="6:10" ht="12.75">
      <c r="F30" s="11" t="s">
        <v>27</v>
      </c>
      <c r="G30" s="15">
        <f>H26/H27</f>
        <v>605.5509609545305</v>
      </c>
      <c r="H30" s="6" t="s">
        <v>28</v>
      </c>
      <c r="I30">
        <f>G30*16.387</f>
        <v>9923.163597161893</v>
      </c>
      <c r="J30" s="23" t="s">
        <v>29</v>
      </c>
    </row>
    <row r="31" spans="6:7" ht="12.75">
      <c r="F31" s="11" t="s">
        <v>98</v>
      </c>
      <c r="G31" s="56">
        <f>G32^2-(G32-2*G33)^2</f>
        <v>564</v>
      </c>
    </row>
    <row r="32" spans="6:10" ht="12.75">
      <c r="F32" s="16" t="s">
        <v>30</v>
      </c>
      <c r="G32" s="17">
        <v>50</v>
      </c>
      <c r="H32" s="6" t="s">
        <v>28</v>
      </c>
      <c r="I32">
        <v>9954</v>
      </c>
      <c r="J32" s="23" t="s">
        <v>29</v>
      </c>
    </row>
    <row r="33" spans="6:7" ht="12.75">
      <c r="F33" s="11" t="s">
        <v>31</v>
      </c>
      <c r="G33" s="18">
        <v>3</v>
      </c>
    </row>
    <row r="34" spans="6:8" ht="15.75">
      <c r="F34" s="19" t="s">
        <v>32</v>
      </c>
      <c r="G34" s="20">
        <f>(G32-2*G33)/G33</f>
        <v>14.666666666666666</v>
      </c>
      <c r="H34" t="str">
        <f>IF(G34&lt;=$I$7,"OK","MAL")</f>
        <v>OK</v>
      </c>
    </row>
    <row r="36" spans="2:4" ht="12.75">
      <c r="B36" s="92" t="s">
        <v>33</v>
      </c>
      <c r="C36" s="92"/>
      <c r="D36" s="92"/>
    </row>
    <row r="37" spans="2:4" ht="12.75">
      <c r="B37" s="57"/>
      <c r="C37" s="57"/>
      <c r="D37" s="57"/>
    </row>
    <row r="38" spans="2:5" ht="15.75">
      <c r="B38" s="57"/>
      <c r="C38" s="2" t="s">
        <v>103</v>
      </c>
      <c r="D38" s="87">
        <f>MIN('[1]1.4D+0.5L+EQx+0.3EQy'!$D$6778:$D$6924,'[1]1.4D+0.5L+0.3EQx+EQy'!$D$6778:$D$6924)</f>
        <v>-327.9751</v>
      </c>
      <c r="E38" s="87"/>
    </row>
    <row r="39" spans="7:8" ht="12.75">
      <c r="G39" s="75"/>
      <c r="H39" s="75"/>
    </row>
    <row r="40" spans="3:11" ht="12.75">
      <c r="C40" t="s">
        <v>7</v>
      </c>
      <c r="E40" t="s">
        <v>99</v>
      </c>
      <c r="F40" s="7" t="s">
        <v>8</v>
      </c>
      <c r="G40" s="8">
        <v>224</v>
      </c>
      <c r="I40" s="6" t="s">
        <v>12</v>
      </c>
      <c r="J40" s="23">
        <f>84/12</f>
        <v>7</v>
      </c>
      <c r="K40" t="s">
        <v>13</v>
      </c>
    </row>
    <row r="41" spans="6:11" ht="12.75">
      <c r="F41" s="9" t="s">
        <v>11</v>
      </c>
      <c r="G41" s="10">
        <v>24.1</v>
      </c>
      <c r="I41" s="6" t="s">
        <v>38</v>
      </c>
      <c r="J41" s="26">
        <f>G56/2/2.54</f>
        <v>9.251968503937007</v>
      </c>
      <c r="K41" t="s">
        <v>10</v>
      </c>
    </row>
    <row r="42" spans="6:11" ht="15.75">
      <c r="F42" s="7" t="s">
        <v>14</v>
      </c>
      <c r="G42" s="10">
        <v>0.47</v>
      </c>
      <c r="I42" s="6" t="s">
        <v>37</v>
      </c>
      <c r="J42" s="23">
        <f>G41/2</f>
        <v>12.05</v>
      </c>
      <c r="K42" t="s">
        <v>10</v>
      </c>
    </row>
    <row r="43" spans="6:11" ht="15.75">
      <c r="F43" s="7" t="s">
        <v>16</v>
      </c>
      <c r="G43" s="10">
        <v>45.9</v>
      </c>
      <c r="I43" s="6" t="s">
        <v>15</v>
      </c>
      <c r="J43" s="26">
        <f>J41+J42</f>
        <v>21.301968503937008</v>
      </c>
      <c r="K43" t="s">
        <v>10</v>
      </c>
    </row>
    <row r="44" spans="6:11" ht="15.75">
      <c r="F44" s="7" t="s">
        <v>17</v>
      </c>
      <c r="G44" s="10">
        <v>5.86</v>
      </c>
      <c r="I44" s="6" t="s">
        <v>9</v>
      </c>
      <c r="J44" s="26">
        <f>360-2*J43</f>
        <v>317.39606299212596</v>
      </c>
      <c r="K44" t="s">
        <v>10</v>
      </c>
    </row>
    <row r="46" spans="5:8" ht="15.75">
      <c r="E46" s="75" t="s">
        <v>18</v>
      </c>
      <c r="F46" s="75"/>
      <c r="G46" s="6">
        <f>$E$7*$E$8*G40*$C$3</f>
        <v>12579.84</v>
      </c>
      <c r="H46" t="s">
        <v>19</v>
      </c>
    </row>
    <row r="47" spans="2:8" ht="12.75">
      <c r="B47" s="84" t="s">
        <v>40</v>
      </c>
      <c r="C47" s="84"/>
      <c r="D47" s="84"/>
      <c r="E47" s="27">
        <f>3*J44-90-180-270</f>
        <v>412.1881889763779</v>
      </c>
      <c r="F47" s="23" t="s">
        <v>39</v>
      </c>
      <c r="G47" s="12">
        <f>(2*G46+(3*J44-90-270-180)*($D$9*2.2)+(J40*10^-3)*(J44^2)/2)/J44</f>
        <v>152.94879985330655</v>
      </c>
      <c r="H47" t="s">
        <v>20</v>
      </c>
    </row>
    <row r="48" spans="5:9" ht="12.75">
      <c r="E48" s="88" t="s">
        <v>21</v>
      </c>
      <c r="F48" s="88"/>
      <c r="G48" s="13">
        <f>G47*J41</f>
        <v>1415.0774789577574</v>
      </c>
      <c r="H48" s="2" t="s">
        <v>19</v>
      </c>
      <c r="I48" s="5"/>
    </row>
    <row r="49" spans="5:8" ht="15.75">
      <c r="E49" s="2"/>
      <c r="F49" s="1"/>
      <c r="G49" s="2"/>
      <c r="H49" s="1"/>
    </row>
    <row r="50" spans="5:9" ht="15.75">
      <c r="E50" s="3" t="s">
        <v>22</v>
      </c>
      <c r="F50" s="89" t="s">
        <v>23</v>
      </c>
      <c r="G50" s="89"/>
      <c r="H50" s="24">
        <f>1.1*$E$7*$C$3*G40+G48</f>
        <v>12946.597478957758</v>
      </c>
      <c r="I50" s="6" t="s">
        <v>19</v>
      </c>
    </row>
    <row r="51" spans="5:9" ht="12.75">
      <c r="E51" s="3" t="s">
        <v>24</v>
      </c>
      <c r="F51" s="89" t="s">
        <v>25</v>
      </c>
      <c r="G51" s="89"/>
      <c r="H51" s="13">
        <f>$C$3-(-D38*2.2)/(G55/2.54/2.54)</f>
        <v>27.183482686833333</v>
      </c>
      <c r="I51" s="5" t="s">
        <v>26</v>
      </c>
    </row>
    <row r="52" spans="5:7" ht="12.75">
      <c r="E52" s="3"/>
      <c r="F52" s="14"/>
      <c r="G52" s="14"/>
    </row>
    <row r="53" spans="5:7" ht="12.75">
      <c r="E53" s="3"/>
      <c r="F53" s="14"/>
      <c r="G53" s="14"/>
    </row>
    <row r="54" spans="6:10" ht="12.75">
      <c r="F54" s="11" t="s">
        <v>27</v>
      </c>
      <c r="G54" s="15">
        <f>H50/H51</f>
        <v>476.2670636470215</v>
      </c>
      <c r="H54" s="6" t="s">
        <v>28</v>
      </c>
      <c r="I54">
        <f>G54*16.387</f>
        <v>7804.588371983741</v>
      </c>
      <c r="J54" s="23" t="s">
        <v>29</v>
      </c>
    </row>
    <row r="55" spans="6:7" ht="12.75">
      <c r="F55" s="11" t="s">
        <v>98</v>
      </c>
      <c r="G55" s="56">
        <f>G56^2-(G56-2*G57)^2</f>
        <v>528</v>
      </c>
    </row>
    <row r="56" spans="6:10" ht="12.75">
      <c r="F56" s="16" t="s">
        <v>30</v>
      </c>
      <c r="G56" s="17">
        <v>47</v>
      </c>
      <c r="H56" s="6" t="s">
        <v>28</v>
      </c>
      <c r="I56">
        <v>8725.5</v>
      </c>
      <c r="J56" s="23" t="s">
        <v>29</v>
      </c>
    </row>
    <row r="57" spans="6:7" ht="12.75">
      <c r="F57" s="11" t="s">
        <v>31</v>
      </c>
      <c r="G57" s="18">
        <v>3</v>
      </c>
    </row>
    <row r="58" spans="6:8" ht="15.75">
      <c r="F58" s="19" t="s">
        <v>32</v>
      </c>
      <c r="G58" s="20">
        <f>(G56-2*G57)/G57</f>
        <v>13.666666666666666</v>
      </c>
      <c r="H58" t="str">
        <f>IF(G58&lt;=$I$7,"OK","MAL")</f>
        <v>OK</v>
      </c>
    </row>
    <row r="60" spans="2:4" ht="12.75">
      <c r="B60" s="92" t="s">
        <v>34</v>
      </c>
      <c r="C60" s="92"/>
      <c r="D60" s="92"/>
    </row>
    <row r="61" spans="2:4" ht="12.75">
      <c r="B61" s="57"/>
      <c r="C61" s="57"/>
      <c r="D61" s="57"/>
    </row>
    <row r="62" spans="2:5" ht="15.75">
      <c r="B62" s="57"/>
      <c r="C62" s="2" t="s">
        <v>103</v>
      </c>
      <c r="D62" s="87">
        <f>MIN('[1]1.4D+0.5L+EQx+0.3EQy'!$D$13552:$D$13698,'[1]1.4D+0.5L+0.3EQx+EQy'!$D$13552:$D$13698)</f>
        <v>-155.4282</v>
      </c>
      <c r="E62" s="87"/>
    </row>
    <row r="63" spans="7:8" ht="12.75">
      <c r="G63" s="75"/>
      <c r="H63" s="75"/>
    </row>
    <row r="64" spans="3:11" ht="12.75">
      <c r="C64" t="s">
        <v>7</v>
      </c>
      <c r="E64" t="s">
        <v>102</v>
      </c>
      <c r="F64" s="7" t="s">
        <v>8</v>
      </c>
      <c r="G64" s="21">
        <v>200</v>
      </c>
      <c r="I64" s="6" t="s">
        <v>12</v>
      </c>
      <c r="J64" s="23">
        <f>76/12</f>
        <v>6.333333333333333</v>
      </c>
      <c r="K64" t="s">
        <v>13</v>
      </c>
    </row>
    <row r="65" spans="6:11" ht="12.75">
      <c r="F65" s="9" t="s">
        <v>11</v>
      </c>
      <c r="G65" s="22">
        <v>23.9</v>
      </c>
      <c r="I65" s="6" t="s">
        <v>38</v>
      </c>
      <c r="J65" s="26">
        <f>G80/2/2.54</f>
        <v>8.661417322834646</v>
      </c>
      <c r="K65" t="s">
        <v>10</v>
      </c>
    </row>
    <row r="66" spans="6:11" ht="15.75">
      <c r="F66" s="7" t="s">
        <v>14</v>
      </c>
      <c r="G66" s="22">
        <v>0.44</v>
      </c>
      <c r="I66" s="6" t="s">
        <v>37</v>
      </c>
      <c r="J66" s="23">
        <f>G65/2</f>
        <v>11.95</v>
      </c>
      <c r="K66" t="s">
        <v>10</v>
      </c>
    </row>
    <row r="67" spans="6:11" ht="15.75">
      <c r="F67" s="7" t="s">
        <v>16</v>
      </c>
      <c r="G67" s="22">
        <v>49</v>
      </c>
      <c r="I67" s="6" t="s">
        <v>15</v>
      </c>
      <c r="J67" s="26">
        <f>J65+J66</f>
        <v>20.611417322834647</v>
      </c>
      <c r="K67" t="s">
        <v>10</v>
      </c>
    </row>
    <row r="68" spans="6:11" ht="15.75">
      <c r="F68" s="7" t="s">
        <v>17</v>
      </c>
      <c r="G68" s="22">
        <v>6.61</v>
      </c>
      <c r="I68" s="6" t="s">
        <v>9</v>
      </c>
      <c r="J68" s="26">
        <f>360-2*J67</f>
        <v>318.7771653543307</v>
      </c>
      <c r="K68" t="s">
        <v>10</v>
      </c>
    </row>
    <row r="70" spans="5:8" ht="15.75">
      <c r="E70" s="75" t="s">
        <v>18</v>
      </c>
      <c r="F70" s="75"/>
      <c r="G70" s="6">
        <f>$E$7*$E$8*G64*$C$3</f>
        <v>11232</v>
      </c>
      <c r="H70" t="s">
        <v>19</v>
      </c>
    </row>
    <row r="71" spans="2:8" ht="12.75">
      <c r="B71" s="84" t="s">
        <v>40</v>
      </c>
      <c r="C71" s="84"/>
      <c r="D71" s="84"/>
      <c r="E71" s="27">
        <f>3*J68-90-180-270</f>
        <v>416.3314960629921</v>
      </c>
      <c r="F71" s="23" t="s">
        <v>39</v>
      </c>
      <c r="G71" s="12">
        <f>(2*G70+(3*J68-90-270-180)*($D$9*2.2)+(J64*10^-3)*(J68^2)/2)/J68</f>
        <v>144.45952260244073</v>
      </c>
      <c r="H71" t="s">
        <v>20</v>
      </c>
    </row>
    <row r="72" spans="5:9" ht="12.75">
      <c r="E72" s="90" t="s">
        <v>21</v>
      </c>
      <c r="F72" s="90"/>
      <c r="G72" s="13">
        <f>G71*J65</f>
        <v>1251.2242115172032</v>
      </c>
      <c r="H72" s="2" t="s">
        <v>19</v>
      </c>
      <c r="I72" s="5"/>
    </row>
    <row r="73" spans="5:8" ht="15.75">
      <c r="E73" s="2"/>
      <c r="F73" s="1"/>
      <c r="G73" s="2"/>
      <c r="H73" s="1"/>
    </row>
    <row r="74" spans="5:9" ht="15.75">
      <c r="E74" s="3" t="s">
        <v>22</v>
      </c>
      <c r="F74" s="89" t="s">
        <v>23</v>
      </c>
      <c r="G74" s="89"/>
      <c r="H74" s="24">
        <f>1.1*$E$7*$C$3*G64+G72</f>
        <v>11547.224211517203</v>
      </c>
      <c r="I74" s="6" t="s">
        <v>19</v>
      </c>
    </row>
    <row r="75" spans="5:9" ht="12.75">
      <c r="E75" s="3" t="s">
        <v>24</v>
      </c>
      <c r="F75" s="89" t="s">
        <v>25</v>
      </c>
      <c r="G75" s="89"/>
      <c r="H75" s="13">
        <f>$C$3-(-D62*2.2)/(G79/2.54/2.54)</f>
        <v>31.516111249463414</v>
      </c>
      <c r="I75" s="5" t="s">
        <v>26</v>
      </c>
    </row>
    <row r="76" spans="5:7" ht="12.75">
      <c r="E76" s="3"/>
      <c r="F76" s="14"/>
      <c r="G76" s="14"/>
    </row>
    <row r="77" spans="5:7" ht="12.75">
      <c r="E77" s="3"/>
      <c r="F77" s="14"/>
      <c r="G77" s="14"/>
    </row>
    <row r="78" spans="6:10" ht="12.75">
      <c r="F78" s="11" t="s">
        <v>27</v>
      </c>
      <c r="G78" s="15">
        <f>H74/H75</f>
        <v>366.39114896238357</v>
      </c>
      <c r="H78" s="6" t="s">
        <v>28</v>
      </c>
      <c r="I78">
        <f>G78*16.387</f>
        <v>6004.051758046579</v>
      </c>
      <c r="J78" s="23" t="s">
        <v>29</v>
      </c>
    </row>
    <row r="79" spans="6:7" ht="12.75">
      <c r="F79" s="11" t="s">
        <v>98</v>
      </c>
      <c r="G79" s="56">
        <f>G80^2-(G80-2*G81)^2</f>
        <v>492</v>
      </c>
    </row>
    <row r="80" spans="6:10" ht="12.75">
      <c r="F80" s="16" t="s">
        <v>30</v>
      </c>
      <c r="G80" s="17">
        <v>44</v>
      </c>
      <c r="H80" s="6" t="s">
        <v>28</v>
      </c>
      <c r="I80">
        <v>7578</v>
      </c>
      <c r="J80" s="23" t="s">
        <v>29</v>
      </c>
    </row>
    <row r="81" spans="6:7" ht="12.75">
      <c r="F81" s="11" t="s">
        <v>31</v>
      </c>
      <c r="G81" s="18">
        <v>3</v>
      </c>
    </row>
    <row r="82" spans="6:8" ht="15.75">
      <c r="F82" s="19" t="s">
        <v>32</v>
      </c>
      <c r="G82" s="20">
        <f>(G80-2*G81)/G81</f>
        <v>12.666666666666666</v>
      </c>
      <c r="H82" t="str">
        <f>IF(G82&lt;=$I$7,"OK","MAL")</f>
        <v>OK</v>
      </c>
    </row>
    <row r="83" spans="1:10" ht="15.75">
      <c r="A83" s="86" t="s">
        <v>104</v>
      </c>
      <c r="B83" s="86"/>
      <c r="C83" s="86"/>
      <c r="D83" s="86"/>
      <c r="E83" s="86"/>
      <c r="F83" s="86"/>
      <c r="G83" s="86"/>
      <c r="H83" s="86"/>
      <c r="I83" s="86"/>
      <c r="J83"/>
    </row>
    <row r="84" ht="12.75">
      <c r="J84"/>
    </row>
    <row r="85" spans="2:10" ht="15.75">
      <c r="B85" s="75" t="s">
        <v>95</v>
      </c>
      <c r="C85" s="75"/>
      <c r="D85" s="75"/>
      <c r="E85">
        <v>1283.57</v>
      </c>
      <c r="F85" t="s">
        <v>77</v>
      </c>
      <c r="G85" t="s">
        <v>96</v>
      </c>
      <c r="J85"/>
    </row>
    <row r="86" spans="2:10" ht="15.75">
      <c r="B86" s="75" t="s">
        <v>97</v>
      </c>
      <c r="C86" s="75"/>
      <c r="D86" s="75"/>
      <c r="E86">
        <f>I124*5+I126</f>
        <v>9185.369999999999</v>
      </c>
      <c r="F86" t="s">
        <v>77</v>
      </c>
      <c r="J86"/>
    </row>
    <row r="87" spans="5:10" ht="12.75">
      <c r="E87">
        <f>SUM(E85:E86)</f>
        <v>10468.939999999999</v>
      </c>
      <c r="J87"/>
    </row>
    <row r="89" spans="1:10" ht="14.25">
      <c r="A89" s="85" t="s">
        <v>41</v>
      </c>
      <c r="B89" s="85"/>
      <c r="C89" s="85"/>
      <c r="D89" s="85"/>
      <c r="J89"/>
    </row>
    <row r="90" ht="12.75">
      <c r="J90"/>
    </row>
    <row r="91" spans="2:10" ht="12.75">
      <c r="B91" s="29" t="s">
        <v>42</v>
      </c>
      <c r="C91" s="29"/>
      <c r="J91"/>
    </row>
    <row r="92" spans="2:10" ht="12.75">
      <c r="B92" s="29"/>
      <c r="C92" s="29"/>
      <c r="J92"/>
    </row>
    <row r="93" spans="2:10" ht="12.75">
      <c r="B93" s="11" t="s">
        <v>43</v>
      </c>
      <c r="C93" s="11">
        <v>1.5</v>
      </c>
      <c r="D93" s="11"/>
      <c r="E93" s="11"/>
      <c r="J93"/>
    </row>
    <row r="94" spans="2:10" ht="12.75">
      <c r="B94" s="11" t="s">
        <v>44</v>
      </c>
      <c r="C94" s="11">
        <v>0.6</v>
      </c>
      <c r="D94" s="11"/>
      <c r="E94" s="11"/>
      <c r="J94"/>
    </row>
    <row r="95" spans="2:10" ht="12.75">
      <c r="B95" s="11" t="s">
        <v>45</v>
      </c>
      <c r="C95" s="11">
        <v>1</v>
      </c>
      <c r="D95" s="11"/>
      <c r="E95" s="11"/>
      <c r="J95"/>
    </row>
    <row r="96" spans="2:10" ht="12.75">
      <c r="B96" s="11" t="s">
        <v>46</v>
      </c>
      <c r="C96" s="11">
        <v>1.5</v>
      </c>
      <c r="D96" s="11"/>
      <c r="E96" s="11"/>
      <c r="J96"/>
    </row>
    <row r="97" spans="2:10" ht="15.75">
      <c r="B97" s="11" t="s">
        <v>47</v>
      </c>
      <c r="C97" s="84" t="s">
        <v>48</v>
      </c>
      <c r="D97" s="84"/>
      <c r="E97" s="6">
        <f>C95*C93</f>
        <v>1.5</v>
      </c>
      <c r="J97"/>
    </row>
    <row r="98" spans="2:10" ht="15.75">
      <c r="B98" s="11" t="s">
        <v>49</v>
      </c>
      <c r="C98" s="84" t="s">
        <v>50</v>
      </c>
      <c r="D98" s="84"/>
      <c r="E98" s="6">
        <f>C96*C94</f>
        <v>0.8999999999999999</v>
      </c>
      <c r="J98"/>
    </row>
    <row r="99" spans="2:11" ht="18.75">
      <c r="B99" s="11" t="s">
        <v>51</v>
      </c>
      <c r="C99" s="84" t="s">
        <v>52</v>
      </c>
      <c r="D99" s="84"/>
      <c r="E99" s="30">
        <f>2/3*E97</f>
        <v>1</v>
      </c>
      <c r="H99" s="91" t="s">
        <v>53</v>
      </c>
      <c r="I99" s="91"/>
      <c r="J99" s="11" t="s">
        <v>54</v>
      </c>
      <c r="K99" s="23">
        <v>1.4</v>
      </c>
    </row>
    <row r="100" spans="2:10" ht="15.75">
      <c r="B100" s="11" t="s">
        <v>55</v>
      </c>
      <c r="C100" s="84" t="s">
        <v>56</v>
      </c>
      <c r="D100" s="84"/>
      <c r="E100" s="30">
        <f>2/3*E98</f>
        <v>0.5999999999999999</v>
      </c>
      <c r="J100"/>
    </row>
    <row r="101" spans="2:10" ht="15.75">
      <c r="B101" s="16" t="s">
        <v>57</v>
      </c>
      <c r="C101" s="16">
        <v>6</v>
      </c>
      <c r="D101" s="11"/>
      <c r="E101" s="11"/>
      <c r="I101" s="6" t="s">
        <v>58</v>
      </c>
      <c r="J101">
        <v>0.028</v>
      </c>
    </row>
    <row r="102" spans="2:10" ht="15.75">
      <c r="B102" s="11" t="s">
        <v>59</v>
      </c>
      <c r="C102">
        <v>1</v>
      </c>
      <c r="I102" s="6" t="s">
        <v>60</v>
      </c>
      <c r="J102" s="31">
        <v>80</v>
      </c>
    </row>
    <row r="103" spans="9:10" ht="12.75">
      <c r="I103" s="6" t="s">
        <v>61</v>
      </c>
      <c r="J103">
        <v>0.8</v>
      </c>
    </row>
    <row r="104" spans="2:10" ht="12.75">
      <c r="B104" s="28" t="s">
        <v>62</v>
      </c>
      <c r="C104" s="32">
        <f>E99/C101*C102</f>
        <v>0.16666666666666666</v>
      </c>
      <c r="I104" s="6"/>
      <c r="J104"/>
    </row>
    <row r="105" spans="2:10" ht="15.75">
      <c r="B105" s="11" t="s">
        <v>63</v>
      </c>
      <c r="C105">
        <f>K99*J101*(J102^J103)</f>
        <v>1.3054434292061365</v>
      </c>
      <c r="D105" t="s">
        <v>64</v>
      </c>
      <c r="I105" s="6" t="s">
        <v>65</v>
      </c>
      <c r="J105">
        <v>6</v>
      </c>
    </row>
    <row r="106" spans="2:10" ht="12.75">
      <c r="B106" s="11" t="s">
        <v>66</v>
      </c>
      <c r="C106">
        <f>J101*(J102^J103)</f>
        <v>0.9324595922900976</v>
      </c>
      <c r="D106" t="s">
        <v>64</v>
      </c>
      <c r="J106"/>
    </row>
    <row r="107" spans="2:10" ht="12.75">
      <c r="B107" s="11" t="s">
        <v>66</v>
      </c>
      <c r="C107">
        <f>0.1*J105</f>
        <v>0.6000000000000001</v>
      </c>
      <c r="D107" t="s">
        <v>64</v>
      </c>
      <c r="F107" s="11"/>
      <c r="J107"/>
    </row>
    <row r="108" spans="1:10" ht="12.75">
      <c r="A108" s="6" t="s">
        <v>69</v>
      </c>
      <c r="B108" s="11" t="s">
        <v>70</v>
      </c>
      <c r="C108">
        <v>1.27</v>
      </c>
      <c r="D108" t="s">
        <v>64</v>
      </c>
      <c r="F108" s="11"/>
      <c r="J108"/>
    </row>
    <row r="109" spans="2:10" ht="12.75">
      <c r="B109" s="11" t="s">
        <v>71</v>
      </c>
      <c r="C109">
        <v>1.57</v>
      </c>
      <c r="D109" t="s">
        <v>64</v>
      </c>
      <c r="F109" s="33"/>
      <c r="J109"/>
    </row>
    <row r="110" spans="2:10" ht="12.75">
      <c r="B110" s="11" t="s">
        <v>100</v>
      </c>
      <c r="C110">
        <v>1.21</v>
      </c>
      <c r="D110" t="s">
        <v>64</v>
      </c>
      <c r="F110" s="33"/>
      <c r="J110"/>
    </row>
    <row r="111" spans="2:10" ht="12.75">
      <c r="B111" s="11"/>
      <c r="F111" s="33"/>
      <c r="J111"/>
    </row>
    <row r="112" spans="2:10" ht="12.75">
      <c r="B112" s="11"/>
      <c r="F112" s="33"/>
      <c r="J112"/>
    </row>
    <row r="113" spans="2:10" ht="15.75">
      <c r="B113" s="59" t="s">
        <v>70</v>
      </c>
      <c r="C113" s="20">
        <f>IF(C108&lt;=C105,C108,C105)</f>
        <v>1.27</v>
      </c>
      <c r="D113" t="s">
        <v>68</v>
      </c>
      <c r="F113" s="33"/>
      <c r="J113"/>
    </row>
    <row r="114" spans="2:10" ht="12.75">
      <c r="B114" s="11"/>
      <c r="F114" s="33"/>
      <c r="J114"/>
    </row>
    <row r="115" spans="3:10" ht="12.75">
      <c r="C115" s="83" t="s">
        <v>72</v>
      </c>
      <c r="D115" s="83"/>
      <c r="E115" s="83"/>
      <c r="F115" s="11" t="s">
        <v>73</v>
      </c>
      <c r="G115" s="20">
        <v>0.01</v>
      </c>
      <c r="H115" t="str">
        <f>IF(C104&gt;=0.01,"OK","NO")</f>
        <v>OK</v>
      </c>
      <c r="J115"/>
    </row>
    <row r="116" spans="6:11" ht="12.75">
      <c r="F116" s="11" t="s">
        <v>74</v>
      </c>
      <c r="G116" s="34">
        <f>$E$100/C113/($C$101/$C$102)</f>
        <v>0.07874015748031495</v>
      </c>
      <c r="H116" s="80" t="str">
        <f>IF($C$104&lt;=G116,"? OK","? no, entonces Cs =")</f>
        <v>? no, entonces Cs =</v>
      </c>
      <c r="I116" s="80"/>
      <c r="J116" s="80"/>
      <c r="K116" s="25">
        <f>IF(H116="? no, entonces Cs =",G116," ")</f>
        <v>0.07874015748031495</v>
      </c>
    </row>
    <row r="117" spans="6:10" ht="12.75">
      <c r="F117" s="11" t="s">
        <v>62</v>
      </c>
      <c r="G117" s="34">
        <f>IF(K116=G116,K116,$C$104)</f>
        <v>0.07874015748031495</v>
      </c>
      <c r="J117"/>
    </row>
    <row r="118" spans="3:10" ht="15.75">
      <c r="C118" s="75" t="s">
        <v>75</v>
      </c>
      <c r="D118" s="75"/>
      <c r="E118" s="6">
        <v>0.6</v>
      </c>
      <c r="F118" s="11" t="str">
        <f>IF(E100&gt;=E118,"Cs &gt;","No aplica")</f>
        <v>Cs &gt;</v>
      </c>
      <c r="G118" s="34">
        <f>IF(F118="No aplica","No aplica",0.5*$E$100/$C$101)</f>
        <v>0.04999999999999999</v>
      </c>
      <c r="H118" s="80" t="str">
        <f>IF(G118="No aplica"," ",IF(G118&gt;=G117,"MAL","OK"))</f>
        <v>OK</v>
      </c>
      <c r="I118" s="80"/>
      <c r="J118" s="80"/>
    </row>
    <row r="119" spans="10:11" ht="12.75">
      <c r="J119"/>
      <c r="K119" s="35" t="str">
        <f>IF(H118="no, entonces Cs =",G118," ")</f>
        <v> </v>
      </c>
    </row>
    <row r="120" spans="6:10" ht="12.75">
      <c r="F120" s="11" t="s">
        <v>76</v>
      </c>
      <c r="G120" s="16" t="s">
        <v>107</v>
      </c>
      <c r="H120" s="36">
        <f>IF(H118="OK",G117,IF(H118=" ",G117,IF(H118="MAL",G118,"VALI TOLETE")))</f>
        <v>0.07874015748031495</v>
      </c>
      <c r="J120"/>
    </row>
    <row r="121" ht="12.75">
      <c r="J121"/>
    </row>
    <row r="122" ht="12.75">
      <c r="J122"/>
    </row>
    <row r="123" spans="2:10" ht="12.75">
      <c r="B123" s="16" t="s">
        <v>105</v>
      </c>
      <c r="C123" s="81">
        <f>H120*($E$85+$E$86)</f>
        <v>824.3259842519683</v>
      </c>
      <c r="D123" s="81"/>
      <c r="E123" t="s">
        <v>77</v>
      </c>
      <c r="J123"/>
    </row>
    <row r="124" spans="2:10" ht="12.75">
      <c r="B124" s="16"/>
      <c r="C124" s="37"/>
      <c r="D124" s="37"/>
      <c r="E124" s="38"/>
      <c r="G124" s="11" t="s">
        <v>78</v>
      </c>
      <c r="I124" s="55">
        <v>1566.03</v>
      </c>
      <c r="J124"/>
    </row>
    <row r="125" spans="2:10" ht="12.75">
      <c r="B125" s="29" t="s">
        <v>79</v>
      </c>
      <c r="C125" s="39"/>
      <c r="D125" s="40"/>
      <c r="E125" s="38"/>
      <c r="F125" s="75" t="s">
        <v>80</v>
      </c>
      <c r="G125" s="75"/>
      <c r="H125" s="75"/>
      <c r="I125">
        <f>$E$85/6</f>
        <v>213.9283333333333</v>
      </c>
      <c r="J125" t="s">
        <v>81</v>
      </c>
    </row>
    <row r="126" spans="1:10" ht="12.75">
      <c r="A126" s="11" t="s">
        <v>82</v>
      </c>
      <c r="B126" s="2">
        <v>1</v>
      </c>
      <c r="C126" s="28" t="s">
        <v>67</v>
      </c>
      <c r="D126" s="76">
        <v>0.5</v>
      </c>
      <c r="E126" s="76"/>
      <c r="G126" s="6" t="s">
        <v>83</v>
      </c>
      <c r="H126" s="6"/>
      <c r="I126">
        <v>1355.22</v>
      </c>
      <c r="J126"/>
    </row>
    <row r="127" spans="1:10" ht="12.75">
      <c r="A127" s="41" t="s">
        <v>82</v>
      </c>
      <c r="B127" s="42">
        <v>2</v>
      </c>
      <c r="C127" s="43" t="s">
        <v>67</v>
      </c>
      <c r="D127" s="77">
        <v>2.5</v>
      </c>
      <c r="E127" s="77"/>
      <c r="F127" s="40"/>
      <c r="G127" s="40"/>
      <c r="J127"/>
    </row>
    <row r="128" spans="1:10" ht="12.75">
      <c r="A128" s="40"/>
      <c r="B128" s="40"/>
      <c r="C128" s="44" t="s">
        <v>67</v>
      </c>
      <c r="D128" s="79">
        <f>C113</f>
        <v>1.27</v>
      </c>
      <c r="E128" s="79"/>
      <c r="F128" s="40"/>
      <c r="G128" s="40"/>
      <c r="J128"/>
    </row>
    <row r="129" spans="1:10" ht="12.75">
      <c r="A129" s="40"/>
      <c r="D129" s="40"/>
      <c r="E129" s="40"/>
      <c r="F129" s="40"/>
      <c r="G129" s="40"/>
      <c r="J129"/>
    </row>
    <row r="130" spans="1:10" ht="12.75">
      <c r="A130" s="40"/>
      <c r="B130" s="45" t="s">
        <v>84</v>
      </c>
      <c r="C130" s="46">
        <f>B127-B126</f>
        <v>1</v>
      </c>
      <c r="D130" s="40"/>
      <c r="E130" s="40"/>
      <c r="F130" s="40"/>
      <c r="G130" s="40"/>
      <c r="J130"/>
    </row>
    <row r="131" spans="1:10" ht="12.75">
      <c r="A131" s="40"/>
      <c r="B131" s="45" t="s">
        <v>85</v>
      </c>
      <c r="C131" s="46">
        <f>D127-D126</f>
        <v>2</v>
      </c>
      <c r="D131" s="40"/>
      <c r="E131" s="40"/>
      <c r="F131" s="40"/>
      <c r="G131" s="40"/>
      <c r="J131"/>
    </row>
    <row r="132" spans="1:10" ht="12.75">
      <c r="A132" s="40"/>
      <c r="B132" s="45" t="s">
        <v>86</v>
      </c>
      <c r="C132" s="40">
        <f>D127-D128</f>
        <v>1.23</v>
      </c>
      <c r="D132" s="40"/>
      <c r="E132" s="40"/>
      <c r="F132" s="40"/>
      <c r="G132" s="40"/>
      <c r="J132"/>
    </row>
    <row r="133" spans="1:10" ht="12.75">
      <c r="A133" s="40"/>
      <c r="B133" s="45" t="s">
        <v>84</v>
      </c>
      <c r="C133" s="40">
        <f>C132*C130/C131</f>
        <v>0.615</v>
      </c>
      <c r="D133" s="40"/>
      <c r="E133" s="40"/>
      <c r="F133" s="40"/>
      <c r="G133" s="40"/>
      <c r="J133"/>
    </row>
    <row r="134" spans="1:10" ht="12.75">
      <c r="A134" s="40"/>
      <c r="B134" s="47" t="s">
        <v>82</v>
      </c>
      <c r="C134" s="40">
        <f>B127-C133</f>
        <v>1.385</v>
      </c>
      <c r="D134" s="40"/>
      <c r="E134" s="40" t="s">
        <v>87</v>
      </c>
      <c r="F134" s="40"/>
      <c r="G134" s="40"/>
      <c r="J134"/>
    </row>
    <row r="135" spans="1:10" ht="12.75">
      <c r="A135" s="40"/>
      <c r="B135" s="40"/>
      <c r="C135" s="40"/>
      <c r="D135" s="40"/>
      <c r="E135" s="40"/>
      <c r="F135" s="40"/>
      <c r="G135" s="40"/>
      <c r="J135"/>
    </row>
    <row r="136" spans="1:10" ht="15">
      <c r="A136" s="40"/>
      <c r="B136" s="48" t="s">
        <v>88</v>
      </c>
      <c r="C136" s="74" t="s">
        <v>89</v>
      </c>
      <c r="D136" s="74"/>
      <c r="E136" s="48" t="s">
        <v>90</v>
      </c>
      <c r="F136" s="49" t="s">
        <v>91</v>
      </c>
      <c r="G136" s="48" t="s">
        <v>92</v>
      </c>
      <c r="H136" s="50" t="s">
        <v>93</v>
      </c>
      <c r="I136" s="74" t="s">
        <v>94</v>
      </c>
      <c r="J136" s="74"/>
    </row>
    <row r="137" spans="1:10" ht="12.75">
      <c r="A137" s="40"/>
      <c r="B137" s="10">
        <v>1</v>
      </c>
      <c r="C137" s="71">
        <f>15/3.28</f>
        <v>4.573170731707317</v>
      </c>
      <c r="D137" s="71"/>
      <c r="E137" s="51">
        <f aca="true" t="shared" si="0" ref="E137:E142">C137^$C$134</f>
        <v>8.211095821133988</v>
      </c>
      <c r="F137" s="52">
        <f>I124+I125</f>
        <v>1779.9583333333333</v>
      </c>
      <c r="G137" s="53">
        <f aca="true" t="shared" si="1" ref="G137:G142">F137*E137</f>
        <v>14615.40843262595</v>
      </c>
      <c r="H137" s="54">
        <f aca="true" t="shared" si="2" ref="H137:H142">G137/$G$143</f>
        <v>0.03311448630436959</v>
      </c>
      <c r="I137" s="72">
        <f aca="true" t="shared" si="3" ref="I137:I142">H137*$C$123</f>
        <v>27.297131515847788</v>
      </c>
      <c r="J137" s="72"/>
    </row>
    <row r="138" spans="1:10" ht="12.75">
      <c r="A138" s="40"/>
      <c r="B138" s="10">
        <v>2</v>
      </c>
      <c r="C138" s="71">
        <f>13/3.28+C137</f>
        <v>8.536585365853659</v>
      </c>
      <c r="D138" s="71"/>
      <c r="E138" s="51">
        <f t="shared" si="0"/>
        <v>19.490752193149856</v>
      </c>
      <c r="F138" s="52">
        <f>F137</f>
        <v>1779.9583333333333</v>
      </c>
      <c r="G138" s="53">
        <f t="shared" si="1"/>
        <v>34692.72678913203</v>
      </c>
      <c r="H138" s="54">
        <f t="shared" si="2"/>
        <v>0.07860415474639855</v>
      </c>
      <c r="I138" s="72">
        <f t="shared" si="3"/>
        <v>64.79544722761901</v>
      </c>
      <c r="J138" s="72"/>
    </row>
    <row r="139" spans="1:10" ht="12.75">
      <c r="A139" s="40"/>
      <c r="B139" s="10">
        <v>3</v>
      </c>
      <c r="C139" s="71">
        <f>13/3.28+C138</f>
        <v>12.5</v>
      </c>
      <c r="D139" s="71"/>
      <c r="E139" s="51">
        <f t="shared" si="0"/>
        <v>33.053721840135296</v>
      </c>
      <c r="F139" s="52">
        <f>F138</f>
        <v>1779.9583333333333</v>
      </c>
      <c r="G139" s="53">
        <f t="shared" si="1"/>
        <v>58834.24763703082</v>
      </c>
      <c r="H139" s="54">
        <f t="shared" si="2"/>
        <v>0.13330218560674878</v>
      </c>
      <c r="I139" s="72">
        <f t="shared" si="3"/>
        <v>109.88445535322175</v>
      </c>
      <c r="J139" s="72"/>
    </row>
    <row r="140" spans="1:10" ht="12.75">
      <c r="A140" s="40"/>
      <c r="B140" s="22">
        <v>4</v>
      </c>
      <c r="C140" s="71">
        <f>13/3.28+C139</f>
        <v>16.463414634146343</v>
      </c>
      <c r="D140" s="71"/>
      <c r="E140" s="51">
        <f t="shared" si="0"/>
        <v>48.40386977101293</v>
      </c>
      <c r="F140" s="52">
        <f>F139</f>
        <v>1779.9583333333333</v>
      </c>
      <c r="G140" s="53">
        <f t="shared" si="1"/>
        <v>86156.87136449588</v>
      </c>
      <c r="H140" s="54">
        <f t="shared" si="2"/>
        <v>0.19520771861962433</v>
      </c>
      <c r="I140" s="72">
        <f t="shared" si="3"/>
        <v>160.9147947847031</v>
      </c>
      <c r="J140" s="72"/>
    </row>
    <row r="141" spans="1:10" ht="12.75">
      <c r="A141" s="40"/>
      <c r="B141" s="22">
        <v>5</v>
      </c>
      <c r="C141" s="71">
        <f>13/3.28+C140</f>
        <v>20.426829268292686</v>
      </c>
      <c r="D141" s="71"/>
      <c r="E141" s="51">
        <f t="shared" si="0"/>
        <v>65.25718387462874</v>
      </c>
      <c r="F141" s="52">
        <f>F140</f>
        <v>1779.9583333333333</v>
      </c>
      <c r="G141" s="53">
        <f t="shared" si="1"/>
        <v>116155.06824751104</v>
      </c>
      <c r="H141" s="54">
        <f t="shared" si="2"/>
        <v>0.263175362795813</v>
      </c>
      <c r="I141" s="72">
        <f t="shared" si="3"/>
        <v>216.9422899675274</v>
      </c>
      <c r="J141" s="72"/>
    </row>
    <row r="142" spans="1:10" ht="12.75">
      <c r="A142" s="40"/>
      <c r="B142" s="22">
        <v>6</v>
      </c>
      <c r="C142" s="71">
        <f>13/3.28+C141</f>
        <v>24.39024390243903</v>
      </c>
      <c r="D142" s="71"/>
      <c r="E142" s="51">
        <f t="shared" si="0"/>
        <v>83.42464330610922</v>
      </c>
      <c r="F142" s="52">
        <f>I126+I125</f>
        <v>1569.1483333333333</v>
      </c>
      <c r="G142" s="53">
        <f t="shared" si="1"/>
        <v>130905.6400027091</v>
      </c>
      <c r="H142" s="54">
        <f t="shared" si="2"/>
        <v>0.2965960919270457</v>
      </c>
      <c r="I142" s="72">
        <f t="shared" si="3"/>
        <v>244.49186540304925</v>
      </c>
      <c r="J142" s="72"/>
    </row>
    <row r="143" spans="1:10" ht="12.75">
      <c r="A143" s="40"/>
      <c r="B143" s="40"/>
      <c r="C143" s="40"/>
      <c r="D143" s="40"/>
      <c r="E143" s="40"/>
      <c r="F143" s="40"/>
      <c r="G143" s="53">
        <f>SUM(G137:G142)</f>
        <v>441359.9624735048</v>
      </c>
      <c r="I143" s="73">
        <f>SUM(I137:J142)</f>
        <v>824.3259842519683</v>
      </c>
      <c r="J143" s="82"/>
    </row>
    <row r="144" spans="6:10" ht="12.75">
      <c r="F144" s="4"/>
      <c r="J144"/>
    </row>
    <row r="145" spans="2:10" ht="15.75">
      <c r="B145" s="59" t="s">
        <v>71</v>
      </c>
      <c r="C145" s="34">
        <f>IF(C109&lt;=C105,C109,C105)</f>
        <v>1.3054434292061365</v>
      </c>
      <c r="D145" t="s">
        <v>68</v>
      </c>
      <c r="F145" s="33"/>
      <c r="J145"/>
    </row>
    <row r="146" spans="2:10" ht="12.75">
      <c r="B146" s="11"/>
      <c r="F146" s="33"/>
      <c r="J146"/>
    </row>
    <row r="147" spans="3:10" ht="12.75">
      <c r="C147" s="83" t="s">
        <v>72</v>
      </c>
      <c r="D147" s="83"/>
      <c r="E147" s="83"/>
      <c r="F147" s="11" t="s">
        <v>73</v>
      </c>
      <c r="G147" s="20">
        <v>0.01</v>
      </c>
      <c r="H147" t="str">
        <f>IF(C136&gt;=0.01,"OK","NO")</f>
        <v>OK</v>
      </c>
      <c r="J147"/>
    </row>
    <row r="148" spans="6:11" ht="12.75">
      <c r="F148" s="11" t="s">
        <v>74</v>
      </c>
      <c r="G148" s="34">
        <f>$E$100/C145/($C$101/$C$102)</f>
        <v>0.07660232359575456</v>
      </c>
      <c r="H148" s="80" t="str">
        <f>IF($C$104&lt;=G148,"? OK","? no, entonces Cs =")</f>
        <v>? no, entonces Cs =</v>
      </c>
      <c r="I148" s="80"/>
      <c r="J148" s="80"/>
      <c r="K148" s="25">
        <f>IF(H148="? no, entonces Cs =",G148," ")</f>
        <v>0.07660232359575456</v>
      </c>
    </row>
    <row r="149" spans="6:10" ht="12.75">
      <c r="F149" s="11" t="s">
        <v>62</v>
      </c>
      <c r="G149" s="34">
        <f>IF(K148=G148,K148,$C$104)</f>
        <v>0.07660232359575456</v>
      </c>
      <c r="J149"/>
    </row>
    <row r="150" spans="3:10" ht="15.75">
      <c r="C150" s="75" t="s">
        <v>75</v>
      </c>
      <c r="D150" s="75"/>
      <c r="E150" s="6">
        <v>0.6</v>
      </c>
      <c r="F150" s="11" t="str">
        <f>IF(E132&gt;=E150,"Cs &gt;","No aplica")</f>
        <v>No aplica</v>
      </c>
      <c r="G150" s="34" t="str">
        <f>IF(F150="No aplica","No aplica",0.5*$E$100/$C$101)</f>
        <v>No aplica</v>
      </c>
      <c r="H150" s="80" t="str">
        <f>IF(G150="No aplica"," ",IF(G150&gt;=G149,"MAL","OK"))</f>
        <v> </v>
      </c>
      <c r="I150" s="80"/>
      <c r="J150" s="80"/>
    </row>
    <row r="151" spans="10:11" ht="12.75">
      <c r="J151"/>
      <c r="K151" s="35" t="str">
        <f>IF(H150="no, entonces Cs =",G150," ")</f>
        <v> </v>
      </c>
    </row>
    <row r="152" spans="6:10" ht="12.75">
      <c r="F152" s="11" t="s">
        <v>76</v>
      </c>
      <c r="G152" s="16" t="s">
        <v>108</v>
      </c>
      <c r="H152" s="36">
        <f>IF(H150="OK",G149,IF(H150=" ",G149,IF(H150="MAL",G150,"VALI TOLETE")))</f>
        <v>0.07660232359575456</v>
      </c>
      <c r="J152"/>
    </row>
    <row r="153" ht="12.75">
      <c r="J153"/>
    </row>
    <row r="154" ht="12.75">
      <c r="J154"/>
    </row>
    <row r="155" spans="2:10" ht="12.75">
      <c r="B155" s="16" t="s">
        <v>106</v>
      </c>
      <c r="C155" s="81">
        <f>H152*($E$85+$E$86)</f>
        <v>801.9451295845386</v>
      </c>
      <c r="D155" s="81"/>
      <c r="E155" t="s">
        <v>77</v>
      </c>
      <c r="J155"/>
    </row>
    <row r="156" spans="2:10" ht="12.75">
      <c r="B156" s="16"/>
      <c r="C156" s="37"/>
      <c r="D156" s="37"/>
      <c r="E156" s="38"/>
      <c r="G156" s="11" t="s">
        <v>78</v>
      </c>
      <c r="I156" s="55">
        <v>1566.03</v>
      </c>
      <c r="J156"/>
    </row>
    <row r="157" spans="2:10" ht="12.75">
      <c r="B157" s="29" t="s">
        <v>79</v>
      </c>
      <c r="C157" s="39"/>
      <c r="D157" s="40"/>
      <c r="E157" s="38"/>
      <c r="F157" s="75" t="s">
        <v>80</v>
      </c>
      <c r="G157" s="75"/>
      <c r="H157" s="75"/>
      <c r="I157">
        <f>$E$85/6</f>
        <v>213.9283333333333</v>
      </c>
      <c r="J157" t="s">
        <v>81</v>
      </c>
    </row>
    <row r="158" spans="1:10" ht="12.75">
      <c r="A158" s="11" t="s">
        <v>82</v>
      </c>
      <c r="B158" s="2">
        <v>1</v>
      </c>
      <c r="C158" s="28" t="s">
        <v>67</v>
      </c>
      <c r="D158" s="76">
        <v>0.5</v>
      </c>
      <c r="E158" s="76"/>
      <c r="G158" s="6" t="s">
        <v>83</v>
      </c>
      <c r="H158" s="6"/>
      <c r="I158">
        <v>1355.22</v>
      </c>
      <c r="J158"/>
    </row>
    <row r="159" spans="1:10" ht="12.75">
      <c r="A159" s="41" t="s">
        <v>82</v>
      </c>
      <c r="B159" s="42">
        <v>2</v>
      </c>
      <c r="C159" s="43" t="s">
        <v>67</v>
      </c>
      <c r="D159" s="77">
        <v>2.5</v>
      </c>
      <c r="E159" s="77"/>
      <c r="F159" s="40"/>
      <c r="G159" s="40"/>
      <c r="J159"/>
    </row>
    <row r="160" spans="1:10" ht="12.75">
      <c r="A160" s="40"/>
      <c r="B160" s="40"/>
      <c r="C160" s="44" t="s">
        <v>67</v>
      </c>
      <c r="D160" s="78">
        <f>C145</f>
        <v>1.3054434292061365</v>
      </c>
      <c r="E160" s="79"/>
      <c r="F160" s="40"/>
      <c r="G160" s="40"/>
      <c r="J160"/>
    </row>
    <row r="161" spans="1:10" ht="12.75">
      <c r="A161" s="40"/>
      <c r="D161" s="40"/>
      <c r="E161" s="40"/>
      <c r="F161" s="40"/>
      <c r="G161" s="40"/>
      <c r="J161"/>
    </row>
    <row r="162" spans="1:10" ht="12.75">
      <c r="A162" s="40"/>
      <c r="B162" s="45" t="s">
        <v>84</v>
      </c>
      <c r="C162" s="46">
        <f>B159-B158</f>
        <v>1</v>
      </c>
      <c r="D162" s="40"/>
      <c r="E162" s="40"/>
      <c r="F162" s="40"/>
      <c r="G162" s="40"/>
      <c r="J162"/>
    </row>
    <row r="163" spans="1:10" ht="12.75">
      <c r="A163" s="40"/>
      <c r="B163" s="45" t="s">
        <v>85</v>
      </c>
      <c r="C163" s="46">
        <f>D159-D158</f>
        <v>2</v>
      </c>
      <c r="D163" s="40"/>
      <c r="E163" s="40"/>
      <c r="F163" s="40"/>
      <c r="G163" s="40"/>
      <c r="J163"/>
    </row>
    <row r="164" spans="1:10" ht="12.75">
      <c r="A164" s="40"/>
      <c r="B164" s="45" t="s">
        <v>86</v>
      </c>
      <c r="C164" s="40">
        <f>D159-D160</f>
        <v>1.1945565707938635</v>
      </c>
      <c r="D164" s="40"/>
      <c r="E164" s="40"/>
      <c r="F164" s="40"/>
      <c r="G164" s="40"/>
      <c r="J164"/>
    </row>
    <row r="165" spans="1:10" ht="12.75">
      <c r="A165" s="40"/>
      <c r="B165" s="45" t="s">
        <v>84</v>
      </c>
      <c r="C165" s="40">
        <f>C164*C162/C163</f>
        <v>0.5972782853969317</v>
      </c>
      <c r="D165" s="40"/>
      <c r="E165" s="40"/>
      <c r="F165" s="40"/>
      <c r="G165" s="40"/>
      <c r="J165"/>
    </row>
    <row r="166" spans="1:10" ht="12.75">
      <c r="A166" s="40"/>
      <c r="B166" s="47" t="s">
        <v>82</v>
      </c>
      <c r="C166" s="40">
        <f>B159-C165</f>
        <v>1.4027217146030684</v>
      </c>
      <c r="D166" s="40"/>
      <c r="E166" s="40" t="s">
        <v>87</v>
      </c>
      <c r="F166" s="40"/>
      <c r="G166" s="40"/>
      <c r="J166"/>
    </row>
    <row r="167" spans="1:10" ht="12.75">
      <c r="A167" s="40"/>
      <c r="B167" s="40"/>
      <c r="C167" s="40"/>
      <c r="D167" s="40"/>
      <c r="E167" s="40"/>
      <c r="F167" s="40"/>
      <c r="G167" s="40"/>
      <c r="J167"/>
    </row>
    <row r="168" spans="1:10" ht="15">
      <c r="A168" s="40"/>
      <c r="B168" s="48" t="s">
        <v>88</v>
      </c>
      <c r="C168" s="74" t="s">
        <v>89</v>
      </c>
      <c r="D168" s="74"/>
      <c r="E168" s="48" t="s">
        <v>90</v>
      </c>
      <c r="F168" s="49" t="s">
        <v>91</v>
      </c>
      <c r="G168" s="48" t="s">
        <v>92</v>
      </c>
      <c r="H168" s="50" t="s">
        <v>110</v>
      </c>
      <c r="I168" s="74" t="s">
        <v>109</v>
      </c>
      <c r="J168" s="74"/>
    </row>
    <row r="169" spans="1:10" ht="12.75">
      <c r="A169" s="40"/>
      <c r="B169" s="10">
        <v>1</v>
      </c>
      <c r="C169" s="71">
        <f>15/3.28</f>
        <v>4.573170731707317</v>
      </c>
      <c r="D169" s="71"/>
      <c r="E169" s="51">
        <f aca="true" t="shared" si="4" ref="E169:E174">C169^$C$166</f>
        <v>8.435314995604543</v>
      </c>
      <c r="F169" s="52">
        <f>I156+I157</f>
        <v>1779.9583333333333</v>
      </c>
      <c r="G169" s="53">
        <f aca="true" t="shared" si="5" ref="G169:G174">F169*E169</f>
        <v>15014.509220717935</v>
      </c>
      <c r="H169" s="51">
        <f aca="true" t="shared" si="6" ref="H169:H174">G169/$G$175</f>
        <v>0.032346039041797406</v>
      </c>
      <c r="I169" s="72">
        <f aca="true" t="shared" si="7" ref="I169:I174">H169*$C$155</f>
        <v>25.939748470920765</v>
      </c>
      <c r="J169" s="72"/>
    </row>
    <row r="170" spans="1:10" ht="12.75">
      <c r="A170" s="40"/>
      <c r="B170" s="10">
        <v>2</v>
      </c>
      <c r="C170" s="71">
        <f>13/3.28+C169</f>
        <v>8.536585365853659</v>
      </c>
      <c r="D170" s="71"/>
      <c r="E170" s="51">
        <f t="shared" si="4"/>
        <v>20.24568859059308</v>
      </c>
      <c r="F170" s="52">
        <f>F169</f>
        <v>1779.9583333333333</v>
      </c>
      <c r="G170" s="53">
        <f t="shared" si="5"/>
        <v>36036.48212089774</v>
      </c>
      <c r="H170" s="51">
        <f t="shared" si="6"/>
        <v>0.07763406985046004</v>
      </c>
      <c r="I170" s="72">
        <f t="shared" si="7"/>
        <v>62.258264206402295</v>
      </c>
      <c r="J170" s="72"/>
    </row>
    <row r="171" spans="1:10" ht="12.75">
      <c r="A171" s="40"/>
      <c r="B171" s="10">
        <v>3</v>
      </c>
      <c r="C171" s="71">
        <f>13/3.28+C170</f>
        <v>12.5</v>
      </c>
      <c r="D171" s="71"/>
      <c r="E171" s="51">
        <f t="shared" si="4"/>
        <v>34.56682525885524</v>
      </c>
      <c r="F171" s="52">
        <f>F170</f>
        <v>1779.9583333333333</v>
      </c>
      <c r="G171" s="53">
        <f t="shared" si="5"/>
        <v>61527.508676376536</v>
      </c>
      <c r="H171" s="51">
        <f t="shared" si="6"/>
        <v>0.132549866834438</v>
      </c>
      <c r="I171" s="72">
        <f t="shared" si="7"/>
        <v>106.29772013495672</v>
      </c>
      <c r="J171" s="72"/>
    </row>
    <row r="172" spans="1:10" ht="12.75">
      <c r="A172" s="40"/>
      <c r="B172" s="22">
        <v>4</v>
      </c>
      <c r="C172" s="71">
        <f>13/3.28+C171</f>
        <v>16.463414634146343</v>
      </c>
      <c r="D172" s="71"/>
      <c r="E172" s="51">
        <f t="shared" si="4"/>
        <v>50.86732534315941</v>
      </c>
      <c r="F172" s="52">
        <f>F171</f>
        <v>1779.9583333333333</v>
      </c>
      <c r="G172" s="53">
        <f t="shared" si="5"/>
        <v>90541.71963893445</v>
      </c>
      <c r="H172" s="51">
        <f t="shared" si="6"/>
        <v>0.19505572611799368</v>
      </c>
      <c r="I172" s="72">
        <f t="shared" si="7"/>
        <v>156.4239895579007</v>
      </c>
      <c r="J172" s="72"/>
    </row>
    <row r="173" spans="1:10" ht="12.75">
      <c r="A173" s="40"/>
      <c r="B173" s="22">
        <v>5</v>
      </c>
      <c r="C173" s="71">
        <f>13/3.28+C172</f>
        <v>20.426829268292686</v>
      </c>
      <c r="D173" s="71"/>
      <c r="E173" s="51">
        <f t="shared" si="4"/>
        <v>68.84102620306818</v>
      </c>
      <c r="F173" s="52">
        <f>F172</f>
        <v>1779.9583333333333</v>
      </c>
      <c r="G173" s="53">
        <f t="shared" si="5"/>
        <v>122534.15826536957</v>
      </c>
      <c r="H173" s="51">
        <f t="shared" si="6"/>
        <v>0.263977637160218</v>
      </c>
      <c r="I173" s="72">
        <f t="shared" si="7"/>
        <v>211.69558043987132</v>
      </c>
      <c r="J173" s="72"/>
    </row>
    <row r="174" spans="1:10" ht="12.75">
      <c r="A174" s="40"/>
      <c r="B174" s="22">
        <v>6</v>
      </c>
      <c r="C174" s="71">
        <f>13/3.28+C173</f>
        <v>24.39024390243903</v>
      </c>
      <c r="D174" s="71"/>
      <c r="E174" s="51">
        <f t="shared" si="4"/>
        <v>88.28322853757112</v>
      </c>
      <c r="F174" s="52">
        <f>I158+I157</f>
        <v>1569.1483333333333</v>
      </c>
      <c r="G174" s="53">
        <f t="shared" si="5"/>
        <v>138529.4809210155</v>
      </c>
      <c r="H174" s="51">
        <f t="shared" si="6"/>
        <v>0.298436660995093</v>
      </c>
      <c r="I174" s="72">
        <f t="shared" si="7"/>
        <v>239.32982677448683</v>
      </c>
      <c r="J174" s="72"/>
    </row>
    <row r="175" spans="1:10" ht="12.75">
      <c r="A175" s="40"/>
      <c r="B175" s="40"/>
      <c r="C175" s="40"/>
      <c r="D175" s="40"/>
      <c r="E175" s="40"/>
      <c r="F175" s="40"/>
      <c r="G175" s="53">
        <f>SUM(G169:G174)</f>
        <v>464183.85884331167</v>
      </c>
      <c r="I175" s="73">
        <f>SUM(I169:J174)</f>
        <v>801.9451295845387</v>
      </c>
      <c r="J175" s="73"/>
    </row>
    <row r="176" spans="1:10" ht="12.75">
      <c r="A176" s="40"/>
      <c r="B176" s="40"/>
      <c r="C176" s="40"/>
      <c r="D176" s="40"/>
      <c r="E176" s="40"/>
      <c r="F176" s="40"/>
      <c r="G176" s="58"/>
      <c r="I176" s="58"/>
      <c r="J176" s="58"/>
    </row>
    <row r="177" spans="1:3" ht="12.75">
      <c r="A177" s="75" t="s">
        <v>128</v>
      </c>
      <c r="B177" s="75"/>
      <c r="C177" s="75"/>
    </row>
    <row r="178" spans="1:9" ht="15.75">
      <c r="A178" s="86" t="s">
        <v>127</v>
      </c>
      <c r="B178" s="86"/>
      <c r="C178" s="86"/>
      <c r="D178" s="86"/>
      <c r="E178" s="86"/>
      <c r="F178" s="86"/>
      <c r="G178" s="86"/>
      <c r="H178" s="86"/>
      <c r="I178" s="86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10" ht="14.25">
      <c r="A180" s="85" t="s">
        <v>129</v>
      </c>
      <c r="B180" s="85"/>
      <c r="C180" s="85"/>
      <c r="D180" s="85"/>
      <c r="J180"/>
    </row>
    <row r="181" ht="12.75">
      <c r="J181"/>
    </row>
    <row r="182" spans="2:10" ht="12.75">
      <c r="B182" s="29" t="s">
        <v>42</v>
      </c>
      <c r="C182" s="29"/>
      <c r="J182"/>
    </row>
    <row r="183" spans="2:10" ht="12.75">
      <c r="B183" s="29"/>
      <c r="C183" s="29"/>
      <c r="J183"/>
    </row>
    <row r="184" spans="2:10" ht="12.75">
      <c r="B184" s="11" t="s">
        <v>43</v>
      </c>
      <c r="C184" s="11">
        <v>1.5</v>
      </c>
      <c r="D184" s="11"/>
      <c r="E184" s="11"/>
      <c r="J184"/>
    </row>
    <row r="185" spans="2:10" ht="12.75">
      <c r="B185" s="11" t="s">
        <v>44</v>
      </c>
      <c r="C185" s="11">
        <v>0.6</v>
      </c>
      <c r="D185" s="11"/>
      <c r="E185" s="11"/>
      <c r="J185"/>
    </row>
    <row r="186" spans="2:10" ht="12.75">
      <c r="B186" s="11" t="s">
        <v>45</v>
      </c>
      <c r="C186" s="11">
        <v>1</v>
      </c>
      <c r="D186" s="11"/>
      <c r="E186" s="11"/>
      <c r="J186"/>
    </row>
    <row r="187" spans="2:10" ht="12.75">
      <c r="B187" s="11" t="s">
        <v>46</v>
      </c>
      <c r="C187" s="11">
        <v>1.5</v>
      </c>
      <c r="D187" s="11"/>
      <c r="E187" s="11"/>
      <c r="J187"/>
    </row>
    <row r="188" spans="2:10" ht="15.75">
      <c r="B188" s="11" t="s">
        <v>47</v>
      </c>
      <c r="C188" s="84" t="s">
        <v>48</v>
      </c>
      <c r="D188" s="84"/>
      <c r="E188" s="6">
        <f>C186*C184</f>
        <v>1.5</v>
      </c>
      <c r="J188"/>
    </row>
    <row r="189" spans="2:10" ht="15.75">
      <c r="B189" s="11" t="s">
        <v>49</v>
      </c>
      <c r="C189" s="84" t="s">
        <v>50</v>
      </c>
      <c r="D189" s="84"/>
      <c r="E189" s="6">
        <f>C187*C185</f>
        <v>0.8999999999999999</v>
      </c>
      <c r="J189"/>
    </row>
    <row r="190" spans="2:11" ht="18.75">
      <c r="B190" s="11" t="s">
        <v>51</v>
      </c>
      <c r="C190" s="84" t="s">
        <v>52</v>
      </c>
      <c r="D190" s="84"/>
      <c r="E190" s="30">
        <f>2/3*E188</f>
        <v>1</v>
      </c>
      <c r="H190" s="91" t="s">
        <v>53</v>
      </c>
      <c r="I190" s="91"/>
      <c r="J190" s="11" t="s">
        <v>54</v>
      </c>
      <c r="K190" s="23">
        <v>1.4</v>
      </c>
    </row>
    <row r="191" spans="2:10" ht="15.75">
      <c r="B191" s="11" t="s">
        <v>55</v>
      </c>
      <c r="C191" s="84" t="s">
        <v>56</v>
      </c>
      <c r="D191" s="84"/>
      <c r="E191" s="30">
        <f>2/3*E189</f>
        <v>0.5999999999999999</v>
      </c>
      <c r="J191"/>
    </row>
    <row r="192" spans="2:10" ht="15.75">
      <c r="B192" s="16" t="s">
        <v>57</v>
      </c>
      <c r="C192" s="16">
        <v>6</v>
      </c>
      <c r="D192" s="11"/>
      <c r="E192" s="11"/>
      <c r="I192" s="6" t="s">
        <v>58</v>
      </c>
      <c r="J192">
        <v>0.028</v>
      </c>
    </row>
    <row r="193" spans="2:10" ht="15.75">
      <c r="B193" s="11" t="s">
        <v>59</v>
      </c>
      <c r="C193">
        <v>1</v>
      </c>
      <c r="I193" s="6" t="s">
        <v>60</v>
      </c>
      <c r="J193" s="31">
        <v>80</v>
      </c>
    </row>
    <row r="194" spans="9:10" ht="12.75">
      <c r="I194" s="6" t="s">
        <v>61</v>
      </c>
      <c r="J194">
        <v>0.8</v>
      </c>
    </row>
    <row r="195" spans="2:10" ht="12.75">
      <c r="B195" s="28" t="s">
        <v>62</v>
      </c>
      <c r="C195" s="32">
        <f>E190/C192*C193</f>
        <v>0.16666666666666666</v>
      </c>
      <c r="I195" s="6" t="s">
        <v>65</v>
      </c>
      <c r="J195">
        <v>6</v>
      </c>
    </row>
    <row r="196" spans="2:10" ht="12.75">
      <c r="B196" s="11" t="s">
        <v>66</v>
      </c>
      <c r="C196">
        <f>J192*(J193^J194)</f>
        <v>0.9324595922900976</v>
      </c>
      <c r="D196" t="s">
        <v>64</v>
      </c>
      <c r="J196"/>
    </row>
    <row r="197" spans="2:10" ht="12.75">
      <c r="B197" s="11" t="s">
        <v>66</v>
      </c>
      <c r="C197">
        <f>0.1*J195</f>
        <v>0.6000000000000001</v>
      </c>
      <c r="D197" t="s">
        <v>64</v>
      </c>
      <c r="F197" s="11"/>
      <c r="J197"/>
    </row>
    <row r="198" spans="1:10" ht="12.75">
      <c r="A198" s="6" t="s">
        <v>69</v>
      </c>
      <c r="B198" s="11" t="s">
        <v>70</v>
      </c>
      <c r="C198">
        <v>1.27</v>
      </c>
      <c r="D198" t="s">
        <v>64</v>
      </c>
      <c r="F198" s="11"/>
      <c r="J198"/>
    </row>
    <row r="199" spans="2:10" ht="12.75">
      <c r="B199" s="11" t="s">
        <v>71</v>
      </c>
      <c r="C199">
        <v>1.57</v>
      </c>
      <c r="D199" t="s">
        <v>64</v>
      </c>
      <c r="F199" s="33"/>
      <c r="J199"/>
    </row>
    <row r="200" spans="2:10" ht="12.75">
      <c r="B200" s="11" t="s">
        <v>100</v>
      </c>
      <c r="C200">
        <v>1.21</v>
      </c>
      <c r="D200" t="s">
        <v>64</v>
      </c>
      <c r="F200" s="33"/>
      <c r="J200"/>
    </row>
    <row r="201" spans="2:10" ht="12.75">
      <c r="B201" s="11"/>
      <c r="F201" s="33"/>
      <c r="J201"/>
    </row>
    <row r="202" spans="2:10" ht="12.75">
      <c r="B202" s="11"/>
      <c r="F202" s="33"/>
      <c r="J202"/>
    </row>
    <row r="203" spans="2:10" ht="15.75">
      <c r="B203" s="59" t="s">
        <v>70</v>
      </c>
      <c r="C203" s="20">
        <f>C198</f>
        <v>1.27</v>
      </c>
      <c r="D203" t="s">
        <v>68</v>
      </c>
      <c r="F203" s="33"/>
      <c r="J203"/>
    </row>
    <row r="204" spans="2:10" ht="12.75">
      <c r="B204" s="11"/>
      <c r="F204" s="33"/>
      <c r="J204"/>
    </row>
    <row r="205" spans="3:10" ht="12.75">
      <c r="C205" s="83" t="s">
        <v>72</v>
      </c>
      <c r="D205" s="83"/>
      <c r="E205" s="83"/>
      <c r="F205" s="11" t="s">
        <v>73</v>
      </c>
      <c r="G205" s="20">
        <v>0.01</v>
      </c>
      <c r="H205" t="str">
        <f>IF(C195&gt;=0.01,"OK","NO")</f>
        <v>OK</v>
      </c>
      <c r="J205"/>
    </row>
    <row r="206" spans="6:11" ht="12.75">
      <c r="F206" s="11" t="s">
        <v>74</v>
      </c>
      <c r="G206" s="34">
        <f>$E$100/C203/($C$101/$C$102)</f>
        <v>0.07874015748031495</v>
      </c>
      <c r="H206" s="80" t="str">
        <f>IF($C$104&lt;=G206,"? OK","? no, entonces Cs =")</f>
        <v>? no, entonces Cs =</v>
      </c>
      <c r="I206" s="80"/>
      <c r="J206" s="80"/>
      <c r="K206" s="25">
        <f>IF(H206="? no, entonces Cs =",G206," ")</f>
        <v>0.07874015748031495</v>
      </c>
    </row>
    <row r="207" spans="6:10" ht="12.75">
      <c r="F207" s="11" t="s">
        <v>62</v>
      </c>
      <c r="G207" s="34">
        <f>IF(K206=G206,K206,$C$104)</f>
        <v>0.07874015748031495</v>
      </c>
      <c r="J207"/>
    </row>
    <row r="208" spans="3:10" ht="15.75">
      <c r="C208" s="75" t="s">
        <v>75</v>
      </c>
      <c r="D208" s="75"/>
      <c r="E208" s="6">
        <v>0.6</v>
      </c>
      <c r="F208" s="11" t="str">
        <f>IF(E191&gt;=E208,"Cs &gt;","No aplica")</f>
        <v>Cs &gt;</v>
      </c>
      <c r="G208" s="34">
        <f>IF(F208="No aplica","No aplica",0.5*$E$100/$C$101)</f>
        <v>0.04999999999999999</v>
      </c>
      <c r="H208" s="80" t="str">
        <f>IF(G208="No aplica"," ",IF(G208&gt;=G207,"MAL","OK"))</f>
        <v>OK</v>
      </c>
      <c r="I208" s="80"/>
      <c r="J208" s="80"/>
    </row>
    <row r="209" spans="10:11" ht="12.75">
      <c r="J209"/>
      <c r="K209" s="35" t="str">
        <f>IF(H208="no, entonces Cs =",G208," ")</f>
        <v> </v>
      </c>
    </row>
    <row r="210" spans="6:10" ht="12.75">
      <c r="F210" s="11" t="s">
        <v>76</v>
      </c>
      <c r="G210" s="16" t="s">
        <v>107</v>
      </c>
      <c r="H210" s="36">
        <f>IF(H208="OK",G207,IF(H208=" ",G207,IF(H208="MAL",G208,"VALI TOLETE")))</f>
        <v>0.07874015748031495</v>
      </c>
      <c r="J210"/>
    </row>
    <row r="211" ht="12.75">
      <c r="J211"/>
    </row>
    <row r="212" ht="12.75">
      <c r="J212"/>
    </row>
    <row r="213" spans="2:10" ht="12.75">
      <c r="B213" s="16" t="s">
        <v>105</v>
      </c>
      <c r="C213" s="81">
        <f>H210*($E$85+$E$86)</f>
        <v>824.3259842519683</v>
      </c>
      <c r="D213" s="81"/>
      <c r="E213" t="s">
        <v>77</v>
      </c>
      <c r="J213"/>
    </row>
    <row r="214" spans="2:10" ht="12.75">
      <c r="B214" s="16"/>
      <c r="C214" s="37"/>
      <c r="D214" s="37"/>
      <c r="E214" s="38"/>
      <c r="G214" s="11" t="s">
        <v>78</v>
      </c>
      <c r="I214" s="55">
        <v>1566.03</v>
      </c>
      <c r="J214"/>
    </row>
    <row r="215" spans="2:10" ht="12.75">
      <c r="B215" s="29" t="s">
        <v>79</v>
      </c>
      <c r="C215" s="39"/>
      <c r="D215" s="40"/>
      <c r="E215" s="38"/>
      <c r="F215" s="75" t="s">
        <v>80</v>
      </c>
      <c r="G215" s="75"/>
      <c r="H215" s="75"/>
      <c r="I215">
        <f>$E$85/6</f>
        <v>213.9283333333333</v>
      </c>
      <c r="J215" t="s">
        <v>81</v>
      </c>
    </row>
    <row r="216" spans="1:10" ht="12.75">
      <c r="A216" s="11" t="s">
        <v>82</v>
      </c>
      <c r="B216" s="2">
        <v>1</v>
      </c>
      <c r="C216" s="28" t="s">
        <v>67</v>
      </c>
      <c r="D216" s="76">
        <v>0.5</v>
      </c>
      <c r="E216" s="76"/>
      <c r="G216" s="6" t="s">
        <v>83</v>
      </c>
      <c r="H216" s="6"/>
      <c r="I216">
        <v>1355.22</v>
      </c>
      <c r="J216"/>
    </row>
    <row r="217" spans="1:10" ht="12.75">
      <c r="A217" s="41" t="s">
        <v>82</v>
      </c>
      <c r="B217" s="42">
        <v>2</v>
      </c>
      <c r="C217" s="43" t="s">
        <v>67</v>
      </c>
      <c r="D217" s="77">
        <v>2.5</v>
      </c>
      <c r="E217" s="77"/>
      <c r="F217" s="40"/>
      <c r="G217" s="40"/>
      <c r="J217"/>
    </row>
    <row r="218" spans="1:10" ht="12.75">
      <c r="A218" s="40"/>
      <c r="B218" s="40"/>
      <c r="C218" s="44" t="s">
        <v>67</v>
      </c>
      <c r="D218" s="79">
        <f>C203</f>
        <v>1.27</v>
      </c>
      <c r="E218" s="79"/>
      <c r="F218" s="40"/>
      <c r="G218" s="40"/>
      <c r="J218"/>
    </row>
    <row r="219" spans="1:10" ht="12.75">
      <c r="A219" s="40"/>
      <c r="D219" s="40"/>
      <c r="E219" s="40"/>
      <c r="F219" s="40"/>
      <c r="G219" s="40"/>
      <c r="J219"/>
    </row>
    <row r="220" spans="1:10" ht="12.75">
      <c r="A220" s="40"/>
      <c r="B220" s="45" t="s">
        <v>84</v>
      </c>
      <c r="C220" s="46">
        <f>B217-B216</f>
        <v>1</v>
      </c>
      <c r="D220" s="40"/>
      <c r="E220" s="40"/>
      <c r="F220" s="40"/>
      <c r="G220" s="40"/>
      <c r="J220"/>
    </row>
    <row r="221" spans="1:10" ht="12.75">
      <c r="A221" s="40"/>
      <c r="B221" s="45" t="s">
        <v>85</v>
      </c>
      <c r="C221" s="46">
        <f>D217-D216</f>
        <v>2</v>
      </c>
      <c r="D221" s="40"/>
      <c r="E221" s="40"/>
      <c r="F221" s="40"/>
      <c r="G221" s="40"/>
      <c r="J221"/>
    </row>
    <row r="222" spans="1:10" ht="12.75">
      <c r="A222" s="40"/>
      <c r="B222" s="45" t="s">
        <v>86</v>
      </c>
      <c r="C222" s="40">
        <f>D217-D218</f>
        <v>1.23</v>
      </c>
      <c r="D222" s="40"/>
      <c r="E222" s="40"/>
      <c r="F222" s="40"/>
      <c r="G222" s="40"/>
      <c r="J222"/>
    </row>
    <row r="223" spans="1:10" ht="12.75">
      <c r="A223" s="40"/>
      <c r="B223" s="45" t="s">
        <v>84</v>
      </c>
      <c r="C223" s="40">
        <f>C222*C220/C221</f>
        <v>0.615</v>
      </c>
      <c r="D223" s="40"/>
      <c r="E223" s="40"/>
      <c r="F223" s="40"/>
      <c r="G223" s="40"/>
      <c r="J223"/>
    </row>
    <row r="224" spans="1:10" ht="12.75">
      <c r="A224" s="40"/>
      <c r="B224" s="47" t="s">
        <v>82</v>
      </c>
      <c r="C224" s="40">
        <f>B217-C223</f>
        <v>1.385</v>
      </c>
      <c r="D224" s="40"/>
      <c r="E224" s="40" t="s">
        <v>87</v>
      </c>
      <c r="F224" s="40"/>
      <c r="G224" s="40"/>
      <c r="J224"/>
    </row>
    <row r="225" spans="1:10" ht="12.75">
      <c r="A225" s="40"/>
      <c r="B225" s="40"/>
      <c r="C225" s="40"/>
      <c r="D225" s="40"/>
      <c r="E225" s="40"/>
      <c r="F225" s="40"/>
      <c r="G225" s="40"/>
      <c r="J225"/>
    </row>
    <row r="226" spans="1:10" ht="15">
      <c r="A226" s="40"/>
      <c r="B226" s="48" t="s">
        <v>88</v>
      </c>
      <c r="C226" s="74" t="s">
        <v>89</v>
      </c>
      <c r="D226" s="74"/>
      <c r="E226" s="48" t="s">
        <v>90</v>
      </c>
      <c r="F226" s="49" t="s">
        <v>91</v>
      </c>
      <c r="G226" s="48" t="s">
        <v>92</v>
      </c>
      <c r="H226" s="50" t="s">
        <v>93</v>
      </c>
      <c r="I226" s="74" t="s">
        <v>94</v>
      </c>
      <c r="J226" s="74"/>
    </row>
    <row r="227" spans="1:10" ht="12.75">
      <c r="A227" s="40"/>
      <c r="B227" s="10">
        <v>1</v>
      </c>
      <c r="C227" s="71">
        <f>15/3.28</f>
        <v>4.573170731707317</v>
      </c>
      <c r="D227" s="71"/>
      <c r="E227" s="51">
        <f aca="true" t="shared" si="8" ref="E227:E232">C227^$C$134</f>
        <v>8.211095821133988</v>
      </c>
      <c r="F227" s="52">
        <f>I214+I215</f>
        <v>1779.9583333333333</v>
      </c>
      <c r="G227" s="53">
        <f aca="true" t="shared" si="9" ref="G227:G232">F227*E227</f>
        <v>14615.40843262595</v>
      </c>
      <c r="H227" s="51">
        <f aca="true" t="shared" si="10" ref="H227:H232">G227/$G$233</f>
        <v>0.03311448630436959</v>
      </c>
      <c r="I227" s="72">
        <f aca="true" t="shared" si="11" ref="I227:I232">H227*$C$213</f>
        <v>27.297131515847788</v>
      </c>
      <c r="J227" s="72"/>
    </row>
    <row r="228" spans="1:10" ht="12.75">
      <c r="A228" s="40"/>
      <c r="B228" s="10">
        <v>2</v>
      </c>
      <c r="C228" s="71">
        <f>13/3.28+C227</f>
        <v>8.536585365853659</v>
      </c>
      <c r="D228" s="71"/>
      <c r="E228" s="51">
        <f t="shared" si="8"/>
        <v>19.490752193149856</v>
      </c>
      <c r="F228" s="52">
        <f>F227</f>
        <v>1779.9583333333333</v>
      </c>
      <c r="G228" s="53">
        <f t="shared" si="9"/>
        <v>34692.72678913203</v>
      </c>
      <c r="H228" s="51">
        <f t="shared" si="10"/>
        <v>0.07860415474639855</v>
      </c>
      <c r="I228" s="72">
        <f t="shared" si="11"/>
        <v>64.79544722761901</v>
      </c>
      <c r="J228" s="72"/>
    </row>
    <row r="229" spans="1:10" ht="12.75">
      <c r="A229" s="40"/>
      <c r="B229" s="10">
        <v>3</v>
      </c>
      <c r="C229" s="71">
        <f>13/3.28+C228</f>
        <v>12.5</v>
      </c>
      <c r="D229" s="71"/>
      <c r="E229" s="51">
        <f t="shared" si="8"/>
        <v>33.053721840135296</v>
      </c>
      <c r="F229" s="52">
        <f>F228</f>
        <v>1779.9583333333333</v>
      </c>
      <c r="G229" s="53">
        <f t="shared" si="9"/>
        <v>58834.24763703082</v>
      </c>
      <c r="H229" s="51">
        <f t="shared" si="10"/>
        <v>0.13330218560674878</v>
      </c>
      <c r="I229" s="72">
        <f t="shared" si="11"/>
        <v>109.88445535322175</v>
      </c>
      <c r="J229" s="72"/>
    </row>
    <row r="230" spans="1:10" ht="12.75">
      <c r="A230" s="40"/>
      <c r="B230" s="22">
        <v>4</v>
      </c>
      <c r="C230" s="71">
        <f>13/3.28+C229</f>
        <v>16.463414634146343</v>
      </c>
      <c r="D230" s="71"/>
      <c r="E230" s="51">
        <f t="shared" si="8"/>
        <v>48.40386977101293</v>
      </c>
      <c r="F230" s="52">
        <f>F229</f>
        <v>1779.9583333333333</v>
      </c>
      <c r="G230" s="53">
        <f t="shared" si="9"/>
        <v>86156.87136449588</v>
      </c>
      <c r="H230" s="51">
        <f t="shared" si="10"/>
        <v>0.19520771861962433</v>
      </c>
      <c r="I230" s="72">
        <f t="shared" si="11"/>
        <v>160.9147947847031</v>
      </c>
      <c r="J230" s="72"/>
    </row>
    <row r="231" spans="1:10" ht="12.75">
      <c r="A231" s="40"/>
      <c r="B231" s="22">
        <v>5</v>
      </c>
      <c r="C231" s="71">
        <f>13/3.28+C230</f>
        <v>20.426829268292686</v>
      </c>
      <c r="D231" s="71"/>
      <c r="E231" s="51">
        <f t="shared" si="8"/>
        <v>65.25718387462874</v>
      </c>
      <c r="F231" s="52">
        <f>F230</f>
        <v>1779.9583333333333</v>
      </c>
      <c r="G231" s="53">
        <f t="shared" si="9"/>
        <v>116155.06824751104</v>
      </c>
      <c r="H231" s="51">
        <f t="shared" si="10"/>
        <v>0.263175362795813</v>
      </c>
      <c r="I231" s="72">
        <f t="shared" si="11"/>
        <v>216.9422899675274</v>
      </c>
      <c r="J231" s="72"/>
    </row>
    <row r="232" spans="1:10" ht="12.75">
      <c r="A232" s="40"/>
      <c r="B232" s="22">
        <v>6</v>
      </c>
      <c r="C232" s="71">
        <f>13/3.28+C231</f>
        <v>24.39024390243903</v>
      </c>
      <c r="D232" s="71"/>
      <c r="E232" s="51">
        <f t="shared" si="8"/>
        <v>83.42464330610922</v>
      </c>
      <c r="F232" s="52">
        <f>I216+I215</f>
        <v>1569.1483333333333</v>
      </c>
      <c r="G232" s="53">
        <f t="shared" si="9"/>
        <v>130905.6400027091</v>
      </c>
      <c r="H232" s="51">
        <f t="shared" si="10"/>
        <v>0.2965960919270457</v>
      </c>
      <c r="I232" s="72">
        <f t="shared" si="11"/>
        <v>244.49186540304925</v>
      </c>
      <c r="J232" s="72"/>
    </row>
    <row r="233" spans="1:10" ht="12.75">
      <c r="A233" s="40"/>
      <c r="B233" s="40"/>
      <c r="C233" s="40"/>
      <c r="D233" s="40"/>
      <c r="E233" s="40"/>
      <c r="F233" s="40"/>
      <c r="G233" s="53">
        <f>SUM(G227:G232)</f>
        <v>441359.9624735048</v>
      </c>
      <c r="I233" s="73">
        <f>SUM(I227:J232)</f>
        <v>824.3259842519683</v>
      </c>
      <c r="J233" s="82"/>
    </row>
    <row r="234" spans="6:10" ht="12.75">
      <c r="F234" s="4"/>
      <c r="J234"/>
    </row>
    <row r="235" spans="2:10" ht="15.75">
      <c r="B235" s="59" t="s">
        <v>71</v>
      </c>
      <c r="C235" s="34">
        <f>C199</f>
        <v>1.57</v>
      </c>
      <c r="D235" t="s">
        <v>68</v>
      </c>
      <c r="F235" s="33"/>
      <c r="J235"/>
    </row>
    <row r="236" spans="2:10" ht="12.75">
      <c r="B236" s="11"/>
      <c r="F236" s="33"/>
      <c r="J236"/>
    </row>
    <row r="237" spans="3:10" ht="12.75">
      <c r="C237" s="83" t="s">
        <v>72</v>
      </c>
      <c r="D237" s="83"/>
      <c r="E237" s="83"/>
      <c r="F237" s="11" t="s">
        <v>73</v>
      </c>
      <c r="G237" s="20">
        <v>0.01</v>
      </c>
      <c r="H237" t="str">
        <f>IF(C226&gt;=0.01,"OK","NO")</f>
        <v>OK</v>
      </c>
      <c r="J237"/>
    </row>
    <row r="238" spans="6:11" ht="12.75">
      <c r="F238" s="11" t="s">
        <v>74</v>
      </c>
      <c r="G238" s="34">
        <f>$E$100/C235/($C$101/$C$102)</f>
        <v>0.06369426751592355</v>
      </c>
      <c r="H238" s="80" t="str">
        <f>IF($C$104&lt;=G238,"? OK","? no, entonces Cs =")</f>
        <v>? no, entonces Cs =</v>
      </c>
      <c r="I238" s="80"/>
      <c r="J238" s="80"/>
      <c r="K238" s="25">
        <f>IF(H238="? no, entonces Cs =",G238," ")</f>
        <v>0.06369426751592355</v>
      </c>
    </row>
    <row r="239" spans="6:10" ht="12.75">
      <c r="F239" s="11" t="s">
        <v>62</v>
      </c>
      <c r="G239" s="34">
        <f>IF(K238=G238,K238,$C$104)</f>
        <v>0.06369426751592355</v>
      </c>
      <c r="J239"/>
    </row>
    <row r="240" spans="3:10" ht="15.75">
      <c r="C240" s="75" t="s">
        <v>75</v>
      </c>
      <c r="D240" s="75"/>
      <c r="E240" s="6">
        <v>0.6</v>
      </c>
      <c r="F240" s="11" t="str">
        <f>IF(E222&gt;=E240,"Cs &gt;","No aplica")</f>
        <v>No aplica</v>
      </c>
      <c r="G240" s="34" t="str">
        <f>IF(F240="No aplica","No aplica",0.5*$E$100/$C$101)</f>
        <v>No aplica</v>
      </c>
      <c r="H240" s="80" t="str">
        <f>IF(G240="No aplica"," ",IF(G240&gt;=G239,"MAL","OK"))</f>
        <v> </v>
      </c>
      <c r="I240" s="80"/>
      <c r="J240" s="80"/>
    </row>
    <row r="241" spans="10:11" ht="12.75">
      <c r="J241"/>
      <c r="K241" s="35" t="str">
        <f>IF(H240="no, entonces Cs =",G240," ")</f>
        <v> </v>
      </c>
    </row>
    <row r="242" spans="6:10" ht="12.75">
      <c r="F242" s="11" t="s">
        <v>76</v>
      </c>
      <c r="G242" s="16" t="s">
        <v>108</v>
      </c>
      <c r="H242" s="36">
        <f>IF(H240="OK",G239,IF(H240=" ",G239,IF(H240="MAL",G240,"VALI TOLETE")))</f>
        <v>0.06369426751592355</v>
      </c>
      <c r="J242"/>
    </row>
    <row r="243" ht="12.75">
      <c r="J243"/>
    </row>
    <row r="244" ht="12.75">
      <c r="J244"/>
    </row>
    <row r="245" spans="2:10" ht="12.75">
      <c r="B245" s="16" t="s">
        <v>106</v>
      </c>
      <c r="C245" s="81">
        <f>H242*($E$85+$E$86)</f>
        <v>666.8114649681527</v>
      </c>
      <c r="D245" s="81"/>
      <c r="E245" t="s">
        <v>77</v>
      </c>
      <c r="J245"/>
    </row>
    <row r="246" spans="2:10" ht="12.75">
      <c r="B246" s="16"/>
      <c r="C246" s="37"/>
      <c r="D246" s="37"/>
      <c r="E246" s="38"/>
      <c r="G246" s="11" t="s">
        <v>78</v>
      </c>
      <c r="I246" s="55">
        <v>1566.03</v>
      </c>
      <c r="J246"/>
    </row>
    <row r="247" spans="2:10" ht="12.75">
      <c r="B247" s="29" t="s">
        <v>79</v>
      </c>
      <c r="C247" s="39"/>
      <c r="D247" s="40"/>
      <c r="E247" s="38"/>
      <c r="F247" s="75" t="s">
        <v>80</v>
      </c>
      <c r="G247" s="75"/>
      <c r="H247" s="75"/>
      <c r="I247">
        <f>$E$85/6</f>
        <v>213.9283333333333</v>
      </c>
      <c r="J247" t="s">
        <v>81</v>
      </c>
    </row>
    <row r="248" spans="1:10" ht="12.75">
      <c r="A248" s="11" t="s">
        <v>82</v>
      </c>
      <c r="B248" s="2">
        <v>1</v>
      </c>
      <c r="C248" s="28" t="s">
        <v>67</v>
      </c>
      <c r="D248" s="76">
        <v>0.5</v>
      </c>
      <c r="E248" s="76"/>
      <c r="G248" s="6" t="s">
        <v>83</v>
      </c>
      <c r="H248" s="6"/>
      <c r="I248">
        <v>1355.22</v>
      </c>
      <c r="J248"/>
    </row>
    <row r="249" spans="1:10" ht="12.75">
      <c r="A249" s="41" t="s">
        <v>82</v>
      </c>
      <c r="B249" s="42">
        <v>2</v>
      </c>
      <c r="C249" s="43" t="s">
        <v>67</v>
      </c>
      <c r="D249" s="77">
        <v>2.5</v>
      </c>
      <c r="E249" s="77"/>
      <c r="F249" s="40"/>
      <c r="G249" s="40"/>
      <c r="J249"/>
    </row>
    <row r="250" spans="1:10" ht="12.75">
      <c r="A250" s="40"/>
      <c r="B250" s="40"/>
      <c r="C250" s="44" t="s">
        <v>67</v>
      </c>
      <c r="D250" s="78">
        <f>C235</f>
        <v>1.57</v>
      </c>
      <c r="E250" s="79"/>
      <c r="F250" s="40"/>
      <c r="G250" s="40"/>
      <c r="J250"/>
    </row>
    <row r="251" spans="1:10" ht="12.75">
      <c r="A251" s="40"/>
      <c r="D251" s="40"/>
      <c r="E251" s="40"/>
      <c r="F251" s="40"/>
      <c r="G251" s="40"/>
      <c r="J251"/>
    </row>
    <row r="252" spans="1:10" ht="12.75">
      <c r="A252" s="40"/>
      <c r="B252" s="45" t="s">
        <v>84</v>
      </c>
      <c r="C252" s="46">
        <f>B249-B248</f>
        <v>1</v>
      </c>
      <c r="D252" s="40"/>
      <c r="E252" s="40"/>
      <c r="F252" s="40"/>
      <c r="G252" s="40"/>
      <c r="J252"/>
    </row>
    <row r="253" spans="1:10" ht="12.75">
      <c r="A253" s="40"/>
      <c r="B253" s="45" t="s">
        <v>85</v>
      </c>
      <c r="C253" s="46">
        <f>D249-D248</f>
        <v>2</v>
      </c>
      <c r="D253" s="40"/>
      <c r="E253" s="40"/>
      <c r="F253" s="40"/>
      <c r="G253" s="40"/>
      <c r="J253"/>
    </row>
    <row r="254" spans="1:10" ht="12.75">
      <c r="A254" s="40"/>
      <c r="B254" s="45" t="s">
        <v>86</v>
      </c>
      <c r="C254" s="40">
        <f>D249-D250</f>
        <v>0.9299999999999999</v>
      </c>
      <c r="D254" s="40"/>
      <c r="E254" s="40"/>
      <c r="F254" s="40"/>
      <c r="G254" s="40"/>
      <c r="J254"/>
    </row>
    <row r="255" spans="1:10" ht="12.75">
      <c r="A255" s="40"/>
      <c r="B255" s="45" t="s">
        <v>84</v>
      </c>
      <c r="C255" s="40">
        <f>C254*C252/C253</f>
        <v>0.46499999999999997</v>
      </c>
      <c r="D255" s="40"/>
      <c r="E255" s="40"/>
      <c r="F255" s="40"/>
      <c r="G255" s="40"/>
      <c r="J255"/>
    </row>
    <row r="256" spans="1:10" ht="12.75">
      <c r="A256" s="40"/>
      <c r="B256" s="47" t="s">
        <v>82</v>
      </c>
      <c r="C256" s="40">
        <f>B249-C255</f>
        <v>1.5350000000000001</v>
      </c>
      <c r="D256" s="40"/>
      <c r="E256" s="40" t="s">
        <v>87</v>
      </c>
      <c r="F256" s="40"/>
      <c r="G256" s="40"/>
      <c r="J256"/>
    </row>
    <row r="257" spans="1:10" ht="12.75">
      <c r="A257" s="40"/>
      <c r="B257" s="40"/>
      <c r="C257" s="40"/>
      <c r="D257" s="40"/>
      <c r="E257" s="40"/>
      <c r="F257" s="40"/>
      <c r="G257" s="40"/>
      <c r="J257"/>
    </row>
    <row r="258" spans="1:10" ht="15">
      <c r="A258" s="40"/>
      <c r="B258" s="48" t="s">
        <v>88</v>
      </c>
      <c r="C258" s="74" t="s">
        <v>89</v>
      </c>
      <c r="D258" s="74"/>
      <c r="E258" s="48" t="s">
        <v>90</v>
      </c>
      <c r="F258" s="49" t="s">
        <v>91</v>
      </c>
      <c r="G258" s="48" t="s">
        <v>92</v>
      </c>
      <c r="H258" s="50" t="s">
        <v>110</v>
      </c>
      <c r="I258" s="74" t="s">
        <v>109</v>
      </c>
      <c r="J258" s="74"/>
    </row>
    <row r="259" spans="1:10" ht="12.75">
      <c r="A259" s="40"/>
      <c r="B259" s="10">
        <v>1</v>
      </c>
      <c r="C259" s="71">
        <f>15/3.28</f>
        <v>4.573170731707317</v>
      </c>
      <c r="D259" s="71"/>
      <c r="E259" s="51">
        <f aca="true" t="shared" si="12" ref="E259:E264">C259^$C$166</f>
        <v>8.435314995604543</v>
      </c>
      <c r="F259" s="52">
        <f>I246+I247</f>
        <v>1779.9583333333333</v>
      </c>
      <c r="G259" s="53">
        <f aca="true" t="shared" si="13" ref="G259:G264">F259*E259</f>
        <v>15014.509220717935</v>
      </c>
      <c r="H259" s="51">
        <f aca="true" t="shared" si="14" ref="H259:H264">G259/$G$265</f>
        <v>0.032346039041797406</v>
      </c>
      <c r="I259" s="72">
        <f aca="true" t="shared" si="15" ref="I259:I264">H259*$C$245</f>
        <v>21.56870967937799</v>
      </c>
      <c r="J259" s="72"/>
    </row>
    <row r="260" spans="1:10" ht="12.75">
      <c r="A260" s="40"/>
      <c r="B260" s="10">
        <v>2</v>
      </c>
      <c r="C260" s="71">
        <f>13/3.28+C259</f>
        <v>8.536585365853659</v>
      </c>
      <c r="D260" s="71"/>
      <c r="E260" s="51">
        <f t="shared" si="12"/>
        <v>20.24568859059308</v>
      </c>
      <c r="F260" s="52">
        <f>F259</f>
        <v>1779.9583333333333</v>
      </c>
      <c r="G260" s="53">
        <f t="shared" si="13"/>
        <v>36036.48212089774</v>
      </c>
      <c r="H260" s="51">
        <f t="shared" si="14"/>
        <v>0.07763406985046004</v>
      </c>
      <c r="I260" s="72">
        <f t="shared" si="15"/>
        <v>51.76728784842515</v>
      </c>
      <c r="J260" s="72"/>
    </row>
    <row r="261" spans="1:10" ht="12.75">
      <c r="A261" s="40"/>
      <c r="B261" s="10">
        <v>3</v>
      </c>
      <c r="C261" s="71">
        <f>13/3.28+C260</f>
        <v>12.5</v>
      </c>
      <c r="D261" s="71"/>
      <c r="E261" s="51">
        <f t="shared" si="12"/>
        <v>34.56682525885524</v>
      </c>
      <c r="F261" s="52">
        <f>F260</f>
        <v>1779.9583333333333</v>
      </c>
      <c r="G261" s="53">
        <f t="shared" si="13"/>
        <v>61527.508676376536</v>
      </c>
      <c r="H261" s="51">
        <f t="shared" si="14"/>
        <v>0.132549866834438</v>
      </c>
      <c r="I261" s="72">
        <f t="shared" si="15"/>
        <v>88.38577088520516</v>
      </c>
      <c r="J261" s="72"/>
    </row>
    <row r="262" spans="1:10" ht="12.75">
      <c r="A262" s="40"/>
      <c r="B262" s="22">
        <v>4</v>
      </c>
      <c r="C262" s="71">
        <f>13/3.28+C261</f>
        <v>16.463414634146343</v>
      </c>
      <c r="D262" s="71"/>
      <c r="E262" s="51">
        <f t="shared" si="12"/>
        <v>50.86732534315941</v>
      </c>
      <c r="F262" s="52">
        <f>F261</f>
        <v>1779.9583333333333</v>
      </c>
      <c r="G262" s="53">
        <f t="shared" si="13"/>
        <v>90541.71963893445</v>
      </c>
      <c r="H262" s="51">
        <f t="shared" si="14"/>
        <v>0.19505572611799368</v>
      </c>
      <c r="I262" s="72">
        <f t="shared" si="15"/>
        <v>130.06539448316613</v>
      </c>
      <c r="J262" s="72"/>
    </row>
    <row r="263" spans="1:10" ht="12.75">
      <c r="A263" s="40"/>
      <c r="B263" s="22">
        <v>5</v>
      </c>
      <c r="C263" s="71">
        <f>13/3.28+C262</f>
        <v>20.426829268292686</v>
      </c>
      <c r="D263" s="71"/>
      <c r="E263" s="51">
        <f t="shared" si="12"/>
        <v>68.84102620306818</v>
      </c>
      <c r="F263" s="52">
        <f>F262</f>
        <v>1779.9583333333333</v>
      </c>
      <c r="G263" s="53">
        <f t="shared" si="13"/>
        <v>122534.15826536957</v>
      </c>
      <c r="H263" s="51">
        <f t="shared" si="14"/>
        <v>0.263977637160218</v>
      </c>
      <c r="I263" s="72">
        <f t="shared" si="15"/>
        <v>176.02331495363643</v>
      </c>
      <c r="J263" s="72"/>
    </row>
    <row r="264" spans="1:10" ht="12.75">
      <c r="A264" s="40"/>
      <c r="B264" s="22">
        <v>6</v>
      </c>
      <c r="C264" s="71">
        <f>13/3.28+C263</f>
        <v>24.39024390243903</v>
      </c>
      <c r="D264" s="71"/>
      <c r="E264" s="51">
        <f t="shared" si="12"/>
        <v>88.28322853757112</v>
      </c>
      <c r="F264" s="52">
        <f>I248+I247</f>
        <v>1569.1483333333333</v>
      </c>
      <c r="G264" s="53">
        <f t="shared" si="13"/>
        <v>138529.4809210155</v>
      </c>
      <c r="H264" s="51">
        <f t="shared" si="14"/>
        <v>0.298436660995093</v>
      </c>
      <c r="I264" s="72">
        <f t="shared" si="15"/>
        <v>199.0009871183419</v>
      </c>
      <c r="J264" s="72"/>
    </row>
    <row r="265" spans="1:10" ht="12.75">
      <c r="A265" s="40"/>
      <c r="B265" s="40"/>
      <c r="C265" s="40"/>
      <c r="D265" s="40"/>
      <c r="E265" s="40"/>
      <c r="F265" s="40"/>
      <c r="G265" s="53">
        <f>SUM(G259:G264)</f>
        <v>464183.85884331167</v>
      </c>
      <c r="I265" s="73">
        <f>SUM(I259:J264)</f>
        <v>666.8114649681528</v>
      </c>
      <c r="J265" s="73"/>
    </row>
    <row r="266" spans="1:10" ht="12.75">
      <c r="A266" s="40"/>
      <c r="B266" s="40"/>
      <c r="C266" s="40"/>
      <c r="D266" s="40"/>
      <c r="E266" s="40"/>
      <c r="F266" s="40"/>
      <c r="G266" s="58"/>
      <c r="I266" s="58"/>
      <c r="J266" s="58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K267" s="48" t="s">
        <v>123</v>
      </c>
      <c r="L267" s="48" t="s">
        <v>122</v>
      </c>
    </row>
    <row r="268" spans="2:12" ht="12.75">
      <c r="B268" s="70" t="s">
        <v>125</v>
      </c>
      <c r="C268" s="70"/>
      <c r="D268" s="70"/>
      <c r="E268" s="70"/>
      <c r="F268" s="69" t="s">
        <v>124</v>
      </c>
      <c r="G268" s="67"/>
      <c r="J268"/>
      <c r="K268" s="10">
        <v>8</v>
      </c>
      <c r="L268" s="10">
        <v>5.5</v>
      </c>
    </row>
    <row r="269" spans="4:12" ht="12.75">
      <c r="D269" s="74" t="s">
        <v>88</v>
      </c>
      <c r="E269" s="74"/>
      <c r="F269" s="48" t="s">
        <v>119</v>
      </c>
      <c r="G269" s="48" t="s">
        <v>118</v>
      </c>
      <c r="J269"/>
      <c r="K269" s="10">
        <v>6</v>
      </c>
      <c r="L269" s="62">
        <f>K269*L268/K268</f>
        <v>4.125</v>
      </c>
    </row>
    <row r="270" spans="4:12" ht="12.75">
      <c r="D270" s="68" t="s">
        <v>116</v>
      </c>
      <c r="E270" s="68"/>
      <c r="F270" s="10">
        <v>0.0545</v>
      </c>
      <c r="G270" s="10">
        <v>0.06935</v>
      </c>
      <c r="J270"/>
      <c r="L270" s="6"/>
    </row>
    <row r="271" spans="4:12" ht="12.75">
      <c r="D271" s="68" t="s">
        <v>115</v>
      </c>
      <c r="E271" s="68"/>
      <c r="F271" s="10">
        <v>0.049</v>
      </c>
      <c r="G271" s="10">
        <v>0.06134</v>
      </c>
      <c r="J271"/>
      <c r="L271" s="6"/>
    </row>
    <row r="272" spans="4:12" ht="12.75">
      <c r="D272" s="68" t="s">
        <v>114</v>
      </c>
      <c r="E272" s="68"/>
      <c r="F272" s="10">
        <v>0.0405</v>
      </c>
      <c r="G272" s="10">
        <v>0.05017</v>
      </c>
      <c r="J272"/>
      <c r="L272" s="6"/>
    </row>
    <row r="273" spans="4:12" ht="12.75">
      <c r="D273" s="68" t="s">
        <v>113</v>
      </c>
      <c r="E273" s="68"/>
      <c r="F273" s="10">
        <v>0.0301</v>
      </c>
      <c r="G273" s="10">
        <v>0.0371</v>
      </c>
      <c r="J273"/>
      <c r="L273" s="6"/>
    </row>
    <row r="274" spans="4:12" ht="12.75">
      <c r="D274" s="68" t="s">
        <v>112</v>
      </c>
      <c r="E274" s="68"/>
      <c r="F274" s="10">
        <v>0.0187</v>
      </c>
      <c r="G274" s="10">
        <v>0.0226</v>
      </c>
      <c r="J274"/>
      <c r="L274" s="6"/>
    </row>
    <row r="275" spans="4:12" ht="12.75">
      <c r="D275" s="68" t="s">
        <v>111</v>
      </c>
      <c r="E275" s="68"/>
      <c r="F275" s="10">
        <v>0.0081</v>
      </c>
      <c r="G275" s="10">
        <v>0.009</v>
      </c>
      <c r="J275"/>
      <c r="L275" s="6"/>
    </row>
    <row r="276" spans="10:12" ht="12.75">
      <c r="J276"/>
      <c r="L276" s="6"/>
    </row>
    <row r="277" spans="6:13" ht="12.75">
      <c r="F277" s="93" t="s">
        <v>121</v>
      </c>
      <c r="G277" s="67"/>
      <c r="H277" s="64" t="s">
        <v>120</v>
      </c>
      <c r="I277" s="63">
        <f>L269</f>
        <v>4.125</v>
      </c>
      <c r="J277" s="93" t="s">
        <v>130</v>
      </c>
      <c r="K277" s="67"/>
      <c r="L277" s="48" t="s">
        <v>131</v>
      </c>
      <c r="M277" s="63">
        <f>L268</f>
        <v>5.5</v>
      </c>
    </row>
    <row r="278" spans="4:13" ht="12.75">
      <c r="D278" s="74" t="s">
        <v>88</v>
      </c>
      <c r="E278" s="74"/>
      <c r="F278" s="48" t="s">
        <v>119</v>
      </c>
      <c r="G278" s="48" t="s">
        <v>118</v>
      </c>
      <c r="H278" s="74" t="s">
        <v>117</v>
      </c>
      <c r="I278" s="74"/>
      <c r="J278" s="48" t="s">
        <v>119</v>
      </c>
      <c r="K278" s="48" t="s">
        <v>118</v>
      </c>
      <c r="L278" s="74" t="s">
        <v>117</v>
      </c>
      <c r="M278" s="74"/>
    </row>
    <row r="279" spans="4:14" ht="12.75">
      <c r="D279" s="68" t="s">
        <v>116</v>
      </c>
      <c r="E279" s="68"/>
      <c r="F279" s="61">
        <f aca="true" t="shared" si="16" ref="F279:F284">$I$277*(F270-F271)/(13/3.28)*100</f>
        <v>0.5724230769230767</v>
      </c>
      <c r="G279" s="61">
        <f aca="true" t="shared" si="17" ref="G279:G284">$I$277*(G270-G271)/(15/3.28)*100</f>
        <v>0.7225019999999996</v>
      </c>
      <c r="H279" s="60" t="str">
        <f aca="true" t="shared" si="18" ref="H279:I284">IF(F279&lt;2,"Si","No")</f>
        <v>Si</v>
      </c>
      <c r="I279" s="60" t="str">
        <f t="shared" si="18"/>
        <v>Si</v>
      </c>
      <c r="J279" s="61">
        <f aca="true" t="shared" si="19" ref="J279:K284">$M$277*(F270-F271)/(13/3.28)*100</f>
        <v>0.7632307692307688</v>
      </c>
      <c r="K279" s="61">
        <f t="shared" si="19"/>
        <v>1.111541538461538</v>
      </c>
      <c r="L279" s="60" t="str">
        <f aca="true" t="shared" si="20" ref="L279:M284">IF(J279&lt;2,"Si","No")</f>
        <v>Si</v>
      </c>
      <c r="M279" s="60" t="str">
        <f t="shared" si="20"/>
        <v>Si</v>
      </c>
      <c r="N279" s="23">
        <v>6</v>
      </c>
    </row>
    <row r="280" spans="4:14" ht="12.75">
      <c r="D280" s="68" t="s">
        <v>115</v>
      </c>
      <c r="E280" s="68"/>
      <c r="F280" s="61">
        <f t="shared" si="16"/>
        <v>0.8846538461538461</v>
      </c>
      <c r="G280" s="61">
        <f t="shared" si="17"/>
        <v>1.007534</v>
      </c>
      <c r="H280" s="60" t="str">
        <f t="shared" si="18"/>
        <v>Si</v>
      </c>
      <c r="I280" s="60" t="str">
        <f t="shared" si="18"/>
        <v>Si</v>
      </c>
      <c r="J280" s="61">
        <f t="shared" si="19"/>
        <v>1.1795384615384614</v>
      </c>
      <c r="K280" s="61">
        <f t="shared" si="19"/>
        <v>1.5500523076923074</v>
      </c>
      <c r="L280" s="60" t="str">
        <f t="shared" si="20"/>
        <v>Si</v>
      </c>
      <c r="M280" s="60" t="str">
        <f t="shared" si="20"/>
        <v>Si</v>
      </c>
      <c r="N280" s="23">
        <v>5</v>
      </c>
    </row>
    <row r="281" spans="4:14" ht="12.75">
      <c r="D281" s="68" t="s">
        <v>114</v>
      </c>
      <c r="E281" s="68"/>
      <c r="F281" s="61">
        <f t="shared" si="16"/>
        <v>1.0824000000000003</v>
      </c>
      <c r="G281" s="61">
        <f t="shared" si="17"/>
        <v>1.1789139999999998</v>
      </c>
      <c r="H281" s="60" t="str">
        <f t="shared" si="18"/>
        <v>Si</v>
      </c>
      <c r="I281" s="60" t="str">
        <f t="shared" si="18"/>
        <v>Si</v>
      </c>
      <c r="J281" s="61">
        <f t="shared" si="19"/>
        <v>1.4432000000000003</v>
      </c>
      <c r="K281" s="61">
        <f t="shared" si="19"/>
        <v>1.8137138461538458</v>
      </c>
      <c r="L281" s="60" t="str">
        <f t="shared" si="20"/>
        <v>Si</v>
      </c>
      <c r="M281" s="60" t="str">
        <f t="shared" si="20"/>
        <v>Si</v>
      </c>
      <c r="N281" s="23">
        <v>4</v>
      </c>
    </row>
    <row r="282" spans="4:14" ht="12.75">
      <c r="D282" s="68" t="s">
        <v>113</v>
      </c>
      <c r="E282" s="68"/>
      <c r="F282" s="61">
        <f t="shared" si="16"/>
        <v>1.1864769230769228</v>
      </c>
      <c r="G282" s="61">
        <f t="shared" si="17"/>
        <v>1.3079000000000003</v>
      </c>
      <c r="H282" s="60" t="str">
        <f t="shared" si="18"/>
        <v>Si</v>
      </c>
      <c r="I282" s="60" t="str">
        <f t="shared" si="18"/>
        <v>Si</v>
      </c>
      <c r="J282" s="61">
        <f t="shared" si="19"/>
        <v>1.5819692307692301</v>
      </c>
      <c r="K282" s="61">
        <f t="shared" si="19"/>
        <v>2.0121538461538466</v>
      </c>
      <c r="L282" s="60" t="str">
        <f t="shared" si="20"/>
        <v>Si</v>
      </c>
      <c r="M282" s="60" t="str">
        <f t="shared" si="20"/>
        <v>No</v>
      </c>
      <c r="N282" s="23">
        <v>3</v>
      </c>
    </row>
    <row r="283" spans="4:14" ht="12.75">
      <c r="D283" s="68" t="s">
        <v>112</v>
      </c>
      <c r="E283" s="68"/>
      <c r="F283" s="61">
        <f t="shared" si="16"/>
        <v>1.1032153846153847</v>
      </c>
      <c r="G283" s="61">
        <f t="shared" si="17"/>
        <v>1.2267199999999998</v>
      </c>
      <c r="H283" s="60" t="str">
        <f t="shared" si="18"/>
        <v>Si</v>
      </c>
      <c r="I283" s="60" t="str">
        <f t="shared" si="18"/>
        <v>Si</v>
      </c>
      <c r="J283" s="61">
        <f t="shared" si="19"/>
        <v>1.4709538461538463</v>
      </c>
      <c r="K283" s="61">
        <f t="shared" si="19"/>
        <v>1.887261538461538</v>
      </c>
      <c r="L283" s="60" t="str">
        <f t="shared" si="20"/>
        <v>Si</v>
      </c>
      <c r="M283" s="60" t="str">
        <f t="shared" si="20"/>
        <v>Si</v>
      </c>
      <c r="N283" s="23">
        <v>2</v>
      </c>
    </row>
    <row r="284" spans="4:14" ht="12.75">
      <c r="D284" s="68" t="s">
        <v>111</v>
      </c>
      <c r="E284" s="68"/>
      <c r="F284" s="61">
        <f t="shared" si="16"/>
        <v>0.8430230769230768</v>
      </c>
      <c r="G284" s="61">
        <f t="shared" si="17"/>
        <v>0.8118000000000001</v>
      </c>
      <c r="H284" s="60" t="str">
        <f t="shared" si="18"/>
        <v>Si</v>
      </c>
      <c r="I284" s="60" t="str">
        <f t="shared" si="18"/>
        <v>Si</v>
      </c>
      <c r="J284" s="61">
        <f t="shared" si="19"/>
        <v>1.1240307692307692</v>
      </c>
      <c r="K284" s="61">
        <f t="shared" si="19"/>
        <v>1.2489230769230766</v>
      </c>
      <c r="L284" s="60" t="str">
        <f t="shared" si="20"/>
        <v>Si</v>
      </c>
      <c r="M284" s="60" t="str">
        <f t="shared" si="20"/>
        <v>Si</v>
      </c>
      <c r="N284" s="23">
        <v>1</v>
      </c>
    </row>
    <row r="286" spans="4:7" ht="12.75">
      <c r="D286" s="92" t="s">
        <v>132</v>
      </c>
      <c r="E286" s="92"/>
      <c r="F286" s="92"/>
      <c r="G286" s="92"/>
    </row>
    <row r="287" spans="3:6" ht="12.75">
      <c r="C287" s="71" t="s">
        <v>115</v>
      </c>
      <c r="D287" s="71"/>
      <c r="E287" s="65">
        <f>F279/F280*100</f>
        <v>64.70588235294116</v>
      </c>
      <c r="F287" s="65">
        <f>AVERAGE(F277:F279)/F280*100</f>
        <v>64.70588235294116</v>
      </c>
    </row>
    <row r="288" spans="3:6" ht="12.75">
      <c r="C288" s="71" t="s">
        <v>114</v>
      </c>
      <c r="D288" s="71"/>
      <c r="E288" s="66">
        <f>F280/F281*100</f>
        <v>81.73076923076921</v>
      </c>
      <c r="F288" s="65">
        <f>AVERAGE(F278:F280)/F281*100</f>
        <v>67.30769230769228</v>
      </c>
    </row>
    <row r="289" spans="3:6" ht="12.75">
      <c r="C289" s="71" t="s">
        <v>133</v>
      </c>
      <c r="D289" s="71" t="s">
        <v>113</v>
      </c>
      <c r="E289" s="66">
        <f>F281/F282*100</f>
        <v>91.22807017543865</v>
      </c>
      <c r="F289" s="65">
        <f>AVERAGE(F279:F281)/F282*100</f>
        <v>71.3450292397661</v>
      </c>
    </row>
    <row r="290" spans="3:6" ht="12.75">
      <c r="C290" s="71" t="s">
        <v>112</v>
      </c>
      <c r="D290" s="71"/>
      <c r="E290" s="66">
        <f>F282/F283*100</f>
        <v>107.54716981132071</v>
      </c>
      <c r="F290" s="53">
        <f>AVERAGE(F280:F282)/F283*100</f>
        <v>95.28301886792451</v>
      </c>
    </row>
    <row r="291" spans="3:6" ht="12.75">
      <c r="C291" s="71" t="s">
        <v>134</v>
      </c>
      <c r="D291" s="71"/>
      <c r="E291" s="66">
        <f>F283/F284*100</f>
        <v>130.86419753086423</v>
      </c>
      <c r="F291" s="53">
        <f>AVERAGE(F281:F283)/F284*100</f>
        <v>133.33333333333334</v>
      </c>
    </row>
    <row r="292" spans="5:6" ht="12.75">
      <c r="E292" s="20"/>
      <c r="F292" s="20"/>
    </row>
    <row r="293" spans="3:6" ht="12.75">
      <c r="C293" s="71" t="s">
        <v>115</v>
      </c>
      <c r="D293" s="71"/>
      <c r="E293" s="53">
        <f>G279/G280*100</f>
        <v>71.70993733213963</v>
      </c>
      <c r="F293" s="65">
        <f>AVERAGE(G277:G279)/G280*100</f>
        <v>71.70993733213963</v>
      </c>
    </row>
    <row r="294" spans="3:6" ht="12.75">
      <c r="C294" s="71" t="s">
        <v>114</v>
      </c>
      <c r="D294" s="71"/>
      <c r="E294" s="53">
        <f>G280/G281*100</f>
        <v>85.46289211935732</v>
      </c>
      <c r="F294" s="65">
        <f>AVERAGE(G278:G280)/G281*100</f>
        <v>73.37413925019128</v>
      </c>
    </row>
    <row r="295" spans="3:6" ht="12.75">
      <c r="C295" s="71" t="s">
        <v>133</v>
      </c>
      <c r="D295" s="71" t="s">
        <v>113</v>
      </c>
      <c r="E295" s="53">
        <f>G281/G282*100</f>
        <v>90.13793103448272</v>
      </c>
      <c r="F295" s="65">
        <f>AVERAGE(G279:G281)/G282*100</f>
        <v>74.13793103448273</v>
      </c>
    </row>
    <row r="296" spans="3:6" ht="12.75">
      <c r="C296" s="71" t="s">
        <v>112</v>
      </c>
      <c r="D296" s="71"/>
      <c r="E296" s="53">
        <f>G282/G283*100</f>
        <v>106.61764705882358</v>
      </c>
      <c r="F296" s="53">
        <f>AVERAGE(G280:G282)/G283*100</f>
        <v>94.95098039215686</v>
      </c>
    </row>
    <row r="297" spans="3:6" ht="12.75">
      <c r="C297" s="71" t="s">
        <v>134</v>
      </c>
      <c r="D297" s="71"/>
      <c r="E297" s="53">
        <f>G283/G284*100</f>
        <v>151.11111111111106</v>
      </c>
      <c r="F297" s="53">
        <f>AVERAGE(G281:G283)/G284*100</f>
        <v>152.48148148148144</v>
      </c>
    </row>
  </sheetData>
  <mergeCells count="172">
    <mergeCell ref="C296:D296"/>
    <mergeCell ref="C297:D297"/>
    <mergeCell ref="C291:D291"/>
    <mergeCell ref="C293:D293"/>
    <mergeCell ref="C294:D294"/>
    <mergeCell ref="C295:D295"/>
    <mergeCell ref="C288:D288"/>
    <mergeCell ref="C289:D289"/>
    <mergeCell ref="C290:D290"/>
    <mergeCell ref="J277:K277"/>
    <mergeCell ref="L278:M278"/>
    <mergeCell ref="D286:G286"/>
    <mergeCell ref="C287:D287"/>
    <mergeCell ref="D282:E282"/>
    <mergeCell ref="D283:E283"/>
    <mergeCell ref="D284:E284"/>
    <mergeCell ref="D281:E281"/>
    <mergeCell ref="D278:E278"/>
    <mergeCell ref="D279:E279"/>
    <mergeCell ref="D280:E280"/>
    <mergeCell ref="B268:E268"/>
    <mergeCell ref="D269:E269"/>
    <mergeCell ref="D270:E270"/>
    <mergeCell ref="D271:E271"/>
    <mergeCell ref="D272:E272"/>
    <mergeCell ref="D274:E274"/>
    <mergeCell ref="D275:E275"/>
    <mergeCell ref="I175:J175"/>
    <mergeCell ref="I143:J143"/>
    <mergeCell ref="F268:G268"/>
    <mergeCell ref="C171:D171"/>
    <mergeCell ref="I171:J171"/>
    <mergeCell ref="C172:D172"/>
    <mergeCell ref="I172:J172"/>
    <mergeCell ref="I168:J168"/>
    <mergeCell ref="A178:I178"/>
    <mergeCell ref="F277:G277"/>
    <mergeCell ref="H278:I278"/>
    <mergeCell ref="C173:D173"/>
    <mergeCell ref="I173:J173"/>
    <mergeCell ref="C174:D174"/>
    <mergeCell ref="I174:J174"/>
    <mergeCell ref="A180:D180"/>
    <mergeCell ref="C188:D188"/>
    <mergeCell ref="C189:D189"/>
    <mergeCell ref="D273:E273"/>
    <mergeCell ref="C190:D190"/>
    <mergeCell ref="I169:J169"/>
    <mergeCell ref="C170:D170"/>
    <mergeCell ref="I170:J170"/>
    <mergeCell ref="H190:I190"/>
    <mergeCell ref="C169:D169"/>
    <mergeCell ref="D158:E158"/>
    <mergeCell ref="D159:E159"/>
    <mergeCell ref="D160:E160"/>
    <mergeCell ref="C168:D168"/>
    <mergeCell ref="C150:D150"/>
    <mergeCell ref="H150:J150"/>
    <mergeCell ref="C155:D155"/>
    <mergeCell ref="F157:H157"/>
    <mergeCell ref="A83:I83"/>
    <mergeCell ref="C147:E147"/>
    <mergeCell ref="I142:J142"/>
    <mergeCell ref="C140:D140"/>
    <mergeCell ref="I140:J140"/>
    <mergeCell ref="B85:D85"/>
    <mergeCell ref="B86:D86"/>
    <mergeCell ref="C142:D142"/>
    <mergeCell ref="C136:D136"/>
    <mergeCell ref="I136:J136"/>
    <mergeCell ref="D13:E13"/>
    <mergeCell ref="B11:D11"/>
    <mergeCell ref="B36:D36"/>
    <mergeCell ref="B60:D60"/>
    <mergeCell ref="E48:F48"/>
    <mergeCell ref="F50:G50"/>
    <mergeCell ref="F51:G51"/>
    <mergeCell ref="D38:E38"/>
    <mergeCell ref="B23:D23"/>
    <mergeCell ref="B47:D47"/>
    <mergeCell ref="H148:J148"/>
    <mergeCell ref="C141:D141"/>
    <mergeCell ref="I141:J141"/>
    <mergeCell ref="C138:D138"/>
    <mergeCell ref="I138:J138"/>
    <mergeCell ref="C139:D139"/>
    <mergeCell ref="I139:J139"/>
    <mergeCell ref="C137:D137"/>
    <mergeCell ref="I137:J137"/>
    <mergeCell ref="F125:H125"/>
    <mergeCell ref="D126:E126"/>
    <mergeCell ref="D127:E127"/>
    <mergeCell ref="D128:E128"/>
    <mergeCell ref="H116:J116"/>
    <mergeCell ref="C118:D118"/>
    <mergeCell ref="H118:J118"/>
    <mergeCell ref="C123:D123"/>
    <mergeCell ref="C99:D99"/>
    <mergeCell ref="H99:I99"/>
    <mergeCell ref="C100:D100"/>
    <mergeCell ref="C115:E115"/>
    <mergeCell ref="B71:D71"/>
    <mergeCell ref="E70:F70"/>
    <mergeCell ref="F27:G27"/>
    <mergeCell ref="G39:H39"/>
    <mergeCell ref="E46:F46"/>
    <mergeCell ref="D62:E62"/>
    <mergeCell ref="E22:F22"/>
    <mergeCell ref="E24:F24"/>
    <mergeCell ref="F26:G26"/>
    <mergeCell ref="F75:G75"/>
    <mergeCell ref="E72:F72"/>
    <mergeCell ref="F74:G74"/>
    <mergeCell ref="A89:D89"/>
    <mergeCell ref="A1:B1"/>
    <mergeCell ref="A177:C177"/>
    <mergeCell ref="G63:H63"/>
    <mergeCell ref="C98:D98"/>
    <mergeCell ref="A6:F6"/>
    <mergeCell ref="F7:G7"/>
    <mergeCell ref="D9:E9"/>
    <mergeCell ref="G15:H15"/>
    <mergeCell ref="C97:D97"/>
    <mergeCell ref="C191:D191"/>
    <mergeCell ref="C205:E205"/>
    <mergeCell ref="H206:J206"/>
    <mergeCell ref="C208:D208"/>
    <mergeCell ref="H208:J208"/>
    <mergeCell ref="C213:D213"/>
    <mergeCell ref="F215:H215"/>
    <mergeCell ref="D216:E216"/>
    <mergeCell ref="D217:E217"/>
    <mergeCell ref="D218:E218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I233:J233"/>
    <mergeCell ref="C237:E237"/>
    <mergeCell ref="H238:J238"/>
    <mergeCell ref="C240:D240"/>
    <mergeCell ref="H240:J240"/>
    <mergeCell ref="C245:D245"/>
    <mergeCell ref="F247:H247"/>
    <mergeCell ref="D248:E248"/>
    <mergeCell ref="D249:E249"/>
    <mergeCell ref="D250:E250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4:D264"/>
    <mergeCell ref="I264:J264"/>
    <mergeCell ref="I265:J265"/>
    <mergeCell ref="C262:D262"/>
    <mergeCell ref="I262:J262"/>
    <mergeCell ref="C263:D263"/>
    <mergeCell ref="I263:J263"/>
  </mergeCells>
  <printOptions/>
  <pageMargins left="0.75" right="0.75" top="1" bottom="1" header="0" footer="0"/>
  <pageSetup orientation="portrait" paperSize="9" r:id="rId15"/>
  <drawing r:id="rId14"/>
  <legacyDrawing r:id="rId13"/>
  <oleObjects>
    <oleObject progId="Equation.3" shapeId="271301" r:id="rId1"/>
    <oleObject progId="Equation.3" shapeId="271302" r:id="rId2"/>
    <oleObject progId="Equation.3" shapeId="271304" r:id="rId3"/>
    <oleObject progId="Equation.3" shapeId="271305" r:id="rId4"/>
    <oleObject progId="Equation.3" shapeId="271306" r:id="rId5"/>
    <oleObject progId="Equation.3" shapeId="271307" r:id="rId6"/>
    <oleObject progId="Equation.3" shapeId="165838" r:id="rId7"/>
    <oleObject progId="Equation.3" shapeId="165847" r:id="rId8"/>
    <oleObject progId="Equation.3" shapeId="165848" r:id="rId9"/>
    <oleObject progId="Equation.3" shapeId="165849" r:id="rId10"/>
    <oleObject progId="Equation.3" shapeId="165850" r:id="rId11"/>
    <oleObject progId="Equation.3" shapeId="165851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Familia Emen</cp:lastModifiedBy>
  <cp:lastPrinted>2007-03-06T03:06:03Z</cp:lastPrinted>
  <dcterms:created xsi:type="dcterms:W3CDTF">2006-11-30T04:49:08Z</dcterms:created>
  <dcterms:modified xsi:type="dcterms:W3CDTF">2007-03-08T19:18:49Z</dcterms:modified>
  <cp:category/>
  <cp:version/>
  <cp:contentType/>
  <cp:contentStatus/>
</cp:coreProperties>
</file>