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7650" activeTab="1"/>
  </bookViews>
  <sheets>
    <sheet name="VAN Incremental" sheetId="1" r:id="rId1"/>
    <sheet name="Valor Total de Marca (VTM)" sheetId="2" r:id="rId2"/>
    <sheet name="VTM Proyectado 5 anio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<sst xmlns="http://schemas.openxmlformats.org/spreadsheetml/2006/main" count="175" uniqueCount="52">
  <si>
    <t>Variacion Gastos Publicidad</t>
  </si>
  <si>
    <t>Estrategia 1</t>
  </si>
  <si>
    <t>Estrategia 2</t>
  </si>
  <si>
    <t>Diferencia 2 -1</t>
  </si>
  <si>
    <t>TMAR</t>
  </si>
  <si>
    <t>VAN Inversion Publicitaria</t>
  </si>
  <si>
    <t>Ingresos Generados por Publicidad</t>
  </si>
  <si>
    <t>VALOR DE MARCA ACTUAL</t>
  </si>
  <si>
    <t>MARCAS</t>
  </si>
  <si>
    <t>TOM</t>
  </si>
  <si>
    <t>FRM</t>
  </si>
  <si>
    <t>FRM%</t>
  </si>
  <si>
    <t>IM</t>
  </si>
  <si>
    <t>IRM</t>
  </si>
  <si>
    <t>IRM%</t>
  </si>
  <si>
    <t>Creditos Economicos</t>
  </si>
  <si>
    <t>La Ganga</t>
  </si>
  <si>
    <t>Comandato</t>
  </si>
  <si>
    <t>Artefacta</t>
  </si>
  <si>
    <t>Japon</t>
  </si>
  <si>
    <t>Jaher</t>
  </si>
  <si>
    <t>Orve Hogar</t>
  </si>
  <si>
    <t>Marcimex</t>
  </si>
  <si>
    <t>Otros</t>
  </si>
  <si>
    <t>TOTAL</t>
  </si>
  <si>
    <t>(x)</t>
  </si>
  <si>
    <t>(y)</t>
  </si>
  <si>
    <t>VTM</t>
  </si>
  <si>
    <t>Dolares*</t>
  </si>
  <si>
    <t>Ventas Reales**</t>
  </si>
  <si>
    <t>ND</t>
  </si>
  <si>
    <t>* Expresado en millones de dolares. Se estima que el tamanio del mercado es de 700 millones</t>
  </si>
  <si>
    <t>** Datos publicados en la revista vistazo en agosto del 2008</t>
  </si>
  <si>
    <t>(ND) Datos no fueron encontrados en dicha publicacion</t>
  </si>
  <si>
    <t>Posicionamiento en el mercado, dato obtenido de encuestas</t>
  </si>
  <si>
    <t>Razon entre la marca mejor posicionada en el TOM y su competencia</t>
  </si>
  <si>
    <t>Imagen de marca obtenida mediante la calificacion de los atributos de cada almacen</t>
  </si>
  <si>
    <t>IMAGEN DE MARCA ACTUAL</t>
  </si>
  <si>
    <t>Caracteristicas</t>
  </si>
  <si>
    <t>Peso</t>
  </si>
  <si>
    <t>Facilidad de Pago</t>
  </si>
  <si>
    <t>Precios Bajos</t>
  </si>
  <si>
    <t>Buenas Ofertas</t>
  </si>
  <si>
    <t>Buena Atencion</t>
  </si>
  <si>
    <t>Buen Ambiente</t>
  </si>
  <si>
    <t>Mejores Marcas</t>
  </si>
  <si>
    <t>Se Encuentra de Todo</t>
  </si>
  <si>
    <t>VALOR DE MARCA PROYECTADO</t>
  </si>
  <si>
    <t>Total</t>
  </si>
  <si>
    <t>Dolares</t>
  </si>
  <si>
    <t>Proyeccion de Ventas</t>
  </si>
  <si>
    <t>IMAGEN DE MARCA PROYECTADA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</si>
</sst>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&quot;$&quot;#,##0.00_);[Red]\(&quot;$&quot;#,##0.00\)"/>
    <numFmt numFmtId="166" formatCode="0.000"/>
    <numFmt numFmtId="167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b/>
      <sz val="8"/>
      <color indexed="8"/>
      <name val="Arial"/>
      <family val="2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19" fillId="33" borderId="10" xfId="52" applyFont="1" applyFill="1" applyBorder="1" applyAlignment="1">
      <alignment horizontal="center" vertical="center"/>
      <protection/>
    </xf>
    <xf numFmtId="0" fontId="19" fillId="33" borderId="11" xfId="52" applyFont="1" applyFill="1" applyBorder="1" applyAlignment="1">
      <alignment horizontal="center" vertical="center"/>
      <protection/>
    </xf>
    <xf numFmtId="0" fontId="19" fillId="33" borderId="12" xfId="52" applyFont="1" applyFill="1" applyBorder="1" applyAlignment="1">
      <alignment horizontal="center" vertical="center"/>
      <protection/>
    </xf>
    <xf numFmtId="0" fontId="19" fillId="33" borderId="13" xfId="52" applyFont="1" applyFill="1" applyBorder="1" applyAlignment="1">
      <alignment horizontal="center" vertical="center"/>
      <protection/>
    </xf>
    <xf numFmtId="0" fontId="19" fillId="33" borderId="14" xfId="52" applyFont="1" applyFill="1" applyBorder="1" applyAlignment="1">
      <alignment horizontal="center" vertical="center"/>
      <protection/>
    </xf>
    <xf numFmtId="164" fontId="0" fillId="0" borderId="15" xfId="48" applyFont="1" applyBorder="1" applyAlignment="1">
      <alignment/>
    </xf>
    <xf numFmtId="164" fontId="0" fillId="0" borderId="16" xfId="48" applyFont="1" applyBorder="1" applyAlignment="1">
      <alignment/>
    </xf>
    <xf numFmtId="164" fontId="0" fillId="0" borderId="17" xfId="48" applyFont="1" applyBorder="1" applyAlignment="1">
      <alignment/>
    </xf>
    <xf numFmtId="0" fontId="19" fillId="33" borderId="18" xfId="52" applyFont="1" applyFill="1" applyBorder="1" applyAlignment="1">
      <alignment horizontal="center" vertical="center"/>
      <protection/>
    </xf>
    <xf numFmtId="164" fontId="0" fillId="0" borderId="19" xfId="48" applyFont="1" applyBorder="1" applyAlignment="1">
      <alignment/>
    </xf>
    <xf numFmtId="164" fontId="0" fillId="0" borderId="20" xfId="48" applyFont="1" applyBorder="1" applyAlignment="1">
      <alignment/>
    </xf>
    <xf numFmtId="164" fontId="0" fillId="0" borderId="21" xfId="48" applyFont="1" applyBorder="1" applyAlignment="1">
      <alignment/>
    </xf>
    <xf numFmtId="0" fontId="39" fillId="0" borderId="0" xfId="0" applyFont="1" applyBorder="1" applyAlignment="1">
      <alignment/>
    </xf>
    <xf numFmtId="9" fontId="0" fillId="0" borderId="0" xfId="0" applyNumberFormat="1" applyAlignment="1">
      <alignment/>
    </xf>
    <xf numFmtId="0" fontId="19" fillId="33" borderId="22" xfId="52" applyFont="1" applyFill="1" applyBorder="1" applyAlignment="1">
      <alignment horizontal="center" vertical="center"/>
      <protection/>
    </xf>
    <xf numFmtId="164" fontId="0" fillId="0" borderId="23" xfId="48" applyFont="1" applyBorder="1" applyAlignment="1">
      <alignment/>
    </xf>
    <xf numFmtId="164" fontId="0" fillId="0" borderId="24" xfId="48" applyFont="1" applyBorder="1" applyAlignment="1">
      <alignment/>
    </xf>
    <xf numFmtId="164" fontId="0" fillId="0" borderId="25" xfId="48" applyFont="1" applyBorder="1" applyAlignment="1">
      <alignment/>
    </xf>
    <xf numFmtId="8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9" fillId="0" borderId="26" xfId="0" applyFont="1" applyBorder="1" applyAlignment="1">
      <alignment/>
    </xf>
    <xf numFmtId="9" fontId="0" fillId="0" borderId="0" xfId="0" applyNumberFormat="1" applyBorder="1" applyAlignment="1">
      <alignment/>
    </xf>
    <xf numFmtId="0" fontId="39" fillId="0" borderId="28" xfId="0" applyFont="1" applyBorder="1" applyAlignment="1">
      <alignment/>
    </xf>
    <xf numFmtId="165" fontId="0" fillId="0" borderId="29" xfId="48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1" fillId="0" borderId="0" xfId="51" applyFont="1">
      <alignment/>
      <protection/>
    </xf>
    <xf numFmtId="0" fontId="20" fillId="0" borderId="0" xfId="51">
      <alignment/>
      <protection/>
    </xf>
    <xf numFmtId="0" fontId="22" fillId="34" borderId="20" xfId="51" applyFont="1" applyFill="1" applyBorder="1" applyAlignment="1">
      <alignment horizontal="center"/>
      <protection/>
    </xf>
    <xf numFmtId="0" fontId="22" fillId="34" borderId="19" xfId="51" applyFont="1" applyFill="1" applyBorder="1" applyAlignment="1">
      <alignment horizontal="center"/>
      <protection/>
    </xf>
    <xf numFmtId="0" fontId="22" fillId="0" borderId="0" xfId="51" applyFont="1" applyFill="1" applyBorder="1" applyAlignment="1">
      <alignment horizontal="center"/>
      <protection/>
    </xf>
    <xf numFmtId="0" fontId="22" fillId="34" borderId="31" xfId="51" applyFont="1" applyFill="1" applyBorder="1" applyAlignment="1">
      <alignment horizontal="center"/>
      <protection/>
    </xf>
    <xf numFmtId="0" fontId="20" fillId="0" borderId="31" xfId="51" applyBorder="1">
      <alignment/>
      <protection/>
    </xf>
    <xf numFmtId="2" fontId="20" fillId="0" borderId="32" xfId="51" applyNumberFormat="1" applyBorder="1">
      <alignment/>
      <protection/>
    </xf>
    <xf numFmtId="10" fontId="0" fillId="0" borderId="32" xfId="55" applyNumberFormat="1" applyFont="1" applyBorder="1" applyAlignment="1">
      <alignment/>
    </xf>
    <xf numFmtId="1" fontId="20" fillId="0" borderId="31" xfId="51" applyNumberFormat="1" applyBorder="1">
      <alignment/>
      <protection/>
    </xf>
    <xf numFmtId="0" fontId="20" fillId="0" borderId="0" xfId="51" applyFill="1" applyAlignment="1">
      <alignment horizontal="center"/>
      <protection/>
    </xf>
    <xf numFmtId="2" fontId="20" fillId="0" borderId="0" xfId="51" applyNumberFormat="1">
      <alignment/>
      <protection/>
    </xf>
    <xf numFmtId="10" fontId="0" fillId="0" borderId="0" xfId="55" applyNumberFormat="1" applyFont="1" applyAlignment="1">
      <alignment/>
    </xf>
    <xf numFmtId="1" fontId="20" fillId="0" borderId="0" xfId="51" applyNumberFormat="1">
      <alignment/>
      <protection/>
    </xf>
    <xf numFmtId="0" fontId="22" fillId="34" borderId="16" xfId="51" applyFont="1" applyFill="1" applyBorder="1" applyAlignment="1">
      <alignment horizontal="center"/>
      <protection/>
    </xf>
    <xf numFmtId="0" fontId="20" fillId="0" borderId="16" xfId="51" applyBorder="1">
      <alignment/>
      <protection/>
    </xf>
    <xf numFmtId="2" fontId="20" fillId="0" borderId="15" xfId="51" applyNumberFormat="1" applyBorder="1">
      <alignment/>
      <protection/>
    </xf>
    <xf numFmtId="10" fontId="0" fillId="0" borderId="15" xfId="55" applyNumberFormat="1" applyFont="1" applyBorder="1" applyAlignment="1">
      <alignment/>
    </xf>
    <xf numFmtId="1" fontId="20" fillId="0" borderId="16" xfId="51" applyNumberFormat="1" applyBorder="1">
      <alignment/>
      <protection/>
    </xf>
    <xf numFmtId="0" fontId="22" fillId="0" borderId="20" xfId="51" applyFont="1" applyBorder="1" applyAlignment="1">
      <alignment horizontal="center"/>
      <protection/>
    </xf>
    <xf numFmtId="0" fontId="20" fillId="0" borderId="20" xfId="51" applyBorder="1">
      <alignment/>
      <protection/>
    </xf>
    <xf numFmtId="2" fontId="20" fillId="0" borderId="19" xfId="51" applyNumberFormat="1" applyBorder="1">
      <alignment/>
      <protection/>
    </xf>
    <xf numFmtId="10" fontId="0" fillId="0" borderId="19" xfId="55" applyNumberFormat="1" applyFont="1" applyBorder="1" applyAlignment="1">
      <alignment/>
    </xf>
    <xf numFmtId="1" fontId="20" fillId="0" borderId="20" xfId="51" applyNumberFormat="1" applyBorder="1">
      <alignment/>
      <protection/>
    </xf>
    <xf numFmtId="0" fontId="22" fillId="34" borderId="20" xfId="51" applyFont="1" applyFill="1" applyBorder="1" applyAlignment="1">
      <alignment horizontal="center" vertical="center" wrapText="1"/>
      <protection/>
    </xf>
    <xf numFmtId="0" fontId="22" fillId="34" borderId="19" xfId="51" applyFont="1" applyFill="1" applyBorder="1" applyAlignment="1">
      <alignment horizontal="center" vertical="center" wrapText="1"/>
      <protection/>
    </xf>
    <xf numFmtId="0" fontId="22" fillId="34" borderId="33" xfId="51" applyFont="1" applyFill="1" applyBorder="1" applyAlignment="1">
      <alignment horizontal="center"/>
      <protection/>
    </xf>
    <xf numFmtId="166" fontId="20" fillId="0" borderId="33" xfId="51" applyNumberFormat="1" applyBorder="1">
      <alignment/>
      <protection/>
    </xf>
    <xf numFmtId="2" fontId="20" fillId="0" borderId="34" xfId="51" applyNumberFormat="1" applyBorder="1">
      <alignment/>
      <protection/>
    </xf>
    <xf numFmtId="166" fontId="0" fillId="0" borderId="34" xfId="55" applyNumberFormat="1" applyFont="1" applyBorder="1" applyAlignment="1">
      <alignment/>
    </xf>
    <xf numFmtId="2" fontId="21" fillId="0" borderId="33" xfId="51" applyNumberFormat="1" applyFont="1" applyBorder="1" applyAlignment="1">
      <alignment horizontal="center"/>
      <protection/>
    </xf>
    <xf numFmtId="167" fontId="0" fillId="0" borderId="34" xfId="55" applyNumberFormat="1" applyFont="1" applyBorder="1" applyAlignment="1">
      <alignment/>
    </xf>
    <xf numFmtId="166" fontId="20" fillId="0" borderId="31" xfId="51" applyNumberFormat="1" applyBorder="1">
      <alignment/>
      <protection/>
    </xf>
    <xf numFmtId="166" fontId="0" fillId="0" borderId="32" xfId="55" applyNumberFormat="1" applyFont="1" applyBorder="1" applyAlignment="1">
      <alignment/>
    </xf>
    <xf numFmtId="2" fontId="21" fillId="0" borderId="31" xfId="51" applyNumberFormat="1" applyFont="1" applyBorder="1" applyAlignment="1">
      <alignment horizontal="center"/>
      <protection/>
    </xf>
    <xf numFmtId="167" fontId="0" fillId="0" borderId="32" xfId="55" applyNumberFormat="1" applyFont="1" applyBorder="1" applyAlignment="1">
      <alignment/>
    </xf>
    <xf numFmtId="167" fontId="0" fillId="0" borderId="32" xfId="55" applyNumberFormat="1" applyFont="1" applyBorder="1" applyAlignment="1">
      <alignment horizontal="right"/>
    </xf>
    <xf numFmtId="166" fontId="20" fillId="0" borderId="16" xfId="51" applyNumberFormat="1" applyBorder="1">
      <alignment/>
      <protection/>
    </xf>
    <xf numFmtId="166" fontId="0" fillId="0" borderId="15" xfId="55" applyNumberFormat="1" applyFont="1" applyBorder="1" applyAlignment="1">
      <alignment/>
    </xf>
    <xf numFmtId="2" fontId="21" fillId="0" borderId="16" xfId="51" applyNumberFormat="1" applyFont="1" applyBorder="1" applyAlignment="1">
      <alignment horizontal="center"/>
      <protection/>
    </xf>
    <xf numFmtId="167" fontId="0" fillId="0" borderId="15" xfId="55" applyNumberFormat="1" applyFont="1" applyBorder="1" applyAlignment="1">
      <alignment/>
    </xf>
    <xf numFmtId="166" fontId="20" fillId="0" borderId="20" xfId="51" applyNumberFormat="1" applyBorder="1">
      <alignment/>
      <protection/>
    </xf>
    <xf numFmtId="1" fontId="20" fillId="0" borderId="19" xfId="51" applyNumberFormat="1" applyBorder="1">
      <alignment/>
      <protection/>
    </xf>
    <xf numFmtId="2" fontId="21" fillId="0" borderId="20" xfId="51" applyNumberFormat="1" applyFont="1" applyBorder="1" applyAlignment="1">
      <alignment horizontal="center"/>
      <protection/>
    </xf>
    <xf numFmtId="167" fontId="0" fillId="0" borderId="19" xfId="55" applyNumberFormat="1" applyFont="1" applyBorder="1" applyAlignment="1">
      <alignment/>
    </xf>
    <xf numFmtId="167" fontId="20" fillId="0" borderId="0" xfId="51" applyNumberFormat="1">
      <alignment/>
      <protection/>
    </xf>
    <xf numFmtId="0" fontId="20" fillId="0" borderId="0" xfId="51" applyFont="1">
      <alignment/>
      <protection/>
    </xf>
    <xf numFmtId="9" fontId="20" fillId="0" borderId="0" xfId="51" applyNumberFormat="1">
      <alignment/>
      <protection/>
    </xf>
    <xf numFmtId="0" fontId="22" fillId="0" borderId="0" xfId="51" applyFont="1">
      <alignment/>
      <protection/>
    </xf>
    <xf numFmtId="0" fontId="22" fillId="34" borderId="35" xfId="51" applyFont="1" applyFill="1" applyBorder="1" applyAlignment="1">
      <alignment horizontal="center" vertical="center" wrapText="1"/>
      <protection/>
    </xf>
    <xf numFmtId="0" fontId="22" fillId="0" borderId="0" xfId="51" applyFont="1" applyAlignment="1">
      <alignment wrapText="1"/>
      <protection/>
    </xf>
    <xf numFmtId="0" fontId="22" fillId="0" borderId="0" xfId="51" applyFont="1" applyFill="1" applyAlignment="1">
      <alignment horizontal="center" wrapText="1"/>
      <protection/>
    </xf>
    <xf numFmtId="9" fontId="20" fillId="0" borderId="32" xfId="51" applyNumberFormat="1" applyBorder="1">
      <alignment/>
      <protection/>
    </xf>
    <xf numFmtId="0" fontId="20" fillId="0" borderId="0" xfId="51" applyBorder="1">
      <alignment/>
      <protection/>
    </xf>
    <xf numFmtId="0" fontId="20" fillId="0" borderId="32" xfId="51" applyBorder="1">
      <alignment/>
      <protection/>
    </xf>
    <xf numFmtId="9" fontId="20" fillId="0" borderId="15" xfId="51" applyNumberFormat="1" applyBorder="1">
      <alignment/>
      <protection/>
    </xf>
    <xf numFmtId="0" fontId="20" fillId="0" borderId="36" xfId="51" applyBorder="1">
      <alignment/>
      <protection/>
    </xf>
    <xf numFmtId="0" fontId="20" fillId="0" borderId="15" xfId="51" applyBorder="1">
      <alignment/>
      <protection/>
    </xf>
    <xf numFmtId="9" fontId="20" fillId="0" borderId="31" xfId="51" applyNumberFormat="1" applyBorder="1">
      <alignment/>
      <protection/>
    </xf>
    <xf numFmtId="1" fontId="20" fillId="0" borderId="0" xfId="51" applyNumberFormat="1" applyBorder="1">
      <alignment/>
      <protection/>
    </xf>
    <xf numFmtId="1" fontId="20" fillId="0" borderId="32" xfId="51" applyNumberFormat="1" applyBorder="1">
      <alignment/>
      <protection/>
    </xf>
    <xf numFmtId="9" fontId="20" fillId="0" borderId="16" xfId="51" applyNumberFormat="1" applyBorder="1">
      <alignment/>
      <protection/>
    </xf>
    <xf numFmtId="1" fontId="20" fillId="0" borderId="36" xfId="51" applyNumberFormat="1" applyBorder="1">
      <alignment/>
      <protection/>
    </xf>
    <xf numFmtId="1" fontId="20" fillId="0" borderId="15" xfId="51" applyNumberFormat="1" applyBorder="1">
      <alignment/>
      <protection/>
    </xf>
    <xf numFmtId="0" fontId="22" fillId="0" borderId="37" xfId="51" applyFont="1" applyBorder="1" applyAlignment="1">
      <alignment horizontal="center"/>
      <protection/>
    </xf>
    <xf numFmtId="9" fontId="22" fillId="0" borderId="20" xfId="51" applyNumberFormat="1" applyFont="1" applyBorder="1">
      <alignment/>
      <protection/>
    </xf>
    <xf numFmtId="1" fontId="22" fillId="0" borderId="35" xfId="51" applyNumberFormat="1" applyFont="1" applyBorder="1">
      <alignment/>
      <protection/>
    </xf>
    <xf numFmtId="1" fontId="22" fillId="0" borderId="19" xfId="51" applyNumberFormat="1" applyFont="1" applyBorder="1">
      <alignment/>
      <protection/>
    </xf>
    <xf numFmtId="0" fontId="40" fillId="0" borderId="31" xfId="51" applyFont="1" applyBorder="1">
      <alignment/>
      <protection/>
    </xf>
    <xf numFmtId="0" fontId="22" fillId="0" borderId="0" xfId="51" applyFont="1" applyBorder="1" applyAlignment="1">
      <alignment horizontal="center"/>
      <protection/>
    </xf>
    <xf numFmtId="2" fontId="20" fillId="0" borderId="0" xfId="51" applyNumberFormat="1" applyBorder="1">
      <alignment/>
      <protection/>
    </xf>
    <xf numFmtId="10" fontId="0" fillId="0" borderId="0" xfId="55" applyNumberFormat="1" applyFont="1" applyBorder="1" applyAlignment="1">
      <alignment/>
    </xf>
    <xf numFmtId="0" fontId="40" fillId="0" borderId="32" xfId="51" applyFont="1" applyBorder="1">
      <alignment/>
      <protection/>
    </xf>
    <xf numFmtId="9" fontId="20" fillId="0" borderId="0" xfId="51" applyNumberFormat="1" applyFont="1">
      <alignment/>
      <protection/>
    </xf>
    <xf numFmtId="0" fontId="40" fillId="0" borderId="15" xfId="51" applyFont="1" applyBorder="1">
      <alignment/>
      <protection/>
    </xf>
    <xf numFmtId="0" fontId="20" fillId="0" borderId="31" xfId="51" applyFont="1" applyBorder="1">
      <alignment/>
      <protection/>
    </xf>
    <xf numFmtId="1" fontId="22" fillId="0" borderId="20" xfId="51" applyNumberFormat="1" applyFont="1" applyBorder="1">
      <alignment/>
      <protection/>
    </xf>
    <xf numFmtId="167" fontId="0" fillId="0" borderId="0" xfId="55" applyNumberFormat="1" applyFont="1" applyBorder="1" applyAlignment="1">
      <alignment/>
    </xf>
    <xf numFmtId="167" fontId="0" fillId="0" borderId="0" xfId="55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Presupuesto de Publicidad - Año 2006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sis\Analisis%20financie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istorico de gastos"/>
      <sheetName val="Proyecciones sin estrat."/>
      <sheetName val="Proyecciones con estrat"/>
      <sheetName val="VAN Incremental"/>
      <sheetName val="Valor Total de Marca (VTM)"/>
      <sheetName val="VTM Proyectado 5 anios"/>
    </sheetNames>
    <sheetDataSet>
      <sheetData sheetId="2">
        <row r="15">
          <cell r="C15">
            <v>-1292920.7999340002</v>
          </cell>
          <cell r="D15">
            <v>-1440313.7711264766</v>
          </cell>
          <cell r="E15">
            <v>-1604509.5410348945</v>
          </cell>
          <cell r="F15">
            <v>-1787423.628712873</v>
          </cell>
          <cell r="G15">
            <v>-1991189.9223861406</v>
          </cell>
          <cell r="H15">
            <v>-2218185.573538161</v>
          </cell>
        </row>
        <row r="19">
          <cell r="C19">
            <v>15210832.940400003</v>
          </cell>
          <cell r="D19">
            <v>16944867.895605605</v>
          </cell>
          <cell r="E19">
            <v>18876582.835704643</v>
          </cell>
          <cell r="F19">
            <v>21028513.278974976</v>
          </cell>
          <cell r="G19">
            <v>23425763.792778123</v>
          </cell>
          <cell r="H19">
            <v>26096300.865154833</v>
          </cell>
        </row>
      </sheetData>
      <sheetData sheetId="3">
        <row r="18">
          <cell r="C18">
            <v>-1521083.29404</v>
          </cell>
          <cell r="D18">
            <v>-1694486.7895605601</v>
          </cell>
          <cell r="E18">
            <v>-1887658.283570464</v>
          </cell>
          <cell r="F18">
            <v>-2102851.3278974975</v>
          </cell>
          <cell r="G18">
            <v>-2342576.379277812</v>
          </cell>
          <cell r="H18">
            <v>-2609630.0865154825</v>
          </cell>
        </row>
        <row r="22">
          <cell r="C22">
            <v>21994864.431818403</v>
          </cell>
          <cell r="D22">
            <v>24502278.977045704</v>
          </cell>
          <cell r="E22">
            <v>27295538.780428912</v>
          </cell>
          <cell r="F22">
            <v>30407230.201397814</v>
          </cell>
          <cell r="G22">
            <v>33873654.444357164</v>
          </cell>
          <cell r="H22">
            <v>37735251.05101389</v>
          </cell>
        </row>
      </sheetData>
      <sheetData sheetId="5">
        <row r="26">
          <cell r="H26">
            <v>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1"/>
  <sheetViews>
    <sheetView showGridLines="0" zoomScalePageLayoutView="0" workbookViewId="0" topLeftCell="A1">
      <selection activeCell="G7" sqref="G7"/>
    </sheetView>
  </sheetViews>
  <sheetFormatPr defaultColWidth="11.421875" defaultRowHeight="15"/>
  <cols>
    <col min="1" max="1" width="29.28125" style="0" bestFit="1" customWidth="1"/>
    <col min="2" max="2" width="15.140625" style="0" bestFit="1" customWidth="1"/>
    <col min="3" max="3" width="15.421875" style="0" bestFit="1" customWidth="1"/>
    <col min="4" max="7" width="15.140625" style="0" bestFit="1" customWidth="1"/>
    <col min="8" max="8" width="14.421875" style="0" bestFit="1" customWidth="1"/>
    <col min="9" max="9" width="24.421875" style="0" bestFit="1" customWidth="1"/>
    <col min="10" max="10" width="13.28125" style="0" bestFit="1" customWidth="1"/>
  </cols>
  <sheetData>
    <row r="3" ht="15.75" thickBot="1"/>
    <row r="4" spans="1:7" ht="15.75" thickBot="1">
      <c r="A4" s="1" t="s">
        <v>0</v>
      </c>
      <c r="B4" s="2">
        <v>2009</v>
      </c>
      <c r="C4" s="3">
        <v>2010</v>
      </c>
      <c r="D4" s="3">
        <v>2011</v>
      </c>
      <c r="E4" s="3">
        <v>2012</v>
      </c>
      <c r="F4" s="3">
        <v>2013</v>
      </c>
      <c r="G4" s="4">
        <v>2014</v>
      </c>
    </row>
    <row r="5" spans="1:7" ht="15">
      <c r="A5" s="5" t="s">
        <v>1</v>
      </c>
      <c r="B5" s="6">
        <f>+'[1]Proyecciones sin estrat.'!C15</f>
        <v>-1292920.7999340002</v>
      </c>
      <c r="C5" s="7">
        <f>+'[1]Proyecciones sin estrat.'!D15</f>
        <v>-1440313.7711264766</v>
      </c>
      <c r="D5" s="7">
        <f>+'[1]Proyecciones sin estrat.'!E15</f>
        <v>-1604509.5410348945</v>
      </c>
      <c r="E5" s="7">
        <f>+'[1]Proyecciones sin estrat.'!F15</f>
        <v>-1787423.628712873</v>
      </c>
      <c r="F5" s="7">
        <f>+'[1]Proyecciones sin estrat.'!G15</f>
        <v>-1991189.9223861406</v>
      </c>
      <c r="G5" s="8">
        <f>+'[1]Proyecciones sin estrat.'!H15</f>
        <v>-2218185.573538161</v>
      </c>
    </row>
    <row r="6" spans="1:10" ht="15">
      <c r="A6" s="9" t="s">
        <v>2</v>
      </c>
      <c r="B6" s="10">
        <f>+'[1]Proyecciones con estrat'!C18</f>
        <v>-1521083.29404</v>
      </c>
      <c r="C6" s="11">
        <f>+'[1]Proyecciones con estrat'!D18</f>
        <v>-1694486.7895605601</v>
      </c>
      <c r="D6" s="11">
        <f>+'[1]Proyecciones con estrat'!E18</f>
        <v>-1887658.283570464</v>
      </c>
      <c r="E6" s="11">
        <f>+'[1]Proyecciones con estrat'!F18</f>
        <v>-2102851.3278974975</v>
      </c>
      <c r="F6" s="11">
        <f>+'[1]Proyecciones con estrat'!G18</f>
        <v>-2342576.379277812</v>
      </c>
      <c r="G6" s="12">
        <f>+'[1]Proyecciones con estrat'!H18</f>
        <v>-2609630.0865154825</v>
      </c>
      <c r="I6" s="13"/>
      <c r="J6" s="14"/>
    </row>
    <row r="7" spans="1:10" ht="15.75" thickBot="1">
      <c r="A7" s="15" t="s">
        <v>3</v>
      </c>
      <c r="B7" s="16">
        <f aca="true" t="shared" si="0" ref="B7:G7">+B6-B5</f>
        <v>-228162.49410599982</v>
      </c>
      <c r="C7" s="17">
        <f t="shared" si="0"/>
        <v>-254173.01843408355</v>
      </c>
      <c r="D7" s="17">
        <f t="shared" si="0"/>
        <v>-283148.7425355695</v>
      </c>
      <c r="E7" s="17">
        <f t="shared" si="0"/>
        <v>-315427.6991846245</v>
      </c>
      <c r="F7" s="17">
        <f t="shared" si="0"/>
        <v>-351386.4568916713</v>
      </c>
      <c r="G7" s="18">
        <f t="shared" si="0"/>
        <v>-391444.51297732163</v>
      </c>
      <c r="I7" s="13"/>
      <c r="J7" s="19"/>
    </row>
    <row r="8" spans="1:7" ht="15">
      <c r="A8" s="20"/>
      <c r="B8" s="21"/>
      <c r="C8" s="21"/>
      <c r="D8" s="21"/>
      <c r="E8" s="21"/>
      <c r="F8" s="21"/>
      <c r="G8" s="22"/>
    </row>
    <row r="9" spans="1:7" ht="15">
      <c r="A9" s="23" t="s">
        <v>4</v>
      </c>
      <c r="B9" s="24">
        <v>0.7856</v>
      </c>
      <c r="C9" s="21"/>
      <c r="D9" s="21"/>
      <c r="E9" s="21"/>
      <c r="F9" s="21"/>
      <c r="G9" s="22"/>
    </row>
    <row r="10" spans="1:7" ht="15.75" thickBot="1">
      <c r="A10" s="25" t="s">
        <v>5</v>
      </c>
      <c r="B10" s="26">
        <f>NPV(B9,B7,C7,D7,E7,F7,G7)</f>
        <v>-319697.03358802176</v>
      </c>
      <c r="C10" s="27"/>
      <c r="D10" s="27"/>
      <c r="E10" s="27"/>
      <c r="F10" s="27"/>
      <c r="G10" s="28"/>
    </row>
    <row r="14" ht="15.75" thickBot="1"/>
    <row r="15" spans="1:7" ht="15.75" thickBot="1">
      <c r="A15" s="1" t="s">
        <v>6</v>
      </c>
      <c r="B15" s="2">
        <v>2009</v>
      </c>
      <c r="C15" s="3">
        <v>2010</v>
      </c>
      <c r="D15" s="3">
        <v>2011</v>
      </c>
      <c r="E15" s="3">
        <v>2012</v>
      </c>
      <c r="F15" s="3">
        <v>2013</v>
      </c>
      <c r="G15" s="4">
        <v>2014</v>
      </c>
    </row>
    <row r="16" spans="1:7" ht="15">
      <c r="A16" s="5" t="s">
        <v>1</v>
      </c>
      <c r="B16" s="6">
        <f>+'[1]Proyecciones sin estrat.'!C19</f>
        <v>15210832.940400003</v>
      </c>
      <c r="C16" s="7">
        <f>+'[1]Proyecciones sin estrat.'!D19</f>
        <v>16944867.895605605</v>
      </c>
      <c r="D16" s="7">
        <f>+'[1]Proyecciones sin estrat.'!E19</f>
        <v>18876582.835704643</v>
      </c>
      <c r="E16" s="7">
        <f>+'[1]Proyecciones sin estrat.'!F19</f>
        <v>21028513.278974976</v>
      </c>
      <c r="F16" s="7">
        <f>+'[1]Proyecciones sin estrat.'!G19</f>
        <v>23425763.792778123</v>
      </c>
      <c r="G16" s="8">
        <f>+'[1]Proyecciones sin estrat.'!H19</f>
        <v>26096300.865154833</v>
      </c>
    </row>
    <row r="17" spans="1:7" ht="15">
      <c r="A17" s="9" t="s">
        <v>2</v>
      </c>
      <c r="B17" s="10">
        <f>+'[1]Proyecciones con estrat'!C22</f>
        <v>21994864.431818403</v>
      </c>
      <c r="C17" s="11">
        <f>+'[1]Proyecciones con estrat'!D22</f>
        <v>24502278.977045704</v>
      </c>
      <c r="D17" s="11">
        <f>+'[1]Proyecciones con estrat'!E22</f>
        <v>27295538.780428912</v>
      </c>
      <c r="E17" s="11">
        <f>+'[1]Proyecciones con estrat'!F22</f>
        <v>30407230.201397814</v>
      </c>
      <c r="F17" s="11">
        <f>+'[1]Proyecciones con estrat'!G22</f>
        <v>33873654.444357164</v>
      </c>
      <c r="G17" s="12">
        <f>+'[1]Proyecciones con estrat'!H22</f>
        <v>37735251.05101389</v>
      </c>
    </row>
    <row r="18" spans="1:7" ht="15.75" thickBot="1">
      <c r="A18" s="15" t="s">
        <v>3</v>
      </c>
      <c r="B18" s="16">
        <f aca="true" t="shared" si="1" ref="B18:G18">+B17-B16</f>
        <v>6784031.491418401</v>
      </c>
      <c r="C18" s="17">
        <f t="shared" si="1"/>
        <v>7557411.081440099</v>
      </c>
      <c r="D18" s="17">
        <f t="shared" si="1"/>
        <v>8418955.94472427</v>
      </c>
      <c r="E18" s="17">
        <f t="shared" si="1"/>
        <v>9378716.922422837</v>
      </c>
      <c r="F18" s="17">
        <f t="shared" si="1"/>
        <v>10447890.651579041</v>
      </c>
      <c r="G18" s="18">
        <f t="shared" si="1"/>
        <v>11638950.185859054</v>
      </c>
    </row>
    <row r="19" spans="1:7" ht="15">
      <c r="A19" s="20"/>
      <c r="B19" s="21"/>
      <c r="C19" s="21"/>
      <c r="D19" s="21"/>
      <c r="E19" s="21"/>
      <c r="F19" s="21"/>
      <c r="G19" s="22"/>
    </row>
    <row r="20" spans="1:7" ht="15">
      <c r="A20" s="23" t="s">
        <v>4</v>
      </c>
      <c r="B20" s="24">
        <v>0.7856</v>
      </c>
      <c r="C20" s="21"/>
      <c r="D20" s="21"/>
      <c r="E20" s="21"/>
      <c r="F20" s="21"/>
      <c r="G20" s="22"/>
    </row>
    <row r="21" spans="1:7" ht="15.75" thickBot="1">
      <c r="A21" s="25" t="s">
        <v>5</v>
      </c>
      <c r="B21" s="26">
        <f>NPV(B20,B18,C18,D18,E18,F18,G18)</f>
        <v>9505658.465350522</v>
      </c>
      <c r="C21" s="27"/>
      <c r="D21" s="27"/>
      <c r="E21" s="27"/>
      <c r="F21" s="27"/>
      <c r="G21" s="28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8"/>
  <sheetViews>
    <sheetView showGridLines="0" tabSelected="1" zoomScalePageLayoutView="0" workbookViewId="0" topLeftCell="E19">
      <selection activeCell="J37" sqref="J37"/>
    </sheetView>
  </sheetViews>
  <sheetFormatPr defaultColWidth="11.421875" defaultRowHeight="15"/>
  <cols>
    <col min="1" max="1" width="11.421875" style="30" customWidth="1"/>
    <col min="2" max="2" width="20.00390625" style="30" bestFit="1" customWidth="1"/>
    <col min="3" max="3" width="11.421875" style="30" customWidth="1"/>
    <col min="4" max="4" width="12.28125" style="30" customWidth="1"/>
    <col min="5" max="248" width="11.421875" style="30" customWidth="1"/>
    <col min="249" max="249" width="18.8515625" style="30" bestFit="1" customWidth="1"/>
    <col min="250" max="16384" width="11.421875" style="30" customWidth="1"/>
  </cols>
  <sheetData>
    <row r="1" ht="12.75">
      <c r="B1" s="29" t="s">
        <v>7</v>
      </c>
    </row>
    <row r="2" spans="2:18" ht="12.75">
      <c r="B2" s="31" t="s">
        <v>8</v>
      </c>
      <c r="C2" s="31" t="s">
        <v>9</v>
      </c>
      <c r="D2" s="32" t="s">
        <v>10</v>
      </c>
      <c r="E2" s="32" t="s">
        <v>11</v>
      </c>
      <c r="F2" s="31" t="s">
        <v>12</v>
      </c>
      <c r="G2" s="32" t="s">
        <v>13</v>
      </c>
      <c r="H2" s="32" t="s">
        <v>14</v>
      </c>
      <c r="L2" s="33"/>
      <c r="M2" s="33"/>
      <c r="N2" s="33"/>
      <c r="O2" s="33"/>
      <c r="P2" s="33"/>
      <c r="Q2" s="33"/>
      <c r="R2" s="33"/>
    </row>
    <row r="3" spans="2:18" ht="15">
      <c r="B3" s="34" t="s">
        <v>15</v>
      </c>
      <c r="C3" s="35">
        <v>34</v>
      </c>
      <c r="D3" s="36">
        <f>+C3/C4</f>
        <v>2.4285714285714284</v>
      </c>
      <c r="E3" s="37">
        <f>+D3/$D$12</f>
        <v>0.5557692307692308</v>
      </c>
      <c r="F3" s="38">
        <v>16.16</v>
      </c>
      <c r="G3" s="36">
        <f>+F3/$F$4</f>
        <v>0.5424639140651225</v>
      </c>
      <c r="H3" s="37">
        <f aca="true" t="shared" si="0" ref="H3:H11">+G3/$G$12</f>
        <v>0.1291497186229515</v>
      </c>
      <c r="L3" s="39"/>
      <c r="N3" s="40"/>
      <c r="O3" s="41"/>
      <c r="P3" s="42"/>
      <c r="Q3" s="40"/>
      <c r="R3" s="41"/>
    </row>
    <row r="4" spans="2:18" ht="15">
      <c r="B4" s="34" t="s">
        <v>16</v>
      </c>
      <c r="C4" s="35">
        <v>14</v>
      </c>
      <c r="D4" s="36">
        <f>+C4/$C$3</f>
        <v>0.4117647058823529</v>
      </c>
      <c r="E4" s="37">
        <f>+D4/$D$12</f>
        <v>0.09423076923076923</v>
      </c>
      <c r="F4" s="38">
        <v>29.79</v>
      </c>
      <c r="G4" s="36">
        <f>+F4/F3</f>
        <v>1.8434405940594059</v>
      </c>
      <c r="H4" s="37">
        <f t="shared" si="0"/>
        <v>0.4388860306610505</v>
      </c>
      <c r="L4" s="39"/>
      <c r="N4" s="40"/>
      <c r="O4" s="41"/>
      <c r="P4" s="42"/>
      <c r="Q4" s="40"/>
      <c r="R4" s="41"/>
    </row>
    <row r="5" spans="2:18" ht="15">
      <c r="B5" s="34" t="s">
        <v>17</v>
      </c>
      <c r="C5" s="35">
        <v>11</v>
      </c>
      <c r="D5" s="36">
        <f aca="true" t="shared" si="1" ref="D5:D11">+C5/$C$3</f>
        <v>0.3235294117647059</v>
      </c>
      <c r="E5" s="37">
        <f aca="true" t="shared" si="2" ref="E5:E11">+D5/$D$12</f>
        <v>0.07403846153846155</v>
      </c>
      <c r="F5" s="38">
        <v>11.31</v>
      </c>
      <c r="G5" s="36">
        <f aca="true" t="shared" si="3" ref="G5:G11">+F5/$F$4</f>
        <v>0.3796576032225579</v>
      </c>
      <c r="H5" s="37">
        <f t="shared" si="0"/>
        <v>0.09038881915999886</v>
      </c>
      <c r="L5" s="39"/>
      <c r="N5" s="40"/>
      <c r="O5" s="41"/>
      <c r="P5" s="42"/>
      <c r="Q5" s="40"/>
      <c r="R5" s="41"/>
    </row>
    <row r="6" spans="2:18" ht="15">
      <c r="B6" s="34" t="s">
        <v>18</v>
      </c>
      <c r="C6" s="35">
        <v>14</v>
      </c>
      <c r="D6" s="36">
        <f t="shared" si="1"/>
        <v>0.4117647058823529</v>
      </c>
      <c r="E6" s="37">
        <f t="shared" si="2"/>
        <v>0.09423076923076923</v>
      </c>
      <c r="F6" s="38">
        <v>10.18</v>
      </c>
      <c r="G6" s="36">
        <f t="shared" si="3"/>
        <v>0.34172541121181604</v>
      </c>
      <c r="H6" s="37">
        <f t="shared" si="0"/>
        <v>0.08135792918203257</v>
      </c>
      <c r="L6" s="39"/>
      <c r="N6" s="40"/>
      <c r="O6" s="41"/>
      <c r="P6" s="42"/>
      <c r="Q6" s="40"/>
      <c r="R6" s="41"/>
    </row>
    <row r="7" spans="2:18" ht="15">
      <c r="B7" s="34" t="s">
        <v>19</v>
      </c>
      <c r="C7" s="35">
        <v>6</v>
      </c>
      <c r="D7" s="36">
        <f t="shared" si="1"/>
        <v>0.17647058823529413</v>
      </c>
      <c r="E7" s="37">
        <f t="shared" si="2"/>
        <v>0.040384615384615394</v>
      </c>
      <c r="F7" s="38">
        <v>7.3</v>
      </c>
      <c r="G7" s="36">
        <f t="shared" si="3"/>
        <v>0.2450486740516952</v>
      </c>
      <c r="H7" s="37">
        <f t="shared" si="0"/>
        <v>0.05834114764526893</v>
      </c>
      <c r="L7" s="39"/>
      <c r="N7" s="40"/>
      <c r="O7" s="41"/>
      <c r="P7" s="42"/>
      <c r="Q7" s="40"/>
      <c r="R7" s="41"/>
    </row>
    <row r="8" spans="2:18" ht="15">
      <c r="B8" s="34" t="s">
        <v>20</v>
      </c>
      <c r="C8" s="35">
        <v>7</v>
      </c>
      <c r="D8" s="36">
        <f t="shared" si="1"/>
        <v>0.20588235294117646</v>
      </c>
      <c r="E8" s="37">
        <f t="shared" si="2"/>
        <v>0.047115384615384615</v>
      </c>
      <c r="F8" s="38">
        <v>5</v>
      </c>
      <c r="G8" s="36">
        <f t="shared" si="3"/>
        <v>0.16784155756965424</v>
      </c>
      <c r="H8" s="37">
        <f t="shared" si="0"/>
        <v>0.03995969016799242</v>
      </c>
      <c r="L8" s="39"/>
      <c r="N8" s="40"/>
      <c r="O8" s="41"/>
      <c r="P8" s="42"/>
      <c r="Q8" s="40"/>
      <c r="R8" s="41"/>
    </row>
    <row r="9" spans="2:18" ht="15">
      <c r="B9" s="34" t="s">
        <v>21</v>
      </c>
      <c r="C9" s="35">
        <v>3</v>
      </c>
      <c r="D9" s="36">
        <f t="shared" si="1"/>
        <v>0.08823529411764706</v>
      </c>
      <c r="E9" s="37">
        <f t="shared" si="2"/>
        <v>0.020192307692307697</v>
      </c>
      <c r="F9" s="38">
        <v>4.319999999999999</v>
      </c>
      <c r="G9" s="36">
        <f t="shared" si="3"/>
        <v>0.14501510574018125</v>
      </c>
      <c r="H9" s="37">
        <f t="shared" si="0"/>
        <v>0.03452517230514544</v>
      </c>
      <c r="L9" s="39"/>
      <c r="N9" s="40"/>
      <c r="O9" s="41"/>
      <c r="P9" s="42"/>
      <c r="Q9" s="40"/>
      <c r="R9" s="41"/>
    </row>
    <row r="10" spans="2:18" ht="15">
      <c r="B10" s="34" t="s">
        <v>22</v>
      </c>
      <c r="C10" s="35">
        <v>2</v>
      </c>
      <c r="D10" s="36">
        <f t="shared" si="1"/>
        <v>0.058823529411764705</v>
      </c>
      <c r="E10" s="37">
        <f t="shared" si="2"/>
        <v>0.013461538461538462</v>
      </c>
      <c r="F10" s="38">
        <v>5.51</v>
      </c>
      <c r="G10" s="36">
        <f t="shared" si="3"/>
        <v>0.184961396441759</v>
      </c>
      <c r="H10" s="37">
        <f t="shared" si="0"/>
        <v>0.044035578565127645</v>
      </c>
      <c r="L10" s="39"/>
      <c r="N10" s="40"/>
      <c r="O10" s="41"/>
      <c r="P10" s="42"/>
      <c r="Q10" s="40"/>
      <c r="R10" s="41"/>
    </row>
    <row r="11" spans="2:18" ht="15">
      <c r="B11" s="43" t="s">
        <v>23</v>
      </c>
      <c r="C11" s="44">
        <v>9</v>
      </c>
      <c r="D11" s="45">
        <f t="shared" si="1"/>
        <v>0.2647058823529412</v>
      </c>
      <c r="E11" s="46">
        <f t="shared" si="2"/>
        <v>0.060576923076923084</v>
      </c>
      <c r="F11" s="47">
        <v>10.43</v>
      </c>
      <c r="G11" s="45">
        <f t="shared" si="3"/>
        <v>0.3501174890902988</v>
      </c>
      <c r="H11" s="46">
        <f t="shared" si="0"/>
        <v>0.08335591369043219</v>
      </c>
      <c r="L11" s="39"/>
      <c r="N11" s="40"/>
      <c r="O11" s="41"/>
      <c r="P11" s="42"/>
      <c r="Q11" s="40"/>
      <c r="R11" s="41"/>
    </row>
    <row r="12" spans="2:18" ht="15">
      <c r="B12" s="48" t="s">
        <v>24</v>
      </c>
      <c r="C12" s="49">
        <f aca="true" t="shared" si="4" ref="C12:H12">SUM(C3:C11)</f>
        <v>100</v>
      </c>
      <c r="D12" s="50">
        <f>SUM(D3:D11)</f>
        <v>4.369747899159663</v>
      </c>
      <c r="E12" s="51">
        <f>SUM(E3:E11)</f>
        <v>1</v>
      </c>
      <c r="F12" s="52">
        <f t="shared" si="4"/>
        <v>100</v>
      </c>
      <c r="G12" s="50">
        <f t="shared" si="4"/>
        <v>4.200271745452491</v>
      </c>
      <c r="H12" s="51">
        <f t="shared" si="4"/>
        <v>0.9999999999999999</v>
      </c>
      <c r="N12" s="40"/>
      <c r="O12" s="41"/>
      <c r="P12" s="42"/>
      <c r="Q12" s="40"/>
      <c r="R12" s="41"/>
    </row>
    <row r="13" spans="4:18" ht="15">
      <c r="D13" s="40"/>
      <c r="E13" s="41"/>
      <c r="F13" s="42"/>
      <c r="G13" s="40"/>
      <c r="H13" s="41"/>
      <c r="N13" s="40"/>
      <c r="O13" s="41"/>
      <c r="P13" s="42"/>
      <c r="Q13" s="40"/>
      <c r="R13" s="41"/>
    </row>
    <row r="14" spans="4:18" ht="15">
      <c r="D14" s="40"/>
      <c r="E14" s="41"/>
      <c r="F14" s="42"/>
      <c r="G14" s="40"/>
      <c r="H14" s="41"/>
      <c r="N14" s="40"/>
      <c r="O14" s="41"/>
      <c r="P14" s="42"/>
      <c r="Q14" s="40"/>
      <c r="R14" s="41"/>
    </row>
    <row r="16" spans="2:13" ht="25.5">
      <c r="B16" s="53" t="s">
        <v>8</v>
      </c>
      <c r="C16" s="53" t="s">
        <v>10</v>
      </c>
      <c r="D16" s="54" t="s">
        <v>25</v>
      </c>
      <c r="E16" s="54" t="s">
        <v>13</v>
      </c>
      <c r="F16" s="54" t="s">
        <v>26</v>
      </c>
      <c r="G16" s="53" t="s">
        <v>27</v>
      </c>
      <c r="H16" s="54" t="s">
        <v>28</v>
      </c>
      <c r="I16" s="54" t="s">
        <v>29</v>
      </c>
      <c r="L16" s="82"/>
      <c r="M16" s="82"/>
    </row>
    <row r="17" spans="2:13" ht="15">
      <c r="B17" s="55" t="s">
        <v>15</v>
      </c>
      <c r="C17" s="56">
        <v>0.5557692307692308</v>
      </c>
      <c r="D17" s="57">
        <v>0.6</v>
      </c>
      <c r="E17" s="58">
        <v>0.1291497186229515</v>
      </c>
      <c r="F17" s="57">
        <v>0.4</v>
      </c>
      <c r="G17" s="59">
        <f aca="true" t="shared" si="5" ref="G17:G25">(C17*D17)+(E17*F17)</f>
        <v>0.3851214259107191</v>
      </c>
      <c r="H17" s="60">
        <f aca="true" t="shared" si="6" ref="H17:H25">+G17*$H$26</f>
        <v>250.3289268419674</v>
      </c>
      <c r="I17" s="60">
        <v>67.91</v>
      </c>
      <c r="L17" s="106"/>
      <c r="M17" s="82"/>
    </row>
    <row r="18" spans="2:13" ht="15">
      <c r="B18" s="34" t="s">
        <v>16</v>
      </c>
      <c r="C18" s="61">
        <v>0.09423076923076923</v>
      </c>
      <c r="D18" s="36">
        <v>0.6</v>
      </c>
      <c r="E18" s="62">
        <v>0.4388860306610505</v>
      </c>
      <c r="F18" s="36">
        <v>0.4</v>
      </c>
      <c r="G18" s="63">
        <f t="shared" si="5"/>
        <v>0.23209287380288174</v>
      </c>
      <c r="H18" s="64">
        <f t="shared" si="6"/>
        <v>150.86036797187313</v>
      </c>
      <c r="I18" s="64">
        <v>94.95</v>
      </c>
      <c r="L18" s="106"/>
      <c r="M18" s="82"/>
    </row>
    <row r="19" spans="2:13" ht="15">
      <c r="B19" s="34" t="s">
        <v>17</v>
      </c>
      <c r="C19" s="61">
        <v>0.07403846153846155</v>
      </c>
      <c r="D19" s="36">
        <v>0.6</v>
      </c>
      <c r="E19" s="62">
        <v>0.09038881915999886</v>
      </c>
      <c r="F19" s="36">
        <v>0.4</v>
      </c>
      <c r="G19" s="63">
        <f t="shared" si="5"/>
        <v>0.08057860458707647</v>
      </c>
      <c r="H19" s="64">
        <f t="shared" si="6"/>
        <v>52.376092981599705</v>
      </c>
      <c r="I19" s="64">
        <v>96.5</v>
      </c>
      <c r="L19" s="106"/>
      <c r="M19" s="82"/>
    </row>
    <row r="20" spans="2:13" ht="15">
      <c r="B20" s="34" t="s">
        <v>18</v>
      </c>
      <c r="C20" s="61">
        <v>0.09423076923076923</v>
      </c>
      <c r="D20" s="36">
        <v>0.6</v>
      </c>
      <c r="E20" s="62">
        <v>0.08135792918203257</v>
      </c>
      <c r="F20" s="36">
        <v>0.4</v>
      </c>
      <c r="G20" s="63">
        <f t="shared" si="5"/>
        <v>0.08908163321127457</v>
      </c>
      <c r="H20" s="64">
        <f t="shared" si="6"/>
        <v>57.90306158732847</v>
      </c>
      <c r="I20" s="64">
        <v>73.76</v>
      </c>
      <c r="L20" s="106"/>
      <c r="M20" s="82"/>
    </row>
    <row r="21" spans="2:13" ht="15">
      <c r="B21" s="34" t="s">
        <v>19</v>
      </c>
      <c r="C21" s="61">
        <v>0.040384615384615394</v>
      </c>
      <c r="D21" s="36">
        <v>0.6</v>
      </c>
      <c r="E21" s="62">
        <v>0.05834114764526893</v>
      </c>
      <c r="F21" s="36">
        <v>0.4</v>
      </c>
      <c r="G21" s="63">
        <f t="shared" si="5"/>
        <v>0.047567228288876814</v>
      </c>
      <c r="H21" s="64">
        <f t="shared" si="6"/>
        <v>30.91869838776993</v>
      </c>
      <c r="I21" s="65" t="s">
        <v>30</v>
      </c>
      <c r="L21" s="107"/>
      <c r="M21" s="82"/>
    </row>
    <row r="22" spans="2:13" ht="15">
      <c r="B22" s="34" t="s">
        <v>20</v>
      </c>
      <c r="C22" s="61">
        <v>0.047115384615384615</v>
      </c>
      <c r="D22" s="36">
        <v>0.6</v>
      </c>
      <c r="E22" s="62">
        <v>0.03995969016799242</v>
      </c>
      <c r="F22" s="36">
        <v>0.4</v>
      </c>
      <c r="G22" s="63">
        <f t="shared" si="5"/>
        <v>0.04425310683642773</v>
      </c>
      <c r="H22" s="64">
        <f t="shared" si="6"/>
        <v>28.764519443678026</v>
      </c>
      <c r="I22" s="64">
        <v>51.85</v>
      </c>
      <c r="L22" s="106"/>
      <c r="M22" s="82"/>
    </row>
    <row r="23" spans="2:13" ht="15">
      <c r="B23" s="34" t="s">
        <v>21</v>
      </c>
      <c r="C23" s="61">
        <v>0.020192307692307697</v>
      </c>
      <c r="D23" s="36">
        <v>0.6</v>
      </c>
      <c r="E23" s="62">
        <v>0.03452517230514544</v>
      </c>
      <c r="F23" s="36">
        <v>0.4</v>
      </c>
      <c r="G23" s="63">
        <f t="shared" si="5"/>
        <v>0.025925453537442796</v>
      </c>
      <c r="H23" s="64">
        <f t="shared" si="6"/>
        <v>16.851544799337816</v>
      </c>
      <c r="I23" s="64">
        <v>80.75</v>
      </c>
      <c r="L23" s="106"/>
      <c r="M23" s="82"/>
    </row>
    <row r="24" spans="2:13" ht="15">
      <c r="B24" s="34" t="s">
        <v>22</v>
      </c>
      <c r="C24" s="61">
        <v>0.013461538461538462</v>
      </c>
      <c r="D24" s="36">
        <v>0.6</v>
      </c>
      <c r="E24" s="62">
        <v>0.044035578565127645</v>
      </c>
      <c r="F24" s="36">
        <v>0.4</v>
      </c>
      <c r="G24" s="63">
        <f t="shared" si="5"/>
        <v>0.025691154502974135</v>
      </c>
      <c r="H24" s="64">
        <f t="shared" si="6"/>
        <v>16.699250426933187</v>
      </c>
      <c r="I24" s="64">
        <v>81.25</v>
      </c>
      <c r="L24" s="106"/>
      <c r="M24" s="82"/>
    </row>
    <row r="25" spans="2:13" ht="15">
      <c r="B25" s="43" t="s">
        <v>23</v>
      </c>
      <c r="C25" s="66">
        <v>0.060576923076923084</v>
      </c>
      <c r="D25" s="45">
        <v>0.6</v>
      </c>
      <c r="E25" s="67">
        <v>0.08335591369043219</v>
      </c>
      <c r="F25" s="45">
        <v>0.4</v>
      </c>
      <c r="G25" s="68">
        <f t="shared" si="5"/>
        <v>0.06968851932232673</v>
      </c>
      <c r="H25" s="69">
        <f t="shared" si="6"/>
        <v>45.29753755951237</v>
      </c>
      <c r="I25" s="65" t="s">
        <v>30</v>
      </c>
      <c r="L25" s="107"/>
      <c r="M25" s="82"/>
    </row>
    <row r="26" spans="2:10" ht="15">
      <c r="B26" s="48" t="s">
        <v>24</v>
      </c>
      <c r="C26" s="70">
        <f>SUM(C17:C25)</f>
        <v>1</v>
      </c>
      <c r="D26" s="50"/>
      <c r="E26" s="51">
        <f>SUM(E17:E25)</f>
        <v>0.9999999999999999</v>
      </c>
      <c r="F26" s="71"/>
      <c r="G26" s="72">
        <f>SUM(G17:G25)</f>
        <v>1</v>
      </c>
      <c r="H26" s="73">
        <v>650</v>
      </c>
      <c r="I26" s="73">
        <v>650</v>
      </c>
      <c r="J26" s="74"/>
    </row>
    <row r="27" ht="12.75">
      <c r="B27" s="75" t="s">
        <v>31</v>
      </c>
    </row>
    <row r="28" ht="12.75">
      <c r="B28" s="75" t="s">
        <v>32</v>
      </c>
    </row>
    <row r="29" ht="12.75">
      <c r="B29" s="75" t="s">
        <v>33</v>
      </c>
    </row>
    <row r="32" spans="3:4" ht="12.75">
      <c r="C32" s="30" t="s">
        <v>9</v>
      </c>
      <c r="D32" s="30" t="s">
        <v>34</v>
      </c>
    </row>
    <row r="33" spans="3:4" ht="12.75">
      <c r="C33" s="30" t="s">
        <v>10</v>
      </c>
      <c r="D33" s="30" t="s">
        <v>35</v>
      </c>
    </row>
    <row r="34" spans="3:4" ht="12.75">
      <c r="C34" s="30" t="s">
        <v>12</v>
      </c>
      <c r="D34" s="30" t="s">
        <v>36</v>
      </c>
    </row>
    <row r="38" ht="12.75">
      <c r="C38" s="76"/>
    </row>
    <row r="39" ht="12.75">
      <c r="B39" s="77" t="s">
        <v>37</v>
      </c>
    </row>
    <row r="40" spans="2:15" s="79" customFormat="1" ht="25.5">
      <c r="B40" s="53" t="s">
        <v>38</v>
      </c>
      <c r="C40" s="54" t="s">
        <v>39</v>
      </c>
      <c r="D40" s="78" t="s">
        <v>15</v>
      </c>
      <c r="E40" s="78" t="s">
        <v>16</v>
      </c>
      <c r="F40" s="78" t="s">
        <v>17</v>
      </c>
      <c r="G40" s="78" t="s">
        <v>18</v>
      </c>
      <c r="H40" s="78" t="s">
        <v>19</v>
      </c>
      <c r="I40" s="78" t="s">
        <v>20</v>
      </c>
      <c r="J40" s="78" t="s">
        <v>21</v>
      </c>
      <c r="K40" s="78" t="s">
        <v>22</v>
      </c>
      <c r="L40" s="54" t="s">
        <v>23</v>
      </c>
      <c r="O40" s="80"/>
    </row>
    <row r="41" spans="2:14" ht="12.75">
      <c r="B41" s="35" t="s">
        <v>40</v>
      </c>
      <c r="C41" s="81">
        <v>0.25</v>
      </c>
      <c r="D41" s="82">
        <v>15</v>
      </c>
      <c r="E41" s="82">
        <v>29</v>
      </c>
      <c r="F41" s="82">
        <v>9</v>
      </c>
      <c r="G41" s="82">
        <v>12</v>
      </c>
      <c r="H41" s="82">
        <v>11</v>
      </c>
      <c r="I41" s="82">
        <v>6</v>
      </c>
      <c r="J41" s="82">
        <v>3</v>
      </c>
      <c r="K41" s="82">
        <v>1</v>
      </c>
      <c r="L41" s="83">
        <v>14</v>
      </c>
      <c r="N41" s="76"/>
    </row>
    <row r="42" spans="2:14" ht="12.75">
      <c r="B42" s="35" t="s">
        <v>41</v>
      </c>
      <c r="C42" s="81">
        <v>0.18</v>
      </c>
      <c r="D42" s="82">
        <v>17</v>
      </c>
      <c r="E42" s="82">
        <v>38</v>
      </c>
      <c r="F42" s="82">
        <v>10</v>
      </c>
      <c r="G42" s="82">
        <v>9</v>
      </c>
      <c r="H42" s="82">
        <v>3</v>
      </c>
      <c r="I42" s="82">
        <v>5</v>
      </c>
      <c r="J42" s="82">
        <v>5</v>
      </c>
      <c r="K42" s="82">
        <v>2</v>
      </c>
      <c r="L42" s="83">
        <v>11</v>
      </c>
      <c r="N42" s="76"/>
    </row>
    <row r="43" spans="2:14" ht="12.75">
      <c r="B43" s="35" t="s">
        <v>42</v>
      </c>
      <c r="C43" s="81">
        <v>0.15</v>
      </c>
      <c r="D43" s="82">
        <v>15</v>
      </c>
      <c r="E43" s="82">
        <v>36</v>
      </c>
      <c r="F43" s="82">
        <v>10</v>
      </c>
      <c r="G43" s="82">
        <v>10</v>
      </c>
      <c r="H43" s="82">
        <v>5</v>
      </c>
      <c r="I43" s="82">
        <v>4</v>
      </c>
      <c r="J43" s="82">
        <v>3</v>
      </c>
      <c r="K43" s="82">
        <v>1</v>
      </c>
      <c r="L43" s="83">
        <v>16</v>
      </c>
      <c r="N43" s="76"/>
    </row>
    <row r="44" spans="2:14" ht="12.75">
      <c r="B44" s="35" t="s">
        <v>43</v>
      </c>
      <c r="C44" s="81">
        <v>0.12</v>
      </c>
      <c r="D44" s="82">
        <v>15</v>
      </c>
      <c r="E44" s="82">
        <v>25</v>
      </c>
      <c r="F44" s="82">
        <v>13</v>
      </c>
      <c r="G44" s="82">
        <v>8</v>
      </c>
      <c r="H44" s="82">
        <v>8</v>
      </c>
      <c r="I44" s="82">
        <v>5</v>
      </c>
      <c r="J44" s="82">
        <v>6</v>
      </c>
      <c r="K44" s="82"/>
      <c r="L44" s="83">
        <v>20</v>
      </c>
      <c r="N44" s="76"/>
    </row>
    <row r="45" spans="2:14" ht="12.75">
      <c r="B45" s="35" t="s">
        <v>44</v>
      </c>
      <c r="C45" s="81">
        <v>0.1</v>
      </c>
      <c r="D45" s="82">
        <v>18</v>
      </c>
      <c r="E45" s="82">
        <v>18</v>
      </c>
      <c r="F45" s="82">
        <v>20</v>
      </c>
      <c r="G45" s="82">
        <v>6</v>
      </c>
      <c r="H45" s="82">
        <v>11</v>
      </c>
      <c r="I45" s="82">
        <v>4</v>
      </c>
      <c r="J45" s="82">
        <v>5</v>
      </c>
      <c r="K45" s="82">
        <v>1</v>
      </c>
      <c r="L45" s="83">
        <v>17</v>
      </c>
      <c r="N45" s="76"/>
    </row>
    <row r="46" spans="2:14" ht="12.75">
      <c r="B46" s="35" t="s">
        <v>45</v>
      </c>
      <c r="C46" s="81">
        <v>0.1</v>
      </c>
      <c r="D46" s="82">
        <v>18</v>
      </c>
      <c r="E46" s="82">
        <v>22</v>
      </c>
      <c r="F46" s="82">
        <v>9</v>
      </c>
      <c r="G46" s="82">
        <v>6</v>
      </c>
      <c r="H46" s="82">
        <v>8</v>
      </c>
      <c r="I46" s="82">
        <v>4</v>
      </c>
      <c r="J46" s="82">
        <v>3</v>
      </c>
      <c r="K46" s="82">
        <v>1</v>
      </c>
      <c r="L46" s="83">
        <v>29</v>
      </c>
      <c r="N46" s="76"/>
    </row>
    <row r="47" spans="2:14" ht="12.75">
      <c r="B47" s="44" t="s">
        <v>46</v>
      </c>
      <c r="C47" s="84">
        <v>0.1</v>
      </c>
      <c r="D47" s="85">
        <v>15</v>
      </c>
      <c r="E47" s="85">
        <v>20</v>
      </c>
      <c r="F47" s="85">
        <v>14</v>
      </c>
      <c r="G47" s="85">
        <v>7</v>
      </c>
      <c r="H47" s="85">
        <v>7</v>
      </c>
      <c r="I47" s="85">
        <v>4</v>
      </c>
      <c r="J47" s="85">
        <v>6</v>
      </c>
      <c r="K47" s="85">
        <v>1</v>
      </c>
      <c r="L47" s="86">
        <v>26</v>
      </c>
      <c r="N47" s="76"/>
    </row>
    <row r="50" spans="2:12" ht="25.5">
      <c r="B50" s="53" t="s">
        <v>38</v>
      </c>
      <c r="C50" s="53" t="s">
        <v>39</v>
      </c>
      <c r="D50" s="78" t="s">
        <v>15</v>
      </c>
      <c r="E50" s="78" t="s">
        <v>16</v>
      </c>
      <c r="F50" s="78" t="s">
        <v>17</v>
      </c>
      <c r="G50" s="78" t="s">
        <v>18</v>
      </c>
      <c r="H50" s="78" t="s">
        <v>19</v>
      </c>
      <c r="I50" s="78" t="s">
        <v>20</v>
      </c>
      <c r="J50" s="78" t="s">
        <v>21</v>
      </c>
      <c r="K50" s="78" t="s">
        <v>22</v>
      </c>
      <c r="L50" s="54" t="s">
        <v>23</v>
      </c>
    </row>
    <row r="51" spans="2:15" ht="12.75">
      <c r="B51" s="35" t="s">
        <v>40</v>
      </c>
      <c r="C51" s="87">
        <v>0.25</v>
      </c>
      <c r="D51" s="88">
        <f aca="true" t="shared" si="7" ref="D51:K51">+D41*$C$41</f>
        <v>3.75</v>
      </c>
      <c r="E51" s="88">
        <f t="shared" si="7"/>
        <v>7.25</v>
      </c>
      <c r="F51" s="88">
        <f t="shared" si="7"/>
        <v>2.25</v>
      </c>
      <c r="G51" s="88">
        <f t="shared" si="7"/>
        <v>3</v>
      </c>
      <c r="H51" s="88">
        <f t="shared" si="7"/>
        <v>2.75</v>
      </c>
      <c r="I51" s="88">
        <f t="shared" si="7"/>
        <v>1.5</v>
      </c>
      <c r="J51" s="88">
        <f t="shared" si="7"/>
        <v>0.75</v>
      </c>
      <c r="K51" s="88">
        <f t="shared" si="7"/>
        <v>0.25</v>
      </c>
      <c r="L51" s="89">
        <f>+L41*$C$41</f>
        <v>3.5</v>
      </c>
      <c r="O51" s="42"/>
    </row>
    <row r="52" spans="2:15" ht="12.75">
      <c r="B52" s="35" t="s">
        <v>41</v>
      </c>
      <c r="C52" s="87">
        <v>0.18</v>
      </c>
      <c r="D52" s="88">
        <f aca="true" t="shared" si="8" ref="D52:K52">+D42*$C$42</f>
        <v>3.06</v>
      </c>
      <c r="E52" s="88">
        <f t="shared" si="8"/>
        <v>6.84</v>
      </c>
      <c r="F52" s="88">
        <f t="shared" si="8"/>
        <v>1.7999999999999998</v>
      </c>
      <c r="G52" s="88">
        <f t="shared" si="8"/>
        <v>1.6199999999999999</v>
      </c>
      <c r="H52" s="88">
        <f t="shared" si="8"/>
        <v>0.54</v>
      </c>
      <c r="I52" s="88">
        <f t="shared" si="8"/>
        <v>0.8999999999999999</v>
      </c>
      <c r="J52" s="88">
        <f t="shared" si="8"/>
        <v>0.8999999999999999</v>
      </c>
      <c r="K52" s="88">
        <f t="shared" si="8"/>
        <v>0.36</v>
      </c>
      <c r="L52" s="89">
        <f>+L42*$C$42</f>
        <v>1.98</v>
      </c>
      <c r="O52" s="42"/>
    </row>
    <row r="53" spans="2:15" ht="12.75">
      <c r="B53" s="35" t="s">
        <v>42</v>
      </c>
      <c r="C53" s="87">
        <v>0.15</v>
      </c>
      <c r="D53" s="88">
        <f aca="true" t="shared" si="9" ref="D53:K53">+D43*$C$43</f>
        <v>2.25</v>
      </c>
      <c r="E53" s="88">
        <f t="shared" si="9"/>
        <v>5.3999999999999995</v>
      </c>
      <c r="F53" s="88">
        <f t="shared" si="9"/>
        <v>1.5</v>
      </c>
      <c r="G53" s="88">
        <f t="shared" si="9"/>
        <v>1.5</v>
      </c>
      <c r="H53" s="88">
        <f t="shared" si="9"/>
        <v>0.75</v>
      </c>
      <c r="I53" s="88">
        <f t="shared" si="9"/>
        <v>0.6</v>
      </c>
      <c r="J53" s="88">
        <f t="shared" si="9"/>
        <v>0.44999999999999996</v>
      </c>
      <c r="K53" s="88">
        <f t="shared" si="9"/>
        <v>0.15</v>
      </c>
      <c r="L53" s="89">
        <f>+L43*$C$43</f>
        <v>2.4</v>
      </c>
      <c r="O53" s="42"/>
    </row>
    <row r="54" spans="2:15" ht="12.75">
      <c r="B54" s="35" t="s">
        <v>43</v>
      </c>
      <c r="C54" s="87">
        <v>0.12</v>
      </c>
      <c r="D54" s="88">
        <f aca="true" t="shared" si="10" ref="D54:K54">+D44*$C$44</f>
        <v>1.7999999999999998</v>
      </c>
      <c r="E54" s="88">
        <f t="shared" si="10"/>
        <v>3</v>
      </c>
      <c r="F54" s="88">
        <f t="shared" si="10"/>
        <v>1.56</v>
      </c>
      <c r="G54" s="88">
        <f t="shared" si="10"/>
        <v>0.96</v>
      </c>
      <c r="H54" s="88">
        <f t="shared" si="10"/>
        <v>0.96</v>
      </c>
      <c r="I54" s="88">
        <f t="shared" si="10"/>
        <v>0.6</v>
      </c>
      <c r="J54" s="88">
        <f t="shared" si="10"/>
        <v>0.72</v>
      </c>
      <c r="K54" s="88">
        <f t="shared" si="10"/>
        <v>0</v>
      </c>
      <c r="L54" s="89">
        <f>+L44*$C$44</f>
        <v>2.4</v>
      </c>
      <c r="O54" s="42"/>
    </row>
    <row r="55" spans="2:15" ht="12.75">
      <c r="B55" s="35" t="s">
        <v>44</v>
      </c>
      <c r="C55" s="87">
        <v>0.1</v>
      </c>
      <c r="D55" s="88">
        <f aca="true" t="shared" si="11" ref="D55:K55">+D45*$C$45</f>
        <v>1.8</v>
      </c>
      <c r="E55" s="88">
        <f t="shared" si="11"/>
        <v>1.8</v>
      </c>
      <c r="F55" s="88">
        <f t="shared" si="11"/>
        <v>2</v>
      </c>
      <c r="G55" s="88">
        <f t="shared" si="11"/>
        <v>0.6000000000000001</v>
      </c>
      <c r="H55" s="88">
        <f t="shared" si="11"/>
        <v>1.1</v>
      </c>
      <c r="I55" s="88">
        <f t="shared" si="11"/>
        <v>0.4</v>
      </c>
      <c r="J55" s="88">
        <f t="shared" si="11"/>
        <v>0.5</v>
      </c>
      <c r="K55" s="88">
        <f t="shared" si="11"/>
        <v>0.1</v>
      </c>
      <c r="L55" s="89">
        <f>+L45*$C$45</f>
        <v>1.7000000000000002</v>
      </c>
      <c r="O55" s="42"/>
    </row>
    <row r="56" spans="2:15" ht="12.75">
      <c r="B56" s="35" t="s">
        <v>45</v>
      </c>
      <c r="C56" s="87">
        <v>0.1</v>
      </c>
      <c r="D56" s="88">
        <f aca="true" t="shared" si="12" ref="D56:L56">+D46*$C$46</f>
        <v>1.8</v>
      </c>
      <c r="E56" s="88">
        <f t="shared" si="12"/>
        <v>2.2</v>
      </c>
      <c r="F56" s="88">
        <f t="shared" si="12"/>
        <v>0.9</v>
      </c>
      <c r="G56" s="88">
        <f t="shared" si="12"/>
        <v>0.6000000000000001</v>
      </c>
      <c r="H56" s="88">
        <f t="shared" si="12"/>
        <v>0.8</v>
      </c>
      <c r="I56" s="88">
        <f t="shared" si="12"/>
        <v>0.4</v>
      </c>
      <c r="J56" s="88">
        <f t="shared" si="12"/>
        <v>0.30000000000000004</v>
      </c>
      <c r="K56" s="88">
        <f t="shared" si="12"/>
        <v>0.1</v>
      </c>
      <c r="L56" s="89">
        <f t="shared" si="12"/>
        <v>2.9000000000000004</v>
      </c>
      <c r="O56" s="42"/>
    </row>
    <row r="57" spans="2:15" ht="12.75">
      <c r="B57" s="44" t="s">
        <v>46</v>
      </c>
      <c r="C57" s="90">
        <v>0.1</v>
      </c>
      <c r="D57" s="91">
        <f aca="true" t="shared" si="13" ref="D57:K57">+D47*$C$47</f>
        <v>1.5</v>
      </c>
      <c r="E57" s="91">
        <f t="shared" si="13"/>
        <v>2</v>
      </c>
      <c r="F57" s="91">
        <f t="shared" si="13"/>
        <v>1.4000000000000001</v>
      </c>
      <c r="G57" s="91">
        <f t="shared" si="13"/>
        <v>0.7000000000000001</v>
      </c>
      <c r="H57" s="91">
        <f t="shared" si="13"/>
        <v>0.7000000000000001</v>
      </c>
      <c r="I57" s="91">
        <f t="shared" si="13"/>
        <v>0.4</v>
      </c>
      <c r="J57" s="91">
        <f t="shared" si="13"/>
        <v>0.6000000000000001</v>
      </c>
      <c r="K57" s="91">
        <f t="shared" si="13"/>
        <v>0.1</v>
      </c>
      <c r="L57" s="92">
        <f>+L47*$C$47</f>
        <v>2.6</v>
      </c>
      <c r="O57" s="42"/>
    </row>
    <row r="58" spans="2:15" ht="12.75">
      <c r="B58" s="93" t="s">
        <v>24</v>
      </c>
      <c r="C58" s="94">
        <f aca="true" t="shared" si="14" ref="C58:K58">SUM(C51:C57)</f>
        <v>0.9999999999999999</v>
      </c>
      <c r="D58" s="95">
        <f t="shared" si="14"/>
        <v>15.96</v>
      </c>
      <c r="E58" s="95">
        <f t="shared" si="14"/>
        <v>28.49</v>
      </c>
      <c r="F58" s="95">
        <f t="shared" si="14"/>
        <v>11.41</v>
      </c>
      <c r="G58" s="95">
        <f t="shared" si="14"/>
        <v>8.979999999999999</v>
      </c>
      <c r="H58" s="95">
        <f t="shared" si="14"/>
        <v>7.6</v>
      </c>
      <c r="I58" s="95">
        <f t="shared" si="14"/>
        <v>4.800000000000001</v>
      </c>
      <c r="J58" s="95">
        <f t="shared" si="14"/>
        <v>4.219999999999999</v>
      </c>
      <c r="K58" s="95">
        <f t="shared" si="14"/>
        <v>1.06</v>
      </c>
      <c r="L58" s="96">
        <f>SUM(L51:L57)</f>
        <v>17.48</v>
      </c>
      <c r="O58" s="42"/>
    </row>
  </sheetData>
  <sheetProtection/>
  <printOptions horizontalCentered="1" verticalCentered="1"/>
  <pageMargins left="0.7480314960629921" right="0.7480314960629921" top="0.984251968503937" bottom="0.984251968503937" header="0" footer="0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0"/>
  <sheetViews>
    <sheetView showGridLines="0" zoomScalePageLayoutView="0" workbookViewId="0" topLeftCell="A16">
      <selection activeCell="N43" sqref="N43"/>
    </sheetView>
  </sheetViews>
  <sheetFormatPr defaultColWidth="11.421875" defaultRowHeight="15"/>
  <cols>
    <col min="1" max="1" width="11.421875" style="30" customWidth="1"/>
    <col min="2" max="2" width="20.00390625" style="30" bestFit="1" customWidth="1"/>
    <col min="3" max="3" width="11.421875" style="30" customWidth="1"/>
    <col min="4" max="4" width="12.7109375" style="30" customWidth="1"/>
    <col min="5" max="248" width="11.421875" style="30" customWidth="1"/>
    <col min="249" max="249" width="18.8515625" style="30" bestFit="1" customWidth="1"/>
    <col min="250" max="16384" width="11.421875" style="30" customWidth="1"/>
  </cols>
  <sheetData>
    <row r="1" ht="12.75">
      <c r="B1" s="29" t="s">
        <v>47</v>
      </c>
    </row>
    <row r="2" spans="2:18" ht="12.75">
      <c r="B2" s="31" t="s">
        <v>8</v>
      </c>
      <c r="C2" s="31" t="s">
        <v>9</v>
      </c>
      <c r="D2" s="32" t="s">
        <v>10</v>
      </c>
      <c r="E2" s="32" t="s">
        <v>11</v>
      </c>
      <c r="F2" s="31" t="s">
        <v>12</v>
      </c>
      <c r="G2" s="32" t="s">
        <v>13</v>
      </c>
      <c r="H2" s="32" t="s">
        <v>14</v>
      </c>
      <c r="L2" s="33"/>
      <c r="M2" s="33"/>
      <c r="N2" s="33"/>
      <c r="O2" s="33"/>
      <c r="P2" s="33"/>
      <c r="Q2" s="33"/>
      <c r="R2" s="33"/>
    </row>
    <row r="3" spans="2:18" ht="15">
      <c r="B3" s="34" t="s">
        <v>15</v>
      </c>
      <c r="C3" s="35">
        <v>20</v>
      </c>
      <c r="D3" s="36">
        <f>+C3/C6</f>
        <v>1.1111111111111112</v>
      </c>
      <c r="E3" s="37">
        <f aca="true" t="shared" si="0" ref="E3:E11">+D3/$D$12</f>
        <v>0.21739130434782608</v>
      </c>
      <c r="F3" s="38">
        <v>15.56</v>
      </c>
      <c r="G3" s="36">
        <f>+F3/F6</f>
        <v>0.7661250615460365</v>
      </c>
      <c r="H3" s="37">
        <f aca="true" t="shared" si="1" ref="H3:H11">+G3/$G$12</f>
        <v>0.1544306257474366</v>
      </c>
      <c r="K3" s="82"/>
      <c r="L3" s="39"/>
      <c r="N3" s="40"/>
      <c r="O3" s="41"/>
      <c r="P3" s="42"/>
      <c r="Q3" s="40"/>
      <c r="R3" s="41"/>
    </row>
    <row r="4" spans="2:18" ht="15">
      <c r="B4" s="34" t="s">
        <v>16</v>
      </c>
      <c r="C4" s="35">
        <v>16</v>
      </c>
      <c r="D4" s="36">
        <f>+C4/$C$3</f>
        <v>0.8</v>
      </c>
      <c r="E4" s="37">
        <f t="shared" si="0"/>
        <v>0.15652173913043477</v>
      </c>
      <c r="F4" s="38">
        <v>19.58</v>
      </c>
      <c r="G4" s="36">
        <f>+F4/F6</f>
        <v>0.9640571147218119</v>
      </c>
      <c r="H4" s="37">
        <f t="shared" si="1"/>
        <v>0.1943285123479954</v>
      </c>
      <c r="K4" s="82"/>
      <c r="L4" s="39"/>
      <c r="N4" s="40"/>
      <c r="O4" s="41"/>
      <c r="P4" s="42"/>
      <c r="Q4" s="40"/>
      <c r="R4" s="41"/>
    </row>
    <row r="5" spans="2:18" ht="15">
      <c r="B5" s="34" t="s">
        <v>17</v>
      </c>
      <c r="C5" s="35">
        <v>13</v>
      </c>
      <c r="D5" s="36">
        <f>+C5/$C$3</f>
        <v>0.65</v>
      </c>
      <c r="E5" s="37">
        <f t="shared" si="0"/>
        <v>0.12717391304347825</v>
      </c>
      <c r="F5" s="38">
        <v>12.370000000000001</v>
      </c>
      <c r="G5" s="36">
        <f>+F5/F6</f>
        <v>0.6090595765632694</v>
      </c>
      <c r="H5" s="37">
        <f t="shared" si="1"/>
        <v>0.12277036249972947</v>
      </c>
      <c r="K5" s="82"/>
      <c r="L5" s="39"/>
      <c r="N5" s="40"/>
      <c r="O5" s="41"/>
      <c r="P5" s="42"/>
      <c r="Q5" s="40"/>
      <c r="R5" s="41"/>
    </row>
    <row r="6" spans="2:18" ht="15">
      <c r="B6" s="34" t="s">
        <v>18</v>
      </c>
      <c r="C6" s="97">
        <v>18</v>
      </c>
      <c r="D6" s="36">
        <f aca="true" t="shared" si="2" ref="D6:D11">+C6/$C$3</f>
        <v>0.9</v>
      </c>
      <c r="E6" s="37">
        <f t="shared" si="0"/>
        <v>0.1760869565217391</v>
      </c>
      <c r="F6" s="38">
        <v>20.31</v>
      </c>
      <c r="G6" s="36">
        <f>+F6/$F$4</f>
        <v>1.0372829417773237</v>
      </c>
      <c r="H6" s="37">
        <f t="shared" si="1"/>
        <v>0.20908890965210675</v>
      </c>
      <c r="K6" s="82"/>
      <c r="L6" s="39"/>
      <c r="N6" s="40"/>
      <c r="O6" s="41"/>
      <c r="P6" s="42"/>
      <c r="Q6" s="40"/>
      <c r="R6" s="41"/>
    </row>
    <row r="7" spans="2:18" ht="15">
      <c r="B7" s="34" t="s">
        <v>19</v>
      </c>
      <c r="C7" s="35">
        <v>10</v>
      </c>
      <c r="D7" s="36">
        <f t="shared" si="2"/>
        <v>0.5</v>
      </c>
      <c r="E7" s="37">
        <f t="shared" si="0"/>
        <v>0.09782608695652173</v>
      </c>
      <c r="F7" s="38">
        <v>7.11</v>
      </c>
      <c r="G7" s="36">
        <f>+F7/F6</f>
        <v>0.35007385524372236</v>
      </c>
      <c r="H7" s="37">
        <f t="shared" si="1"/>
        <v>0.0705656651069585</v>
      </c>
      <c r="K7" s="82"/>
      <c r="L7" s="39"/>
      <c r="N7" s="40"/>
      <c r="O7" s="41"/>
      <c r="P7" s="42"/>
      <c r="Q7" s="40"/>
      <c r="R7" s="41"/>
    </row>
    <row r="8" spans="2:18" ht="15">
      <c r="B8" s="34" t="s">
        <v>20</v>
      </c>
      <c r="C8" s="35">
        <v>5</v>
      </c>
      <c r="D8" s="36">
        <f t="shared" si="2"/>
        <v>0.25</v>
      </c>
      <c r="E8" s="37">
        <f t="shared" si="0"/>
        <v>0.048913043478260865</v>
      </c>
      <c r="F8" s="38">
        <v>5.430000000000001</v>
      </c>
      <c r="G8" s="36">
        <f>+F8/F6</f>
        <v>0.26735598227474155</v>
      </c>
      <c r="H8" s="37">
        <f t="shared" si="1"/>
        <v>0.053891921452993624</v>
      </c>
      <c r="K8" s="82"/>
      <c r="L8" s="39"/>
      <c r="N8" s="40"/>
      <c r="O8" s="41"/>
      <c r="P8" s="42"/>
      <c r="Q8" s="40"/>
      <c r="R8" s="41"/>
    </row>
    <row r="9" spans="2:18" ht="15">
      <c r="B9" s="34" t="s">
        <v>21</v>
      </c>
      <c r="C9" s="35">
        <v>8</v>
      </c>
      <c r="D9" s="36">
        <f t="shared" si="2"/>
        <v>0.4</v>
      </c>
      <c r="E9" s="37">
        <f t="shared" si="0"/>
        <v>0.07826086956521738</v>
      </c>
      <c r="F9" s="38">
        <v>4.3</v>
      </c>
      <c r="G9" s="36">
        <f>+F9/F6</f>
        <v>0.21171836533727229</v>
      </c>
      <c r="H9" s="37">
        <f t="shared" si="1"/>
        <v>0.042676843876219624</v>
      </c>
      <c r="K9" s="82"/>
      <c r="L9" s="39"/>
      <c r="N9" s="40"/>
      <c r="O9" s="41"/>
      <c r="P9" s="42"/>
      <c r="Q9" s="40"/>
      <c r="R9" s="41"/>
    </row>
    <row r="10" spans="2:18" ht="15">
      <c r="B10" s="34" t="s">
        <v>22</v>
      </c>
      <c r="C10" s="35">
        <v>4</v>
      </c>
      <c r="D10" s="36">
        <f t="shared" si="2"/>
        <v>0.2</v>
      </c>
      <c r="E10" s="37">
        <f t="shared" si="0"/>
        <v>0.03913043478260869</v>
      </c>
      <c r="F10" s="38">
        <v>5.21</v>
      </c>
      <c r="G10" s="36">
        <f>+F10/F6</f>
        <v>0.25652387986213687</v>
      </c>
      <c r="H10" s="37">
        <f t="shared" si="1"/>
        <v>0.05170845502211726</v>
      </c>
      <c r="K10" s="82"/>
      <c r="L10" s="39"/>
      <c r="N10" s="40"/>
      <c r="O10" s="41"/>
      <c r="P10" s="42"/>
      <c r="Q10" s="40"/>
      <c r="R10" s="41"/>
    </row>
    <row r="11" spans="2:18" ht="15">
      <c r="B11" s="43" t="s">
        <v>23</v>
      </c>
      <c r="C11" s="44">
        <v>6</v>
      </c>
      <c r="D11" s="45">
        <f t="shared" si="2"/>
        <v>0.3</v>
      </c>
      <c r="E11" s="46">
        <f t="shared" si="0"/>
        <v>0.05869565217391304</v>
      </c>
      <c r="F11" s="47">
        <v>10.130000000000003</v>
      </c>
      <c r="G11" s="45">
        <f>+F11/F6</f>
        <v>0.4987690792712951</v>
      </c>
      <c r="H11" s="46">
        <f t="shared" si="1"/>
        <v>0.100538704294443</v>
      </c>
      <c r="K11" s="82"/>
      <c r="L11" s="39"/>
      <c r="N11" s="40"/>
      <c r="O11" s="41"/>
      <c r="P11" s="42"/>
      <c r="Q11" s="40"/>
      <c r="R11" s="41"/>
    </row>
    <row r="12" spans="2:18" ht="15">
      <c r="B12" s="48" t="s">
        <v>48</v>
      </c>
      <c r="C12" s="49">
        <f>SUM(C3:C11)</f>
        <v>100</v>
      </c>
      <c r="D12" s="50">
        <f>SUM(D3:D11)</f>
        <v>5.111111111111112</v>
      </c>
      <c r="E12" s="51">
        <f>SUM(E3:E11)</f>
        <v>0.9999999999999999</v>
      </c>
      <c r="F12" s="52">
        <f>SUM(F3:F11)</f>
        <v>100</v>
      </c>
      <c r="G12" s="50">
        <f>SUM(G3:G11)</f>
        <v>4.960965856597609</v>
      </c>
      <c r="H12" s="51">
        <f>SUM(H3:H11)</f>
        <v>1.0000000000000004</v>
      </c>
      <c r="N12" s="40"/>
      <c r="O12" s="41"/>
      <c r="P12" s="42"/>
      <c r="Q12" s="40"/>
      <c r="R12" s="41"/>
    </row>
    <row r="13" spans="2:18" ht="15">
      <c r="B13" s="98"/>
      <c r="C13" s="82"/>
      <c r="D13" s="99"/>
      <c r="E13" s="100"/>
      <c r="F13" s="88"/>
      <c r="G13" s="99"/>
      <c r="H13" s="100"/>
      <c r="N13" s="40"/>
      <c r="O13" s="41"/>
      <c r="P13" s="42"/>
      <c r="Q13" s="40"/>
      <c r="R13" s="41"/>
    </row>
    <row r="14" spans="2:18" ht="15">
      <c r="B14" s="98"/>
      <c r="C14" s="82"/>
      <c r="D14" s="99"/>
      <c r="E14" s="100"/>
      <c r="F14" s="88"/>
      <c r="G14" s="99"/>
      <c r="H14" s="100"/>
      <c r="N14" s="40"/>
      <c r="O14" s="41"/>
      <c r="P14" s="42"/>
      <c r="Q14" s="40"/>
      <c r="R14" s="41"/>
    </row>
    <row r="15" spans="2:18" ht="15">
      <c r="B15" s="98"/>
      <c r="C15" s="82"/>
      <c r="D15" s="99"/>
      <c r="E15" s="100"/>
      <c r="F15" s="88"/>
      <c r="G15" s="99"/>
      <c r="H15" s="100"/>
      <c r="N15" s="40"/>
      <c r="O15" s="41"/>
      <c r="P15" s="42"/>
      <c r="Q15" s="40"/>
      <c r="R15" s="41"/>
    </row>
    <row r="16" spans="2:18" ht="15">
      <c r="B16" s="98"/>
      <c r="C16" s="82"/>
      <c r="D16" s="99"/>
      <c r="E16" s="100"/>
      <c r="F16" s="88"/>
      <c r="G16" s="99"/>
      <c r="H16" s="100"/>
      <c r="N16" s="40"/>
      <c r="O16" s="41"/>
      <c r="P16" s="42"/>
      <c r="Q16" s="40"/>
      <c r="R16" s="41"/>
    </row>
    <row r="18" spans="2:9" ht="25.5">
      <c r="B18" s="53" t="s">
        <v>8</v>
      </c>
      <c r="C18" s="53" t="s">
        <v>10</v>
      </c>
      <c r="D18" s="54" t="s">
        <v>25</v>
      </c>
      <c r="E18" s="54" t="s">
        <v>13</v>
      </c>
      <c r="F18" s="54" t="s">
        <v>26</v>
      </c>
      <c r="G18" s="53" t="s">
        <v>27</v>
      </c>
      <c r="H18" s="54" t="s">
        <v>49</v>
      </c>
      <c r="I18" s="54" t="s">
        <v>50</v>
      </c>
    </row>
    <row r="19" spans="2:9" ht="15">
      <c r="B19" s="55" t="s">
        <v>15</v>
      </c>
      <c r="C19" s="56">
        <v>0.21739130434782608</v>
      </c>
      <c r="D19" s="57">
        <v>0.6</v>
      </c>
      <c r="E19" s="58">
        <v>0.1544306257474366</v>
      </c>
      <c r="F19" s="57">
        <v>0.4</v>
      </c>
      <c r="G19" s="59">
        <f aca="true" t="shared" si="3" ref="G19:G27">(C19*D19)+(E19*F19)</f>
        <v>0.1922070329076703</v>
      </c>
      <c r="H19" s="60">
        <f>+G19*$H$28</f>
        <v>153.91155790844502</v>
      </c>
      <c r="I19" s="60"/>
    </row>
    <row r="20" spans="2:9" ht="15">
      <c r="B20" s="34" t="s">
        <v>16</v>
      </c>
      <c r="C20" s="61">
        <v>0.15652173913043477</v>
      </c>
      <c r="D20" s="36">
        <v>0.6</v>
      </c>
      <c r="E20" s="62">
        <v>0.1943285123479954</v>
      </c>
      <c r="F20" s="36">
        <v>0.4</v>
      </c>
      <c r="G20" s="63">
        <f t="shared" si="3"/>
        <v>0.17164444841745902</v>
      </c>
      <c r="H20" s="64">
        <f>+G20*$H$28</f>
        <v>137.44587834596658</v>
      </c>
      <c r="I20" s="64"/>
    </row>
    <row r="21" spans="2:9" ht="15">
      <c r="B21" s="34" t="s">
        <v>17</v>
      </c>
      <c r="C21" s="61">
        <v>0.12717391304347825</v>
      </c>
      <c r="D21" s="36">
        <v>0.6</v>
      </c>
      <c r="E21" s="62">
        <v>0.12277036249972947</v>
      </c>
      <c r="F21" s="36">
        <v>0.4</v>
      </c>
      <c r="G21" s="63">
        <f t="shared" si="3"/>
        <v>0.12541249282597874</v>
      </c>
      <c r="H21" s="64">
        <f>+G21*$H$28</f>
        <v>100.42521264713712</v>
      </c>
      <c r="I21" s="64"/>
    </row>
    <row r="22" spans="2:9" ht="15">
      <c r="B22" s="34" t="s">
        <v>18</v>
      </c>
      <c r="C22" s="61">
        <v>0.1760869565217391</v>
      </c>
      <c r="D22" s="36">
        <v>0.6</v>
      </c>
      <c r="E22" s="62">
        <v>0.20908890965210675</v>
      </c>
      <c r="F22" s="36">
        <v>0.4</v>
      </c>
      <c r="G22" s="63">
        <f t="shared" si="3"/>
        <v>0.18928773777388616</v>
      </c>
      <c r="H22" s="64">
        <f>+G22*$H$28</f>
        <v>151.57390535100143</v>
      </c>
      <c r="I22" s="64">
        <v>130.48</v>
      </c>
    </row>
    <row r="23" spans="2:9" ht="15">
      <c r="B23" s="34" t="s">
        <v>19</v>
      </c>
      <c r="C23" s="61">
        <v>0.09782608695652173</v>
      </c>
      <c r="D23" s="36">
        <v>0.6</v>
      </c>
      <c r="E23" s="62">
        <v>0.0705656651069585</v>
      </c>
      <c r="F23" s="36">
        <v>0.4</v>
      </c>
      <c r="G23" s="63">
        <f t="shared" si="3"/>
        <v>0.08692191821669644</v>
      </c>
      <c r="H23" s="64">
        <f>+G23*$H$28</f>
        <v>69.60352931283565</v>
      </c>
      <c r="I23" s="65"/>
    </row>
    <row r="24" spans="2:9" ht="15">
      <c r="B24" s="34" t="s">
        <v>20</v>
      </c>
      <c r="C24" s="61">
        <v>0.048913043478260865</v>
      </c>
      <c r="D24" s="36">
        <v>0.6</v>
      </c>
      <c r="E24" s="62">
        <v>0.053891921452993624</v>
      </c>
      <c r="F24" s="36">
        <v>0.4</v>
      </c>
      <c r="G24" s="63">
        <f t="shared" si="3"/>
        <v>0.050904594668153974</v>
      </c>
      <c r="H24" s="64">
        <f>+G24*$H$28</f>
        <v>40.762324622310125</v>
      </c>
      <c r="I24" s="64"/>
    </row>
    <row r="25" spans="2:9" ht="15">
      <c r="B25" s="34" t="s">
        <v>21</v>
      </c>
      <c r="C25" s="61">
        <v>0.07826086956521738</v>
      </c>
      <c r="D25" s="36">
        <v>0.6</v>
      </c>
      <c r="E25" s="62">
        <v>0.042676843876219624</v>
      </c>
      <c r="F25" s="36">
        <v>0.4</v>
      </c>
      <c r="G25" s="63">
        <f t="shared" si="3"/>
        <v>0.06402725928961828</v>
      </c>
      <c r="H25" s="64">
        <f>+G25*$H$28</f>
        <v>51.270419592850644</v>
      </c>
      <c r="I25" s="64"/>
    </row>
    <row r="26" spans="2:9" ht="15">
      <c r="B26" s="34" t="s">
        <v>22</v>
      </c>
      <c r="C26" s="61">
        <v>0.03913043478260869</v>
      </c>
      <c r="D26" s="36">
        <v>0.6</v>
      </c>
      <c r="E26" s="62">
        <v>0.05170845502211726</v>
      </c>
      <c r="F26" s="36">
        <v>0.4</v>
      </c>
      <c r="G26" s="63">
        <f t="shared" si="3"/>
        <v>0.04416164287841212</v>
      </c>
      <c r="H26" s="64">
        <f>+G26*$H$28</f>
        <v>35.36284366076155</v>
      </c>
      <c r="I26" s="64"/>
    </row>
    <row r="27" spans="2:9" ht="15">
      <c r="B27" s="43" t="s">
        <v>23</v>
      </c>
      <c r="C27" s="66">
        <v>0.05869565217391304</v>
      </c>
      <c r="D27" s="45">
        <v>0.6</v>
      </c>
      <c r="E27" s="67">
        <v>0.100538704294443</v>
      </c>
      <c r="F27" s="45">
        <v>0.4</v>
      </c>
      <c r="G27" s="68">
        <f t="shared" si="3"/>
        <v>0.07543287302212502</v>
      </c>
      <c r="H27" s="69">
        <f>+G27*$H$28</f>
        <v>60.403570195697355</v>
      </c>
      <c r="I27" s="65"/>
    </row>
    <row r="28" spans="2:9" ht="15">
      <c r="B28" s="48" t="s">
        <v>48</v>
      </c>
      <c r="C28" s="70">
        <f>SUM(C19:C27)</f>
        <v>0.9999999999999999</v>
      </c>
      <c r="D28" s="50"/>
      <c r="E28" s="51">
        <f>SUM(E19:E27)</f>
        <v>1.0000000000000004</v>
      </c>
      <c r="F28" s="71"/>
      <c r="G28" s="72">
        <f>SUM(G19:G27)</f>
        <v>1.0000000000000002</v>
      </c>
      <c r="H28" s="73">
        <f>+'[1]Valor Total de Marca (VTM)'!H26*(1.0426)^5</f>
        <v>800.7592416370054</v>
      </c>
      <c r="I28" s="73"/>
    </row>
    <row r="31" spans="3:4" ht="12.75">
      <c r="C31" s="30" t="s">
        <v>9</v>
      </c>
      <c r="D31" s="30" t="s">
        <v>34</v>
      </c>
    </row>
    <row r="32" spans="3:4" ht="12.75">
      <c r="C32" s="30" t="s">
        <v>10</v>
      </c>
      <c r="D32" s="30" t="s">
        <v>35</v>
      </c>
    </row>
    <row r="40" ht="12.75">
      <c r="C40" s="76"/>
    </row>
    <row r="41" ht="12.75">
      <c r="B41" s="77" t="s">
        <v>51</v>
      </c>
    </row>
    <row r="42" spans="2:15" ht="25.5">
      <c r="B42" s="53" t="s">
        <v>38</v>
      </c>
      <c r="C42" s="53" t="s">
        <v>39</v>
      </c>
      <c r="D42" s="54" t="s">
        <v>15</v>
      </c>
      <c r="E42" s="54" t="s">
        <v>16</v>
      </c>
      <c r="F42" s="54" t="s">
        <v>17</v>
      </c>
      <c r="G42" s="54" t="s">
        <v>18</v>
      </c>
      <c r="H42" s="54" t="s">
        <v>19</v>
      </c>
      <c r="I42" s="54" t="s">
        <v>20</v>
      </c>
      <c r="J42" s="54" t="s">
        <v>21</v>
      </c>
      <c r="K42" s="54" t="s">
        <v>22</v>
      </c>
      <c r="L42" s="54" t="s">
        <v>23</v>
      </c>
      <c r="O42" s="39"/>
    </row>
    <row r="43" spans="2:14" ht="12.75">
      <c r="B43" s="35" t="s">
        <v>40</v>
      </c>
      <c r="C43" s="87">
        <v>0.25</v>
      </c>
      <c r="D43" s="101">
        <v>14</v>
      </c>
      <c r="E43" s="101">
        <v>21</v>
      </c>
      <c r="F43" s="83">
        <v>9</v>
      </c>
      <c r="G43" s="101">
        <v>22</v>
      </c>
      <c r="H43" s="101">
        <v>10</v>
      </c>
      <c r="I43" s="83">
        <v>6</v>
      </c>
      <c r="J43" s="83">
        <v>3</v>
      </c>
      <c r="K43" s="83">
        <v>5</v>
      </c>
      <c r="L43" s="83">
        <v>10</v>
      </c>
      <c r="N43" s="102"/>
    </row>
    <row r="44" spans="2:14" ht="12.75">
      <c r="B44" s="35" t="s">
        <v>41</v>
      </c>
      <c r="C44" s="87">
        <v>0.18</v>
      </c>
      <c r="D44" s="101">
        <v>16</v>
      </c>
      <c r="E44" s="101">
        <v>21</v>
      </c>
      <c r="F44" s="101">
        <v>11</v>
      </c>
      <c r="G44" s="101">
        <v>24</v>
      </c>
      <c r="H44" s="101">
        <v>4</v>
      </c>
      <c r="I44" s="101">
        <v>6</v>
      </c>
      <c r="J44" s="83">
        <v>5</v>
      </c>
      <c r="K44" s="83">
        <v>2</v>
      </c>
      <c r="L44" s="83">
        <v>11</v>
      </c>
      <c r="N44" s="76"/>
    </row>
    <row r="45" spans="2:14" ht="12.75">
      <c r="B45" s="35" t="s">
        <v>42</v>
      </c>
      <c r="C45" s="87">
        <v>0.15</v>
      </c>
      <c r="D45" s="101">
        <v>16</v>
      </c>
      <c r="E45" s="101">
        <v>23</v>
      </c>
      <c r="F45" s="101">
        <v>12</v>
      </c>
      <c r="G45" s="101">
        <v>19</v>
      </c>
      <c r="H45" s="83">
        <v>5</v>
      </c>
      <c r="I45" s="101">
        <v>5</v>
      </c>
      <c r="J45" s="83">
        <v>3</v>
      </c>
      <c r="K45" s="83">
        <v>6</v>
      </c>
      <c r="L45" s="83">
        <v>11</v>
      </c>
      <c r="N45" s="76"/>
    </row>
    <row r="46" spans="2:14" ht="12.75">
      <c r="B46" s="35" t="s">
        <v>43</v>
      </c>
      <c r="C46" s="87">
        <v>0.12</v>
      </c>
      <c r="D46" s="101">
        <v>14</v>
      </c>
      <c r="E46" s="101">
        <v>20</v>
      </c>
      <c r="F46" s="101">
        <v>12</v>
      </c>
      <c r="G46" s="101">
        <v>22</v>
      </c>
      <c r="H46" s="101">
        <v>7</v>
      </c>
      <c r="I46" s="101">
        <v>5</v>
      </c>
      <c r="J46" s="101">
        <v>5</v>
      </c>
      <c r="K46" s="83">
        <v>5</v>
      </c>
      <c r="L46" s="101">
        <v>10</v>
      </c>
      <c r="N46" s="76"/>
    </row>
    <row r="47" spans="2:14" ht="12.75">
      <c r="B47" s="35" t="s">
        <v>44</v>
      </c>
      <c r="C47" s="87">
        <v>0.1</v>
      </c>
      <c r="D47" s="83">
        <v>18</v>
      </c>
      <c r="E47" s="101">
        <v>13</v>
      </c>
      <c r="F47" s="83">
        <v>20</v>
      </c>
      <c r="G47" s="101">
        <v>15</v>
      </c>
      <c r="H47" s="101">
        <v>10</v>
      </c>
      <c r="I47" s="101">
        <v>4</v>
      </c>
      <c r="J47" s="83">
        <v>5</v>
      </c>
      <c r="K47" s="83">
        <v>8</v>
      </c>
      <c r="L47" s="101">
        <v>7</v>
      </c>
      <c r="N47" s="76"/>
    </row>
    <row r="48" spans="2:14" ht="12.75">
      <c r="B48" s="35" t="s">
        <v>45</v>
      </c>
      <c r="C48" s="87">
        <v>0.1</v>
      </c>
      <c r="D48" s="101">
        <v>17</v>
      </c>
      <c r="E48" s="101">
        <v>19</v>
      </c>
      <c r="F48" s="101">
        <v>12</v>
      </c>
      <c r="G48" s="101">
        <v>18</v>
      </c>
      <c r="H48" s="101">
        <v>6</v>
      </c>
      <c r="I48" s="101">
        <v>7</v>
      </c>
      <c r="J48" s="101">
        <v>5</v>
      </c>
      <c r="K48" s="101">
        <v>3</v>
      </c>
      <c r="L48" s="101">
        <v>13</v>
      </c>
      <c r="N48" s="76"/>
    </row>
    <row r="49" spans="2:14" ht="12.75">
      <c r="B49" s="44" t="s">
        <v>46</v>
      </c>
      <c r="C49" s="90">
        <v>0.1</v>
      </c>
      <c r="D49" s="103">
        <v>16</v>
      </c>
      <c r="E49" s="103">
        <v>15</v>
      </c>
      <c r="F49" s="103">
        <v>17</v>
      </c>
      <c r="G49" s="103">
        <v>17</v>
      </c>
      <c r="H49" s="86">
        <v>7</v>
      </c>
      <c r="I49" s="86">
        <v>4</v>
      </c>
      <c r="J49" s="103">
        <v>6</v>
      </c>
      <c r="K49" s="103">
        <v>10</v>
      </c>
      <c r="L49" s="103">
        <v>8</v>
      </c>
      <c r="N49" s="76"/>
    </row>
    <row r="51" spans="4:12" ht="12.75">
      <c r="D51" s="82"/>
      <c r="E51" s="82"/>
      <c r="F51" s="82"/>
      <c r="G51" s="82"/>
      <c r="H51" s="82"/>
      <c r="I51" s="82"/>
      <c r="J51" s="82"/>
      <c r="K51" s="82"/>
      <c r="L51" s="82"/>
    </row>
    <row r="52" spans="2:12" ht="25.5">
      <c r="B52" s="53" t="s">
        <v>38</v>
      </c>
      <c r="C52" s="53" t="s">
        <v>39</v>
      </c>
      <c r="D52" s="54" t="s">
        <v>15</v>
      </c>
      <c r="E52" s="54" t="s">
        <v>16</v>
      </c>
      <c r="F52" s="54" t="s">
        <v>17</v>
      </c>
      <c r="G52" s="54" t="s">
        <v>18</v>
      </c>
      <c r="H52" s="54" t="s">
        <v>19</v>
      </c>
      <c r="I52" s="54" t="s">
        <v>20</v>
      </c>
      <c r="J52" s="54" t="s">
        <v>21</v>
      </c>
      <c r="K52" s="54" t="s">
        <v>22</v>
      </c>
      <c r="L52" s="54" t="s">
        <v>23</v>
      </c>
    </row>
    <row r="53" spans="2:15" ht="12.75">
      <c r="B53" s="35" t="s">
        <v>40</v>
      </c>
      <c r="C53" s="87">
        <v>0.25</v>
      </c>
      <c r="D53" s="89">
        <f>+D43*$C$43</f>
        <v>3.5</v>
      </c>
      <c r="E53" s="89">
        <f>+E43*$C$43</f>
        <v>5.25</v>
      </c>
      <c r="F53" s="89">
        <f aca="true" t="shared" si="4" ref="F53:L53">+F43*$C$43</f>
        <v>2.25</v>
      </c>
      <c r="G53" s="89">
        <f t="shared" si="4"/>
        <v>5.5</v>
      </c>
      <c r="H53" s="89">
        <f t="shared" si="4"/>
        <v>2.5</v>
      </c>
      <c r="I53" s="89">
        <f t="shared" si="4"/>
        <v>1.5</v>
      </c>
      <c r="J53" s="89">
        <f t="shared" si="4"/>
        <v>0.75</v>
      </c>
      <c r="K53" s="89">
        <f t="shared" si="4"/>
        <v>1.25</v>
      </c>
      <c r="L53" s="89">
        <f t="shared" si="4"/>
        <v>2.5</v>
      </c>
      <c r="O53" s="42"/>
    </row>
    <row r="54" spans="2:15" ht="12.75">
      <c r="B54" s="35" t="s">
        <v>41</v>
      </c>
      <c r="C54" s="87">
        <v>0.18</v>
      </c>
      <c r="D54" s="89">
        <f>+D44*$C$44</f>
        <v>2.88</v>
      </c>
      <c r="E54" s="89">
        <f>+E44*$C$44</f>
        <v>3.78</v>
      </c>
      <c r="F54" s="89">
        <f aca="true" t="shared" si="5" ref="F54:L54">+F44*$C$44</f>
        <v>1.98</v>
      </c>
      <c r="G54" s="89">
        <f t="shared" si="5"/>
        <v>4.32</v>
      </c>
      <c r="H54" s="89">
        <f t="shared" si="5"/>
        <v>0.72</v>
      </c>
      <c r="I54" s="89">
        <f t="shared" si="5"/>
        <v>1.08</v>
      </c>
      <c r="J54" s="89">
        <f t="shared" si="5"/>
        <v>0.8999999999999999</v>
      </c>
      <c r="K54" s="89">
        <f t="shared" si="5"/>
        <v>0.36</v>
      </c>
      <c r="L54" s="89">
        <f t="shared" si="5"/>
        <v>1.98</v>
      </c>
      <c r="O54" s="42"/>
    </row>
    <row r="55" spans="2:15" ht="12.75">
      <c r="B55" s="35" t="s">
        <v>42</v>
      </c>
      <c r="C55" s="87">
        <v>0.15</v>
      </c>
      <c r="D55" s="89">
        <f>+D45*$C$45</f>
        <v>2.4</v>
      </c>
      <c r="E55" s="89">
        <f>+E45*$C$45</f>
        <v>3.4499999999999997</v>
      </c>
      <c r="F55" s="89">
        <f aca="true" t="shared" si="6" ref="F55:L55">+F45*$C$45</f>
        <v>1.7999999999999998</v>
      </c>
      <c r="G55" s="89">
        <f t="shared" si="6"/>
        <v>2.85</v>
      </c>
      <c r="H55" s="89">
        <f t="shared" si="6"/>
        <v>0.75</v>
      </c>
      <c r="I55" s="89">
        <f t="shared" si="6"/>
        <v>0.75</v>
      </c>
      <c r="J55" s="89">
        <f t="shared" si="6"/>
        <v>0.44999999999999996</v>
      </c>
      <c r="K55" s="89">
        <f t="shared" si="6"/>
        <v>0.8999999999999999</v>
      </c>
      <c r="L55" s="89">
        <f t="shared" si="6"/>
        <v>1.65</v>
      </c>
      <c r="O55" s="42"/>
    </row>
    <row r="56" spans="2:15" ht="12.75">
      <c r="B56" s="35" t="s">
        <v>43</v>
      </c>
      <c r="C56" s="87">
        <v>0.12</v>
      </c>
      <c r="D56" s="89">
        <f>+D46*$C$46</f>
        <v>1.68</v>
      </c>
      <c r="E56" s="89">
        <f>+E46*$C$46</f>
        <v>2.4</v>
      </c>
      <c r="F56" s="89">
        <f aca="true" t="shared" si="7" ref="F56:L56">+F46*$C$46</f>
        <v>1.44</v>
      </c>
      <c r="G56" s="89">
        <f t="shared" si="7"/>
        <v>2.6399999999999997</v>
      </c>
      <c r="H56" s="89">
        <f t="shared" si="7"/>
        <v>0.84</v>
      </c>
      <c r="I56" s="89">
        <f t="shared" si="7"/>
        <v>0.6</v>
      </c>
      <c r="J56" s="89">
        <f t="shared" si="7"/>
        <v>0.6</v>
      </c>
      <c r="K56" s="89">
        <f t="shared" si="7"/>
        <v>0.6</v>
      </c>
      <c r="L56" s="89">
        <f t="shared" si="7"/>
        <v>1.2</v>
      </c>
      <c r="O56" s="42"/>
    </row>
    <row r="57" spans="2:15" ht="12.75">
      <c r="B57" s="35" t="s">
        <v>44</v>
      </c>
      <c r="C57" s="87">
        <v>0.1</v>
      </c>
      <c r="D57" s="89">
        <f>+D47*$C$47</f>
        <v>1.8</v>
      </c>
      <c r="E57" s="89">
        <f>+E47*$C$47</f>
        <v>1.3</v>
      </c>
      <c r="F57" s="89">
        <f aca="true" t="shared" si="8" ref="F57:L57">+F47*$C$47</f>
        <v>2</v>
      </c>
      <c r="G57" s="89">
        <f t="shared" si="8"/>
        <v>1.5</v>
      </c>
      <c r="H57" s="89">
        <f t="shared" si="8"/>
        <v>1</v>
      </c>
      <c r="I57" s="89">
        <f t="shared" si="8"/>
        <v>0.4</v>
      </c>
      <c r="J57" s="89">
        <f t="shared" si="8"/>
        <v>0.5</v>
      </c>
      <c r="K57" s="89">
        <f t="shared" si="8"/>
        <v>0.8</v>
      </c>
      <c r="L57" s="89">
        <f t="shared" si="8"/>
        <v>0.7000000000000001</v>
      </c>
      <c r="O57" s="42"/>
    </row>
    <row r="58" spans="2:15" ht="12.75">
      <c r="B58" s="104" t="s">
        <v>45</v>
      </c>
      <c r="C58" s="87">
        <v>0.1</v>
      </c>
      <c r="D58" s="89">
        <f>+D48*$C$48</f>
        <v>1.7000000000000002</v>
      </c>
      <c r="E58" s="89">
        <f>+E48*$C$48</f>
        <v>1.9000000000000001</v>
      </c>
      <c r="F58" s="89">
        <f aca="true" t="shared" si="9" ref="F58:L58">+F48*$C$48</f>
        <v>1.2000000000000002</v>
      </c>
      <c r="G58" s="89">
        <f t="shared" si="9"/>
        <v>1.8</v>
      </c>
      <c r="H58" s="89">
        <f t="shared" si="9"/>
        <v>0.6000000000000001</v>
      </c>
      <c r="I58" s="89">
        <f t="shared" si="9"/>
        <v>0.7000000000000001</v>
      </c>
      <c r="J58" s="89">
        <f t="shared" si="9"/>
        <v>0.5</v>
      </c>
      <c r="K58" s="89">
        <f t="shared" si="9"/>
        <v>0.30000000000000004</v>
      </c>
      <c r="L58" s="89">
        <f t="shared" si="9"/>
        <v>1.3</v>
      </c>
      <c r="O58" s="42"/>
    </row>
    <row r="59" spans="2:15" ht="12.75">
      <c r="B59" s="44" t="s">
        <v>46</v>
      </c>
      <c r="C59" s="90">
        <v>0.1</v>
      </c>
      <c r="D59" s="92">
        <f>+D49*$C$49</f>
        <v>1.6</v>
      </c>
      <c r="E59" s="92">
        <f>+E49*$C$49</f>
        <v>1.5</v>
      </c>
      <c r="F59" s="92">
        <f aca="true" t="shared" si="10" ref="F59:L59">+F49*$C$49</f>
        <v>1.7000000000000002</v>
      </c>
      <c r="G59" s="92">
        <f t="shared" si="10"/>
        <v>1.7000000000000002</v>
      </c>
      <c r="H59" s="92">
        <f t="shared" si="10"/>
        <v>0.7000000000000001</v>
      </c>
      <c r="I59" s="92">
        <f t="shared" si="10"/>
        <v>0.4</v>
      </c>
      <c r="J59" s="92">
        <f t="shared" si="10"/>
        <v>0.6000000000000001</v>
      </c>
      <c r="K59" s="92">
        <f t="shared" si="10"/>
        <v>1</v>
      </c>
      <c r="L59" s="92">
        <f t="shared" si="10"/>
        <v>0.8</v>
      </c>
      <c r="O59" s="42"/>
    </row>
    <row r="60" spans="2:15" ht="12.75">
      <c r="B60" s="93" t="s">
        <v>48</v>
      </c>
      <c r="C60" s="94">
        <f>SUM(C53:C59)</f>
        <v>0.9999999999999999</v>
      </c>
      <c r="D60" s="105">
        <f>SUM(D53:D59)</f>
        <v>15.56</v>
      </c>
      <c r="E60" s="105">
        <f aca="true" t="shared" si="11" ref="E60:L60">SUM(E53:E59)</f>
        <v>19.58</v>
      </c>
      <c r="F60" s="105">
        <f t="shared" si="11"/>
        <v>12.370000000000001</v>
      </c>
      <c r="G60" s="105">
        <f t="shared" si="11"/>
        <v>20.31</v>
      </c>
      <c r="H60" s="105">
        <f t="shared" si="11"/>
        <v>7.11</v>
      </c>
      <c r="I60" s="105">
        <f t="shared" si="11"/>
        <v>5.430000000000001</v>
      </c>
      <c r="J60" s="105">
        <f t="shared" si="11"/>
        <v>4.3</v>
      </c>
      <c r="K60" s="105">
        <f t="shared" si="11"/>
        <v>5.21</v>
      </c>
      <c r="L60" s="96">
        <f t="shared" si="11"/>
        <v>10.130000000000003</v>
      </c>
      <c r="O60" s="42"/>
    </row>
  </sheetData>
  <sheetProtection/>
  <printOptions horizontalCentered="1" verticalCentered="1"/>
  <pageMargins left="0.7480314960629921" right="0.7480314960629921" top="0.984251968503937" bottom="0.984251968503937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</dc:creator>
  <cp:keywords/>
  <dc:description/>
  <cp:lastModifiedBy>Pali</cp:lastModifiedBy>
  <dcterms:created xsi:type="dcterms:W3CDTF">2009-03-08T23:53:03Z</dcterms:created>
  <dcterms:modified xsi:type="dcterms:W3CDTF">2009-03-08T23:59:32Z</dcterms:modified>
  <cp:category/>
  <cp:version/>
  <cp:contentType/>
  <cp:contentStatus/>
</cp:coreProperties>
</file>