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unidad 1" sheetId="1" r:id="rId1"/>
    <sheet name="unidad 2" sheetId="2" r:id="rId2"/>
    <sheet name="unidad 3" sheetId="3" r:id="rId3"/>
    <sheet name="unidad 4" sheetId="4" r:id="rId4"/>
    <sheet name="unidad 5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GINA</author>
  </authors>
  <commentList>
    <comment ref="E11" authorId="0">
      <text>
        <r>
          <rPr>
            <b/>
            <sz val="8"/>
            <rFont val="Tahoma"/>
            <family val="0"/>
          </rPr>
          <t>GINA:</t>
        </r>
        <r>
          <rPr>
            <sz val="8"/>
            <rFont val="Tahoma"/>
            <family val="0"/>
          </rPr>
          <t xml:space="preserve">
Valores negativos no son tomados en cuentas</t>
        </r>
      </text>
    </comment>
  </commentList>
</comments>
</file>

<file path=xl/comments2.xml><?xml version="1.0" encoding="utf-8"?>
<comments xmlns="http://schemas.openxmlformats.org/spreadsheetml/2006/main">
  <authors>
    <author>GINA</author>
  </authors>
  <commentList>
    <comment ref="E11" authorId="0">
      <text>
        <r>
          <rPr>
            <b/>
            <sz val="8"/>
            <rFont val="Tahoma"/>
            <family val="0"/>
          </rPr>
          <t>GINA:</t>
        </r>
        <r>
          <rPr>
            <sz val="8"/>
            <rFont val="Tahoma"/>
            <family val="0"/>
          </rPr>
          <t xml:space="preserve">
Valores negativos no son tomados en cuentas</t>
        </r>
      </text>
    </comment>
  </commentList>
</comments>
</file>

<file path=xl/comments3.xml><?xml version="1.0" encoding="utf-8"?>
<comments xmlns="http://schemas.openxmlformats.org/spreadsheetml/2006/main">
  <authors>
    <author>GINA</author>
  </authors>
  <commentList>
    <comment ref="E11" authorId="0">
      <text>
        <r>
          <rPr>
            <b/>
            <sz val="8"/>
            <rFont val="Tahoma"/>
            <family val="0"/>
          </rPr>
          <t>GINA:</t>
        </r>
        <r>
          <rPr>
            <sz val="8"/>
            <rFont val="Tahoma"/>
            <family val="0"/>
          </rPr>
          <t xml:space="preserve">
Valores negativos no son tomados en cuentas</t>
        </r>
      </text>
    </comment>
  </commentList>
</comments>
</file>

<file path=xl/comments4.xml><?xml version="1.0" encoding="utf-8"?>
<comments xmlns="http://schemas.openxmlformats.org/spreadsheetml/2006/main">
  <authors>
    <author>GINA</author>
  </authors>
  <commentList>
    <comment ref="E11" authorId="0">
      <text>
        <r>
          <rPr>
            <b/>
            <sz val="8"/>
            <rFont val="Tahoma"/>
            <family val="0"/>
          </rPr>
          <t>GINA:</t>
        </r>
        <r>
          <rPr>
            <sz val="8"/>
            <rFont val="Tahoma"/>
            <family val="0"/>
          </rPr>
          <t xml:space="preserve">
Valores negativos no son tomados en cuentas</t>
        </r>
      </text>
    </comment>
  </commentList>
</comments>
</file>

<file path=xl/comments5.xml><?xml version="1.0" encoding="utf-8"?>
<comments xmlns="http://schemas.openxmlformats.org/spreadsheetml/2006/main">
  <authors>
    <author>GINA</author>
  </authors>
  <commentList>
    <comment ref="E11" authorId="0">
      <text>
        <r>
          <rPr>
            <b/>
            <sz val="8"/>
            <rFont val="Tahoma"/>
            <family val="0"/>
          </rPr>
          <t>GINA:</t>
        </r>
        <r>
          <rPr>
            <sz val="8"/>
            <rFont val="Tahoma"/>
            <family val="0"/>
          </rPr>
          <t xml:space="preserve">
Valores negativos no son tomados en cuentas</t>
        </r>
      </text>
    </comment>
  </commentList>
</comments>
</file>

<file path=xl/sharedStrings.xml><?xml version="1.0" encoding="utf-8"?>
<sst xmlns="http://schemas.openxmlformats.org/spreadsheetml/2006/main" count="240" uniqueCount="44">
  <si>
    <t>POTENCIAL DE HIDRÓGENO</t>
  </si>
  <si>
    <t>Rango</t>
  </si>
  <si>
    <t>pH</t>
  </si>
  <si>
    <t>IpH</t>
  </si>
  <si>
    <t>pH&lt;6,7</t>
  </si>
  <si>
    <t>6,7&gt;pH&lt;7,3</t>
  </si>
  <si>
    <t>pH&gt;7,3</t>
  </si>
  <si>
    <t>CONDUCTIVIDAD ELÉCTRICA</t>
  </si>
  <si>
    <t>valor</t>
  </si>
  <si>
    <t>Ice</t>
  </si>
  <si>
    <t>SÓLIDOS DISUELTOS</t>
  </si>
  <si>
    <t>Isd</t>
  </si>
  <si>
    <t>SÓLIDOS SUSPENDIDOS</t>
  </si>
  <si>
    <t>Iss</t>
  </si>
  <si>
    <t>OXÍGENO DISUELTO</t>
  </si>
  <si>
    <r>
      <t>I</t>
    </r>
    <r>
      <rPr>
        <b/>
        <u val="single"/>
        <sz val="8"/>
        <rFont val="Times New Roman"/>
        <family val="1"/>
      </rPr>
      <t>OD</t>
    </r>
  </si>
  <si>
    <t>O. disuelto</t>
  </si>
  <si>
    <t>O. dis. Satu.</t>
  </si>
  <si>
    <t>TURBIEDAD</t>
  </si>
  <si>
    <t>It</t>
  </si>
  <si>
    <t>DEMANDA BIOQUÍMICA DE OXÍGENO</t>
  </si>
  <si>
    <r>
      <t>I</t>
    </r>
    <r>
      <rPr>
        <sz val="8"/>
        <rFont val="Times New Roman"/>
        <family val="1"/>
      </rPr>
      <t>DBO</t>
    </r>
  </si>
  <si>
    <t>COLIFORMES TOTALES</t>
  </si>
  <si>
    <r>
      <t>I</t>
    </r>
    <r>
      <rPr>
        <b/>
        <u val="single"/>
        <sz val="8"/>
        <rFont val="Times New Roman"/>
        <family val="1"/>
      </rPr>
      <t>CT</t>
    </r>
  </si>
  <si>
    <t>COLIFORMES FECALES</t>
  </si>
  <si>
    <r>
      <t>I</t>
    </r>
    <r>
      <rPr>
        <b/>
        <u val="single"/>
        <sz val="8"/>
        <rFont val="Times New Roman"/>
        <family val="1"/>
      </rPr>
      <t>EC</t>
    </r>
  </si>
  <si>
    <t>UNIDAD 1</t>
  </si>
  <si>
    <t>UNIDAD 2</t>
  </si>
  <si>
    <t>UNIDAD 3</t>
  </si>
  <si>
    <t>UNIDAD 4</t>
  </si>
  <si>
    <t>UNIDAD 5</t>
  </si>
  <si>
    <t>RESULTADOS</t>
  </si>
  <si>
    <t>I</t>
  </si>
  <si>
    <t>I*W</t>
  </si>
  <si>
    <t>PH</t>
  </si>
  <si>
    <t>SOLIDOS SUSPENDIDOS</t>
  </si>
  <si>
    <t>SOLIDOS DISUELTOS</t>
  </si>
  <si>
    <t>CONDUCTIVIDAD ELECTRICA</t>
  </si>
  <si>
    <t>OD</t>
  </si>
  <si>
    <t>DBO</t>
  </si>
  <si>
    <t xml:space="preserve">COLIFORMES FECALES </t>
  </si>
  <si>
    <t>PESO TOTAL</t>
  </si>
  <si>
    <t>Importancia</t>
  </si>
  <si>
    <t>ICA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</si>
</sst>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0.0"/>
  </numFmts>
  <fonts count="1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u val="single"/>
      <sz val="1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color indexed="20"/>
      <name val="Times New Roman"/>
      <family val="1"/>
    </font>
    <font>
      <b/>
      <u val="single"/>
      <sz val="11"/>
      <color indexed="2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NA_G\Escritorio\OCEANOGRAF&#205;A%20Y%20CIENCIAS%20AMBIENTALES\NIVEL%20200\primer%20t&#233;rmino\Calidad%20de%20agua\primer%20parcial\borrador%20plantilla%20ICA%2018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2-2"/>
      <sheetName val="A2-3"/>
      <sheetName val="A2-4"/>
      <sheetName val="A2-5"/>
      <sheetName val="A2-6"/>
      <sheetName val="A2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13" sqref="K13"/>
    </sheetView>
  </sheetViews>
  <sheetFormatPr defaultColWidth="11.421875" defaultRowHeight="12.75"/>
  <cols>
    <col min="1" max="6" width="11.421875" style="1" customWidth="1"/>
    <col min="7" max="16384" width="11.421875" style="1" customWidth="1"/>
  </cols>
  <sheetData>
    <row r="1" ht="15"/>
    <row r="2" spans="1:11" ht="22.5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5"/>
    <row r="4" spans="1:11" ht="15">
      <c r="A4" s="9" t="s">
        <v>0</v>
      </c>
      <c r="B4" s="10"/>
      <c r="C4" s="11"/>
      <c r="D4" s="15" t="s">
        <v>7</v>
      </c>
      <c r="E4" s="16"/>
      <c r="F4" s="17"/>
      <c r="G4" s="9" t="s">
        <v>18</v>
      </c>
      <c r="H4" s="11"/>
      <c r="I4" s="15" t="s">
        <v>14</v>
      </c>
      <c r="J4" s="16"/>
      <c r="K4" s="17"/>
    </row>
    <row r="5" spans="1:11" ht="15">
      <c r="A5" s="3" t="s">
        <v>1</v>
      </c>
      <c r="B5" s="3" t="s">
        <v>2</v>
      </c>
      <c r="C5" s="4" t="s">
        <v>3</v>
      </c>
      <c r="D5" s="13" t="s">
        <v>8</v>
      </c>
      <c r="E5" s="14" t="s">
        <v>9</v>
      </c>
      <c r="G5" s="3" t="s">
        <v>8</v>
      </c>
      <c r="H5" s="4" t="s">
        <v>19</v>
      </c>
      <c r="I5" s="3" t="s">
        <v>17</v>
      </c>
      <c r="J5" s="3" t="s">
        <v>16</v>
      </c>
      <c r="K5" s="4" t="s">
        <v>15</v>
      </c>
    </row>
    <row r="6" spans="1:11" ht="15">
      <c r="A6" s="3" t="s">
        <v>4</v>
      </c>
      <c r="B6" s="5">
        <v>8.1</v>
      </c>
      <c r="C6" s="5" t="b">
        <f>IF(B6&lt;6.7,10^(0.2335*B6+0.44))</f>
        <v>0</v>
      </c>
      <c r="D6" s="5">
        <v>51700</v>
      </c>
      <c r="E6" s="5">
        <f>IF(D6&lt;85.6,100,540*(D6)^-0.379)</f>
        <v>8.830409500871237</v>
      </c>
      <c r="G6" s="5">
        <v>5</v>
      </c>
      <c r="H6" s="5">
        <f>IF(G6&lt;1.54,100,108*(G6)^-0.178)</f>
        <v>81.09743059721781</v>
      </c>
      <c r="I6" s="5">
        <v>100</v>
      </c>
      <c r="J6" s="3">
        <v>7.6</v>
      </c>
      <c r="K6" s="5">
        <f>(J6/I6)*100</f>
        <v>7.6</v>
      </c>
    </row>
    <row r="7" spans="1:3" ht="15">
      <c r="A7" s="3" t="s">
        <v>5</v>
      </c>
      <c r="B7" s="5"/>
      <c r="C7" s="5" t="b">
        <f>IF(6.7&gt;B6&lt;7.3,100)</f>
        <v>0</v>
      </c>
    </row>
    <row r="8" spans="1:3" ht="15">
      <c r="A8" s="3" t="s">
        <v>6</v>
      </c>
      <c r="B8" s="5"/>
      <c r="C8" s="5">
        <f>IF(B6&gt;7.3,10^(4.22-0.293*B6))</f>
        <v>70.25868224350984</v>
      </c>
    </row>
    <row r="9" ht="15"/>
    <row r="10" spans="1:11" ht="15">
      <c r="A10" s="9" t="s">
        <v>12</v>
      </c>
      <c r="B10" s="10"/>
      <c r="C10" s="11"/>
      <c r="D10" s="9" t="s">
        <v>10</v>
      </c>
      <c r="E10" s="11"/>
      <c r="F10" s="9" t="s">
        <v>22</v>
      </c>
      <c r="G10" s="10"/>
      <c r="H10" s="11"/>
      <c r="I10" s="9" t="s">
        <v>24</v>
      </c>
      <c r="J10" s="10"/>
      <c r="K10" s="11"/>
    </row>
    <row r="11" spans="1:10" ht="15">
      <c r="A11" s="13" t="s">
        <v>8</v>
      </c>
      <c r="B11" s="14" t="s">
        <v>13</v>
      </c>
      <c r="D11" s="3" t="s">
        <v>8</v>
      </c>
      <c r="E11" s="4" t="s">
        <v>11</v>
      </c>
      <c r="F11" s="13" t="s">
        <v>8</v>
      </c>
      <c r="G11" s="14" t="s">
        <v>23</v>
      </c>
      <c r="I11" s="13" t="s">
        <v>8</v>
      </c>
      <c r="J11" s="14" t="s">
        <v>25</v>
      </c>
    </row>
    <row r="12" spans="1:10" ht="15">
      <c r="A12" s="5">
        <v>17</v>
      </c>
      <c r="B12" s="5">
        <f>IF(A12&lt;14.144,100,266.5*(A12)^-0.37)</f>
        <v>93.4181177209757</v>
      </c>
      <c r="D12" s="5">
        <v>31020</v>
      </c>
      <c r="E12" s="5">
        <f>IF(D12&lt;520,100,109.1-0.0175*(D12))</f>
        <v>-433.75</v>
      </c>
      <c r="F12" s="5">
        <v>40</v>
      </c>
      <c r="G12" s="5">
        <f>IF(F12=0,100,97.5*(F12)^-0.27)</f>
        <v>36.012097561927014</v>
      </c>
      <c r="I12" s="5">
        <v>30</v>
      </c>
      <c r="J12" s="5">
        <f>IF(I12=0,100,97.5*(5*(I12))^-0.27)</f>
        <v>25.20344895882362</v>
      </c>
    </row>
    <row r="13" ht="15">
      <c r="E13" s="5">
        <f>IF(D12&gt;6234,0,109.1-0.0175*(D12))</f>
        <v>0</v>
      </c>
    </row>
    <row r="14" ht="15">
      <c r="H14" s="7"/>
    </row>
    <row r="15" spans="1:4" ht="15">
      <c r="A15" s="12" t="s">
        <v>20</v>
      </c>
      <c r="B15" s="12"/>
      <c r="C15" s="12"/>
      <c r="D15" s="12"/>
    </row>
    <row r="16" spans="1:2" ht="15">
      <c r="A16" s="3" t="s">
        <v>8</v>
      </c>
      <c r="B16" s="3" t="s">
        <v>21</v>
      </c>
    </row>
    <row r="17" spans="1:2" ht="15">
      <c r="A17" s="5">
        <v>3</v>
      </c>
      <c r="B17" s="5">
        <f>IF(A17&lt;=1.311,100,120*(A17)^-0.673)</f>
        <v>57.289976172401985</v>
      </c>
    </row>
    <row r="19" spans="1:6" ht="15">
      <c r="A19" s="22" t="s">
        <v>31</v>
      </c>
      <c r="B19" s="22"/>
      <c r="C19" s="22"/>
      <c r="D19" s="23" t="s">
        <v>42</v>
      </c>
      <c r="E19" s="23" t="s">
        <v>32</v>
      </c>
      <c r="F19" s="23" t="s">
        <v>33</v>
      </c>
    </row>
    <row r="20" spans="1:6" ht="15">
      <c r="A20" s="18" t="s">
        <v>34</v>
      </c>
      <c r="B20" s="19"/>
      <c r="C20" s="20"/>
      <c r="D20" s="3">
        <v>1</v>
      </c>
      <c r="E20" s="5">
        <f>'unidad 1'!C8</f>
        <v>70.25868224350984</v>
      </c>
      <c r="F20" s="5">
        <f>E20*D20</f>
        <v>70.25868224350984</v>
      </c>
    </row>
    <row r="21" spans="1:6" ht="15">
      <c r="A21" s="18" t="s">
        <v>35</v>
      </c>
      <c r="B21" s="19"/>
      <c r="C21" s="20"/>
      <c r="D21" s="3">
        <v>1</v>
      </c>
      <c r="E21" s="5">
        <f>'unidad 1'!B12</f>
        <v>93.4181177209757</v>
      </c>
      <c r="F21" s="5">
        <f aca="true" t="shared" si="0" ref="F21:F29">E21*D21</f>
        <v>93.4181177209757</v>
      </c>
    </row>
    <row r="22" spans="1:9" ht="15">
      <c r="A22" s="18" t="s">
        <v>36</v>
      </c>
      <c r="B22" s="19"/>
      <c r="C22" s="20"/>
      <c r="D22" s="3">
        <v>0.5</v>
      </c>
      <c r="E22" s="5">
        <f>'unidad 1'!E13</f>
        <v>0</v>
      </c>
      <c r="F22" s="5">
        <f t="shared" si="0"/>
        <v>0</v>
      </c>
      <c r="H22" s="24" t="s">
        <v>43</v>
      </c>
      <c r="I22" s="24">
        <f>F29/D29</f>
        <v>34.32665016581466</v>
      </c>
    </row>
    <row r="23" spans="1:6" ht="15">
      <c r="A23" s="18" t="s">
        <v>37</v>
      </c>
      <c r="B23" s="19"/>
      <c r="C23" s="20"/>
      <c r="D23" s="3">
        <v>2</v>
      </c>
      <c r="E23" s="5">
        <f>'unidad 1'!E6</f>
        <v>8.830409500871237</v>
      </c>
      <c r="F23" s="5">
        <f t="shared" si="0"/>
        <v>17.660819001742475</v>
      </c>
    </row>
    <row r="24" spans="1:6" ht="15">
      <c r="A24" s="18" t="s">
        <v>38</v>
      </c>
      <c r="B24" s="19"/>
      <c r="C24" s="20"/>
      <c r="D24" s="3">
        <v>5</v>
      </c>
      <c r="E24" s="5">
        <f>'unidad 1'!K6</f>
        <v>7.6</v>
      </c>
      <c r="F24" s="5">
        <f t="shared" si="0"/>
        <v>38</v>
      </c>
    </row>
    <row r="25" spans="1:6" ht="15">
      <c r="A25" s="18" t="s">
        <v>39</v>
      </c>
      <c r="B25" s="19"/>
      <c r="C25" s="20"/>
      <c r="D25" s="3">
        <v>5</v>
      </c>
      <c r="E25" s="5">
        <f>'unidad 1'!B17</f>
        <v>57.289976172401985</v>
      </c>
      <c r="F25" s="5">
        <f t="shared" si="0"/>
        <v>286.44988086200993</v>
      </c>
    </row>
    <row r="26" spans="1:6" ht="15">
      <c r="A26" s="18" t="s">
        <v>18</v>
      </c>
      <c r="B26" s="19"/>
      <c r="C26" s="20"/>
      <c r="D26" s="3">
        <v>0.5</v>
      </c>
      <c r="E26" s="5">
        <f>'unidad 1'!H6</f>
        <v>81.09743059721781</v>
      </c>
      <c r="F26" s="5">
        <f t="shared" si="0"/>
        <v>40.548715298608904</v>
      </c>
    </row>
    <row r="27" spans="1:6" ht="15">
      <c r="A27" s="18" t="s">
        <v>40</v>
      </c>
      <c r="B27" s="19"/>
      <c r="C27" s="20"/>
      <c r="D27" s="3">
        <v>4</v>
      </c>
      <c r="E27" s="5">
        <f>'unidad 1'!J12</f>
        <v>25.20344895882362</v>
      </c>
      <c r="F27" s="5">
        <f t="shared" si="0"/>
        <v>100.81379583529448</v>
      </c>
    </row>
    <row r="28" spans="1:6" ht="15">
      <c r="A28" s="18" t="s">
        <v>22</v>
      </c>
      <c r="B28" s="19"/>
      <c r="C28" s="20"/>
      <c r="D28" s="3">
        <v>3</v>
      </c>
      <c r="E28" s="5">
        <f>'unidad 1'!G12</f>
        <v>36.012097561927014</v>
      </c>
      <c r="F28" s="5">
        <f t="shared" si="0"/>
        <v>108.03629268578104</v>
      </c>
    </row>
    <row r="29" spans="1:6" ht="15">
      <c r="A29" s="18" t="s">
        <v>41</v>
      </c>
      <c r="B29" s="19"/>
      <c r="C29" s="20"/>
      <c r="D29" s="5">
        <f>SUM(D20:D28)</f>
        <v>22</v>
      </c>
      <c r="E29" s="5"/>
      <c r="F29" s="5">
        <f>SUM(F20:F28)</f>
        <v>755.1863036479225</v>
      </c>
    </row>
  </sheetData>
  <mergeCells count="21">
    <mergeCell ref="A20:C20"/>
    <mergeCell ref="A21:C21"/>
    <mergeCell ref="A26:C26"/>
    <mergeCell ref="A27:C27"/>
    <mergeCell ref="A28:C28"/>
    <mergeCell ref="A29:C29"/>
    <mergeCell ref="A22:C22"/>
    <mergeCell ref="A23:C23"/>
    <mergeCell ref="A24:C24"/>
    <mergeCell ref="A25:C25"/>
    <mergeCell ref="A15:D15"/>
    <mergeCell ref="A19:C19"/>
    <mergeCell ref="A10:C10"/>
    <mergeCell ref="D10:E10"/>
    <mergeCell ref="F10:H10"/>
    <mergeCell ref="I10:K10"/>
    <mergeCell ref="A2:K2"/>
    <mergeCell ref="A4:C4"/>
    <mergeCell ref="D4:F4"/>
    <mergeCell ref="G4:H4"/>
    <mergeCell ref="I4:K4"/>
  </mergeCells>
  <printOptions/>
  <pageMargins left="0.75" right="0.75" top="1" bottom="1" header="0" footer="0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9">
      <selection activeCell="I22" sqref="I22"/>
    </sheetView>
  </sheetViews>
  <sheetFormatPr defaultColWidth="11.421875" defaultRowHeight="12.75"/>
  <sheetData>
    <row r="2" spans="1:11" ht="22.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25" t="s">
        <v>0</v>
      </c>
      <c r="B4" s="25"/>
      <c r="C4" s="25"/>
      <c r="D4" s="21" t="s">
        <v>7</v>
      </c>
      <c r="E4" s="21"/>
      <c r="F4" s="21"/>
      <c r="G4" s="9" t="s">
        <v>18</v>
      </c>
      <c r="H4" s="11"/>
      <c r="I4" s="15" t="s">
        <v>14</v>
      </c>
      <c r="J4" s="16"/>
      <c r="K4" s="17"/>
    </row>
    <row r="5" spans="1:11" ht="15">
      <c r="A5" s="3" t="s">
        <v>1</v>
      </c>
      <c r="B5" s="3" t="s">
        <v>2</v>
      </c>
      <c r="C5" s="4" t="s">
        <v>3</v>
      </c>
      <c r="D5" s="13" t="s">
        <v>8</v>
      </c>
      <c r="E5" s="14" t="s">
        <v>9</v>
      </c>
      <c r="F5" s="1"/>
      <c r="G5" s="3" t="s">
        <v>8</v>
      </c>
      <c r="H5" s="4" t="s">
        <v>19</v>
      </c>
      <c r="I5" s="3" t="s">
        <v>17</v>
      </c>
      <c r="J5" s="3" t="s">
        <v>16</v>
      </c>
      <c r="K5" s="4" t="s">
        <v>15</v>
      </c>
    </row>
    <row r="6" spans="1:11" ht="15">
      <c r="A6" s="3" t="s">
        <v>4</v>
      </c>
      <c r="B6" s="5">
        <v>8.1</v>
      </c>
      <c r="C6" s="5" t="b">
        <f>IF(B6&lt;6.7,10^(0.2335*B6+0.44))</f>
        <v>0</v>
      </c>
      <c r="D6" s="5">
        <v>51600</v>
      </c>
      <c r="E6" s="5">
        <f>IF(D6&lt;85.6,100,540*(D6)^-0.379)</f>
        <v>8.836891503651408</v>
      </c>
      <c r="F6" s="1"/>
      <c r="G6" s="5">
        <v>8</v>
      </c>
      <c r="H6" s="5">
        <f>IF(G6&lt;1.54,100,108*(G6)^-0.178)</f>
        <v>74.58882019976826</v>
      </c>
      <c r="I6" s="5">
        <v>100</v>
      </c>
      <c r="J6" s="3">
        <v>7.6</v>
      </c>
      <c r="K6" s="5">
        <f>(J6/I6)*100</f>
        <v>7.6</v>
      </c>
    </row>
    <row r="7" spans="1:11" ht="15">
      <c r="A7" s="3" t="s">
        <v>5</v>
      </c>
      <c r="B7" s="5"/>
      <c r="C7" s="5" t="b">
        <f>IF(6.7&gt;B6&lt;7.3,100)</f>
        <v>0</v>
      </c>
      <c r="D7" s="1"/>
      <c r="E7" s="1"/>
      <c r="F7" s="1"/>
      <c r="G7" s="1"/>
      <c r="H7" s="1"/>
      <c r="I7" s="1"/>
      <c r="J7" s="1"/>
      <c r="K7" s="1"/>
    </row>
    <row r="8" spans="1:11" ht="15">
      <c r="A8" s="3" t="s">
        <v>6</v>
      </c>
      <c r="B8" s="5"/>
      <c r="C8" s="5">
        <f>IF(B6&gt;7.3,10^(4.22-0.293*B6))</f>
        <v>70.25868224350984</v>
      </c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25" t="s">
        <v>12</v>
      </c>
      <c r="B10" s="25"/>
      <c r="C10" s="25"/>
      <c r="D10" s="25" t="s">
        <v>10</v>
      </c>
      <c r="E10" s="25"/>
      <c r="F10" s="9" t="s">
        <v>22</v>
      </c>
      <c r="G10" s="10"/>
      <c r="H10" s="11"/>
      <c r="I10" s="9" t="s">
        <v>24</v>
      </c>
      <c r="J10" s="10"/>
      <c r="K10" s="11"/>
    </row>
    <row r="11" spans="1:10" ht="15">
      <c r="A11" s="13" t="s">
        <v>8</v>
      </c>
      <c r="B11" s="14" t="s">
        <v>13</v>
      </c>
      <c r="D11" s="3" t="s">
        <v>8</v>
      </c>
      <c r="E11" s="4" t="s">
        <v>11</v>
      </c>
      <c r="F11" s="13" t="s">
        <v>8</v>
      </c>
      <c r="G11" s="14" t="s">
        <v>23</v>
      </c>
      <c r="I11" s="13" t="s">
        <v>8</v>
      </c>
      <c r="J11" s="14" t="s">
        <v>25</v>
      </c>
    </row>
    <row r="12" spans="1:10" ht="15">
      <c r="A12" s="5">
        <v>32</v>
      </c>
      <c r="B12" s="5">
        <f>IF(A12&lt;14.144,100,266.5*(A12)^-0.37)</f>
        <v>73.92506607652018</v>
      </c>
      <c r="D12" s="5">
        <v>30960</v>
      </c>
      <c r="E12" s="5">
        <f>IF(D12&lt;520,100,109.1-0.0175*(D12))</f>
        <v>-432.70000000000005</v>
      </c>
      <c r="F12" s="5">
        <v>40</v>
      </c>
      <c r="G12" s="5">
        <f>IF(F12=0,100,97.5*(F12)^-0.27)</f>
        <v>36.012097561927014</v>
      </c>
      <c r="I12" s="5">
        <v>30</v>
      </c>
      <c r="J12" s="5">
        <f>IF(I12=0,100,97.5*(5*(I12))^-0.27)</f>
        <v>25.20344895882362</v>
      </c>
    </row>
    <row r="13" spans="1:9" ht="15">
      <c r="A13" s="1"/>
      <c r="B13" s="1"/>
      <c r="C13" s="1"/>
      <c r="D13" s="1"/>
      <c r="E13" s="5">
        <f>IF(D12&gt;6234,0,109.1-0.0175*(D12))</f>
        <v>0</v>
      </c>
      <c r="F13" s="1"/>
      <c r="G13" s="1"/>
      <c r="H13" s="1"/>
      <c r="I13" s="1"/>
    </row>
    <row r="14" spans="5:11" ht="15">
      <c r="E14" s="1"/>
      <c r="H14" s="7"/>
      <c r="I14" s="1"/>
      <c r="J14" s="1"/>
      <c r="K14" s="1"/>
    </row>
    <row r="15" spans="1:11" ht="15">
      <c r="A15" s="21" t="s">
        <v>20</v>
      </c>
      <c r="B15" s="21"/>
      <c r="C15" s="21"/>
      <c r="D15" s="21"/>
      <c r="E15" s="1"/>
      <c r="H15" s="1"/>
      <c r="I15" s="1"/>
      <c r="J15" s="1"/>
      <c r="K15" s="1"/>
    </row>
    <row r="16" spans="1:11" ht="15">
      <c r="A16" s="13" t="s">
        <v>8</v>
      </c>
      <c r="B16" s="13" t="s">
        <v>21</v>
      </c>
      <c r="C16" s="1"/>
      <c r="D16" s="1"/>
      <c r="E16" s="1"/>
      <c r="H16" s="1"/>
      <c r="I16" s="1"/>
      <c r="J16" s="1"/>
      <c r="K16" s="1"/>
    </row>
    <row r="17" spans="1:11" ht="15">
      <c r="A17" s="5">
        <v>3</v>
      </c>
      <c r="B17" s="5">
        <f>IF(A17&lt;=1.311,100,120*(A17)^-0.673)</f>
        <v>57.289976172401985</v>
      </c>
      <c r="C17" s="1"/>
      <c r="D17" s="1"/>
      <c r="E17" s="1"/>
      <c r="F17" s="1"/>
      <c r="G17" s="1"/>
      <c r="H17" s="1"/>
      <c r="I17" s="1"/>
      <c r="J17" s="1"/>
      <c r="K17" s="1"/>
    </row>
    <row r="18" spans="3:11" ht="15"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22" t="s">
        <v>31</v>
      </c>
      <c r="B19" s="22"/>
      <c r="C19" s="22"/>
      <c r="D19" s="23" t="s">
        <v>42</v>
      </c>
      <c r="E19" s="23" t="s">
        <v>32</v>
      </c>
      <c r="F19" s="23" t="s">
        <v>33</v>
      </c>
      <c r="G19" s="1"/>
      <c r="H19" s="1"/>
      <c r="I19" s="1"/>
      <c r="J19" s="1"/>
      <c r="K19" s="1"/>
    </row>
    <row r="20" spans="1:11" ht="15">
      <c r="A20" s="18" t="s">
        <v>34</v>
      </c>
      <c r="B20" s="19"/>
      <c r="C20" s="20"/>
      <c r="D20" s="3">
        <v>1</v>
      </c>
      <c r="E20" s="5">
        <f>'unidad 2'!C8</f>
        <v>70.25868224350984</v>
      </c>
      <c r="F20" s="5">
        <f>E20*D20</f>
        <v>70.25868224350984</v>
      </c>
      <c r="G20" s="1"/>
      <c r="H20" s="1"/>
      <c r="I20" s="1"/>
      <c r="J20" s="1"/>
      <c r="K20" s="1"/>
    </row>
    <row r="21" spans="1:9" ht="15">
      <c r="A21" s="18" t="s">
        <v>35</v>
      </c>
      <c r="B21" s="19"/>
      <c r="C21" s="20"/>
      <c r="D21" s="3">
        <v>1</v>
      </c>
      <c r="E21" s="5">
        <f>'unidad 2'!B12</f>
        <v>73.92506607652018</v>
      </c>
      <c r="F21" s="5">
        <f aca="true" t="shared" si="0" ref="F21:F28">E21*D21</f>
        <v>73.92506607652018</v>
      </c>
      <c r="H21" s="24" t="s">
        <v>43</v>
      </c>
      <c r="I21" s="24">
        <f>F29/D29</f>
        <v>33.29326867319557</v>
      </c>
    </row>
    <row r="22" spans="1:6" ht="15">
      <c r="A22" s="18" t="s">
        <v>36</v>
      </c>
      <c r="B22" s="19"/>
      <c r="C22" s="20"/>
      <c r="D22" s="3">
        <v>0.5</v>
      </c>
      <c r="E22" s="5">
        <f>'unidad 2'!E13</f>
        <v>0</v>
      </c>
      <c r="F22" s="5">
        <f t="shared" si="0"/>
        <v>0</v>
      </c>
    </row>
    <row r="23" spans="1:6" ht="15">
      <c r="A23" s="18" t="s">
        <v>37</v>
      </c>
      <c r="B23" s="19"/>
      <c r="C23" s="20"/>
      <c r="D23" s="3">
        <v>2</v>
      </c>
      <c r="E23" s="5">
        <f>'unidad 2'!E6</f>
        <v>8.836891503651408</v>
      </c>
      <c r="F23" s="5">
        <f t="shared" si="0"/>
        <v>17.673783007302816</v>
      </c>
    </row>
    <row r="24" spans="1:6" ht="15">
      <c r="A24" s="18" t="s">
        <v>38</v>
      </c>
      <c r="B24" s="19"/>
      <c r="C24" s="20"/>
      <c r="D24" s="3">
        <v>5</v>
      </c>
      <c r="E24" s="5">
        <f>'unidad 2'!K6</f>
        <v>7.6</v>
      </c>
      <c r="F24" s="5">
        <f t="shared" si="0"/>
        <v>38</v>
      </c>
    </row>
    <row r="25" spans="1:6" ht="15">
      <c r="A25" s="18" t="s">
        <v>39</v>
      </c>
      <c r="B25" s="19"/>
      <c r="C25" s="20"/>
      <c r="D25" s="3">
        <v>5</v>
      </c>
      <c r="E25" s="5">
        <f>'unidad 2'!B17</f>
        <v>57.289976172401985</v>
      </c>
      <c r="F25" s="5">
        <f t="shared" si="0"/>
        <v>286.44988086200993</v>
      </c>
    </row>
    <row r="26" spans="1:6" ht="15">
      <c r="A26" s="18" t="s">
        <v>18</v>
      </c>
      <c r="B26" s="19"/>
      <c r="C26" s="20"/>
      <c r="D26" s="3">
        <v>0.5</v>
      </c>
      <c r="E26" s="5">
        <f>'unidad 2'!H6</f>
        <v>74.58882019976826</v>
      </c>
      <c r="F26" s="5">
        <f t="shared" si="0"/>
        <v>37.29441009988413</v>
      </c>
    </row>
    <row r="27" spans="1:6" ht="15">
      <c r="A27" s="18" t="s">
        <v>40</v>
      </c>
      <c r="B27" s="19"/>
      <c r="C27" s="20"/>
      <c r="D27" s="3">
        <v>4</v>
      </c>
      <c r="E27" s="5">
        <f>'unidad 2'!J12</f>
        <v>25.20344895882362</v>
      </c>
      <c r="F27" s="5">
        <f t="shared" si="0"/>
        <v>100.81379583529448</v>
      </c>
    </row>
    <row r="28" spans="1:6" ht="15">
      <c r="A28" s="18" t="s">
        <v>22</v>
      </c>
      <c r="B28" s="19"/>
      <c r="C28" s="20"/>
      <c r="D28" s="3">
        <v>3</v>
      </c>
      <c r="E28" s="5">
        <f>'unidad 2'!G12</f>
        <v>36.012097561927014</v>
      </c>
      <c r="F28" s="5">
        <f t="shared" si="0"/>
        <v>108.03629268578104</v>
      </c>
    </row>
    <row r="29" spans="1:6" ht="15">
      <c r="A29" s="18" t="s">
        <v>41</v>
      </c>
      <c r="B29" s="19"/>
      <c r="C29" s="20"/>
      <c r="D29" s="5">
        <f>SUM(D20:D28)</f>
        <v>22</v>
      </c>
      <c r="E29" s="5"/>
      <c r="F29" s="5">
        <f>SUM(F20:F28)</f>
        <v>732.4519108103025</v>
      </c>
    </row>
  </sheetData>
  <mergeCells count="21">
    <mergeCell ref="A26:C26"/>
    <mergeCell ref="A27:C27"/>
    <mergeCell ref="A28:C28"/>
    <mergeCell ref="A29:C29"/>
    <mergeCell ref="A22:C22"/>
    <mergeCell ref="A23:C23"/>
    <mergeCell ref="A24:C24"/>
    <mergeCell ref="A25:C25"/>
    <mergeCell ref="A15:D15"/>
    <mergeCell ref="A19:C19"/>
    <mergeCell ref="A20:C20"/>
    <mergeCell ref="A21:C21"/>
    <mergeCell ref="A10:C10"/>
    <mergeCell ref="D10:E10"/>
    <mergeCell ref="F10:H10"/>
    <mergeCell ref="I10:K10"/>
    <mergeCell ref="A2:K2"/>
    <mergeCell ref="A4:C4"/>
    <mergeCell ref="D4:F4"/>
    <mergeCell ref="G4:H4"/>
    <mergeCell ref="I4:K4"/>
  </mergeCells>
  <printOptions/>
  <pageMargins left="0.75" right="0.75" top="1" bottom="1" header="0" footer="0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4">
      <selection activeCell="I22" sqref="I22"/>
    </sheetView>
  </sheetViews>
  <sheetFormatPr defaultColWidth="11.421875" defaultRowHeight="12.75"/>
  <sheetData>
    <row r="2" spans="1:11" ht="22.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25" t="s">
        <v>0</v>
      </c>
      <c r="B4" s="25"/>
      <c r="C4" s="25"/>
      <c r="D4" s="15" t="s">
        <v>7</v>
      </c>
      <c r="E4" s="16"/>
      <c r="F4" s="17"/>
      <c r="G4" s="9" t="s">
        <v>18</v>
      </c>
      <c r="H4" s="11"/>
      <c r="I4" s="21" t="s">
        <v>14</v>
      </c>
      <c r="J4" s="21"/>
      <c r="K4" s="21"/>
    </row>
    <row r="5" spans="1:11" ht="15">
      <c r="A5" s="3" t="s">
        <v>1</v>
      </c>
      <c r="B5" s="3" t="s">
        <v>2</v>
      </c>
      <c r="C5" s="4" t="s">
        <v>3</v>
      </c>
      <c r="D5" s="13" t="s">
        <v>8</v>
      </c>
      <c r="E5" s="14" t="s">
        <v>9</v>
      </c>
      <c r="F5" s="1"/>
      <c r="G5" s="3" t="s">
        <v>8</v>
      </c>
      <c r="H5" s="4" t="s">
        <v>19</v>
      </c>
      <c r="I5" s="3" t="s">
        <v>17</v>
      </c>
      <c r="J5" s="3" t="s">
        <v>16</v>
      </c>
      <c r="K5" s="4" t="s">
        <v>15</v>
      </c>
    </row>
    <row r="6" spans="1:11" ht="15">
      <c r="A6" s="3" t="s">
        <v>4</v>
      </c>
      <c r="B6" s="5">
        <v>8.1</v>
      </c>
      <c r="C6" s="5" t="b">
        <f>IF(B6&lt;6.7,10^(0.2335*B6+0.44))</f>
        <v>0</v>
      </c>
      <c r="D6" s="5">
        <v>51600</v>
      </c>
      <c r="E6" s="5">
        <f>IF(D6&lt;85.6,100,540*(D6)^-0.379)</f>
        <v>8.836891503651408</v>
      </c>
      <c r="F6" s="1"/>
      <c r="G6" s="5">
        <v>6</v>
      </c>
      <c r="H6" s="5">
        <f>IF(G6&lt;1.54,100,108*(G6)^-0.178)</f>
        <v>78.50780460778934</v>
      </c>
      <c r="I6" s="5">
        <v>100</v>
      </c>
      <c r="J6" s="3">
        <v>7.3</v>
      </c>
      <c r="K6" s="5">
        <f>(J6/I6)*100</f>
        <v>7.3</v>
      </c>
    </row>
    <row r="7" spans="1:11" ht="15">
      <c r="A7" s="3" t="s">
        <v>5</v>
      </c>
      <c r="B7" s="5"/>
      <c r="C7" s="5" t="b">
        <f>IF(6.7&gt;B6&lt;7.3,100)</f>
        <v>0</v>
      </c>
      <c r="D7" s="1"/>
      <c r="E7" s="1"/>
      <c r="F7" s="1"/>
      <c r="G7" s="1"/>
      <c r="H7" s="1"/>
      <c r="I7" s="1"/>
      <c r="J7" s="1"/>
      <c r="K7" s="1"/>
    </row>
    <row r="8" spans="1:11" ht="15">
      <c r="A8" s="3" t="s">
        <v>6</v>
      </c>
      <c r="B8" s="5"/>
      <c r="C8" s="5">
        <f>IF(B6&gt;7.3,10^(4.22-0.293*B6))</f>
        <v>70.25868224350984</v>
      </c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25" t="s">
        <v>12</v>
      </c>
      <c r="B10" s="25"/>
      <c r="C10" s="25"/>
      <c r="D10" s="25" t="s">
        <v>10</v>
      </c>
      <c r="E10" s="25"/>
      <c r="F10" s="9" t="s">
        <v>22</v>
      </c>
      <c r="G10" s="10"/>
      <c r="H10" s="11"/>
      <c r="I10" s="9" t="s">
        <v>24</v>
      </c>
      <c r="J10" s="10"/>
      <c r="K10" s="11"/>
    </row>
    <row r="11" spans="1:11" ht="15">
      <c r="A11" s="13" t="s">
        <v>8</v>
      </c>
      <c r="B11" s="14" t="s">
        <v>13</v>
      </c>
      <c r="D11" s="3" t="s">
        <v>8</v>
      </c>
      <c r="E11" s="4" t="s">
        <v>11</v>
      </c>
      <c r="F11" s="13" t="s">
        <v>8</v>
      </c>
      <c r="G11" s="14" t="s">
        <v>23</v>
      </c>
      <c r="H11" s="1"/>
      <c r="I11" s="13" t="s">
        <v>8</v>
      </c>
      <c r="J11" s="14" t="s">
        <v>25</v>
      </c>
      <c r="K11" s="1"/>
    </row>
    <row r="12" spans="1:11" ht="15">
      <c r="A12" s="5">
        <v>7</v>
      </c>
      <c r="B12" s="5">
        <f>IF(A12&lt;14.144,100,266.5*(A12)^-0.37)</f>
        <v>100</v>
      </c>
      <c r="D12" s="5">
        <v>31020</v>
      </c>
      <c r="E12" s="5">
        <f>IF(D12&lt;520,100,109.1-0.0175*(D12))</f>
        <v>-433.75</v>
      </c>
      <c r="F12" s="5">
        <v>930</v>
      </c>
      <c r="G12" s="5">
        <f>IF(F12=0,100,97.5*(F12)^-0.27)</f>
        <v>15.39976946872197</v>
      </c>
      <c r="H12" s="1"/>
      <c r="I12" s="5">
        <v>40</v>
      </c>
      <c r="J12" s="5">
        <f>IF(I12=0,100,97.5*(5*(I12))^-0.27)</f>
        <v>23.31989103880311</v>
      </c>
      <c r="K12" s="1"/>
    </row>
    <row r="13" spans="1:9" ht="15">
      <c r="A13" s="1"/>
      <c r="B13" s="1"/>
      <c r="C13" s="1"/>
      <c r="D13" s="1"/>
      <c r="E13" s="5">
        <f>IF(D12&gt;6234,0,109.1-0.0175*(D12))</f>
        <v>0</v>
      </c>
      <c r="F13" s="1"/>
      <c r="G13" s="1"/>
      <c r="H13" s="1"/>
      <c r="I13" s="1"/>
    </row>
    <row r="14" spans="5:11" ht="15">
      <c r="E14" s="1"/>
      <c r="I14" s="1"/>
      <c r="J14" s="1"/>
      <c r="K14" s="1"/>
    </row>
    <row r="15" spans="1:11" ht="15">
      <c r="A15" s="2" t="s">
        <v>20</v>
      </c>
      <c r="B15" s="1"/>
      <c r="C15" s="1"/>
      <c r="D15" s="1"/>
      <c r="E15" s="1"/>
      <c r="I15" s="1"/>
      <c r="J15" s="1"/>
      <c r="K15" s="1"/>
    </row>
    <row r="16" spans="1:11" ht="15">
      <c r="A16" s="3" t="s">
        <v>8</v>
      </c>
      <c r="B16" s="3" t="s">
        <v>21</v>
      </c>
      <c r="C16" s="1"/>
      <c r="D16" s="1"/>
      <c r="E16" s="1"/>
      <c r="I16" s="1"/>
      <c r="J16" s="1"/>
      <c r="K16" s="1"/>
    </row>
    <row r="17" spans="1:11" ht="15">
      <c r="A17" s="5">
        <v>3</v>
      </c>
      <c r="B17" s="5">
        <f>IF(A17&lt;=1.311,100,120*(A17)^-0.673)</f>
        <v>57.289976172401985</v>
      </c>
      <c r="C17" s="1"/>
      <c r="D17" s="1"/>
      <c r="E17" s="1"/>
      <c r="F17" s="1"/>
      <c r="G17" s="1"/>
      <c r="H17" s="1"/>
      <c r="I17" s="1"/>
      <c r="J17" s="1"/>
      <c r="K17" s="1"/>
    </row>
    <row r="18" spans="5:11" ht="15">
      <c r="E18" s="1"/>
      <c r="F18" s="1"/>
      <c r="G18" s="1"/>
      <c r="H18" s="1"/>
      <c r="I18" s="1"/>
      <c r="J18" s="1"/>
      <c r="K18" s="1"/>
    </row>
    <row r="19" spans="1:11" ht="15">
      <c r="A19" s="22" t="s">
        <v>31</v>
      </c>
      <c r="B19" s="22"/>
      <c r="C19" s="22"/>
      <c r="D19" s="23" t="s">
        <v>42</v>
      </c>
      <c r="E19" s="23" t="s">
        <v>32</v>
      </c>
      <c r="F19" s="23" t="s">
        <v>33</v>
      </c>
      <c r="G19" s="1"/>
      <c r="H19" s="1"/>
      <c r="I19" s="1"/>
      <c r="J19" s="1"/>
      <c r="K19" s="1"/>
    </row>
    <row r="20" spans="1:11" ht="15">
      <c r="A20" s="18" t="s">
        <v>34</v>
      </c>
      <c r="B20" s="19"/>
      <c r="C20" s="20"/>
      <c r="D20" s="3">
        <v>1</v>
      </c>
      <c r="E20" s="5">
        <f>'unidad 3'!C8</f>
        <v>70.25868224350984</v>
      </c>
      <c r="F20" s="5">
        <f>E20*D20</f>
        <v>70.25868224350984</v>
      </c>
      <c r="G20" s="1"/>
      <c r="H20" s="1"/>
      <c r="I20" s="1"/>
      <c r="J20" s="1"/>
      <c r="K20" s="1"/>
    </row>
    <row r="21" spans="1:9" ht="15">
      <c r="A21" s="18" t="s">
        <v>35</v>
      </c>
      <c r="B21" s="19"/>
      <c r="C21" s="20"/>
      <c r="D21" s="3">
        <v>1</v>
      </c>
      <c r="E21" s="5">
        <f>'unidad 3'!B12</f>
        <v>100</v>
      </c>
      <c r="F21" s="5">
        <f aca="true" t="shared" si="0" ref="F21:F28">E21*D21</f>
        <v>100</v>
      </c>
      <c r="H21" s="24" t="s">
        <v>43</v>
      </c>
      <c r="I21" s="24">
        <f>F29/D29</f>
        <v>31.346141862640707</v>
      </c>
    </row>
    <row r="22" spans="1:6" ht="15">
      <c r="A22" s="18" t="s">
        <v>36</v>
      </c>
      <c r="B22" s="19"/>
      <c r="C22" s="20"/>
      <c r="D22" s="3">
        <v>0.5</v>
      </c>
      <c r="E22" s="5">
        <f>'unidad 3'!E13</f>
        <v>0</v>
      </c>
      <c r="F22" s="5">
        <f t="shared" si="0"/>
        <v>0</v>
      </c>
    </row>
    <row r="23" spans="1:6" ht="15">
      <c r="A23" s="18" t="s">
        <v>37</v>
      </c>
      <c r="B23" s="19"/>
      <c r="C23" s="20"/>
      <c r="D23" s="3">
        <v>2</v>
      </c>
      <c r="E23" s="5">
        <f>'unidad 3'!E6</f>
        <v>8.836891503651408</v>
      </c>
      <c r="F23" s="5">
        <f t="shared" si="0"/>
        <v>17.673783007302816</v>
      </c>
    </row>
    <row r="24" spans="1:6" ht="15">
      <c r="A24" s="18" t="s">
        <v>38</v>
      </c>
      <c r="B24" s="19"/>
      <c r="C24" s="20"/>
      <c r="D24" s="3">
        <v>5</v>
      </c>
      <c r="E24" s="5">
        <f>'unidad 3'!K6</f>
        <v>7.3</v>
      </c>
      <c r="F24" s="5">
        <f t="shared" si="0"/>
        <v>36.5</v>
      </c>
    </row>
    <row r="25" spans="1:6" ht="15">
      <c r="A25" s="18" t="s">
        <v>39</v>
      </c>
      <c r="B25" s="19"/>
      <c r="C25" s="20"/>
      <c r="D25" s="3">
        <v>5</v>
      </c>
      <c r="E25" s="5">
        <f>'unidad 3'!B17</f>
        <v>57.289976172401985</v>
      </c>
      <c r="F25" s="5">
        <f t="shared" si="0"/>
        <v>286.44988086200993</v>
      </c>
    </row>
    <row r="26" spans="1:6" ht="15">
      <c r="A26" s="18" t="s">
        <v>18</v>
      </c>
      <c r="B26" s="19"/>
      <c r="C26" s="20"/>
      <c r="D26" s="3">
        <v>0.5</v>
      </c>
      <c r="E26" s="5">
        <f>'unidad 3'!H6</f>
        <v>78.50780460778934</v>
      </c>
      <c r="F26" s="5">
        <f t="shared" si="0"/>
        <v>39.25390230389467</v>
      </c>
    </row>
    <row r="27" spans="1:6" ht="15">
      <c r="A27" s="18" t="s">
        <v>40</v>
      </c>
      <c r="B27" s="19"/>
      <c r="C27" s="20"/>
      <c r="D27" s="3">
        <v>4</v>
      </c>
      <c r="E27" s="5">
        <f>'unidad 3'!J12</f>
        <v>23.31989103880311</v>
      </c>
      <c r="F27" s="5">
        <f t="shared" si="0"/>
        <v>93.27956415521244</v>
      </c>
    </row>
    <row r="28" spans="1:6" ht="15">
      <c r="A28" s="18" t="s">
        <v>22</v>
      </c>
      <c r="B28" s="19"/>
      <c r="C28" s="20"/>
      <c r="D28" s="3">
        <v>3</v>
      </c>
      <c r="E28" s="5">
        <f>'unidad 3'!G12</f>
        <v>15.39976946872197</v>
      </c>
      <c r="F28" s="5">
        <f t="shared" si="0"/>
        <v>46.19930840616591</v>
      </c>
    </row>
    <row r="29" spans="1:6" ht="15">
      <c r="A29" s="18" t="s">
        <v>41</v>
      </c>
      <c r="B29" s="19"/>
      <c r="C29" s="20"/>
      <c r="D29" s="5">
        <f>SUM(D20:D28)</f>
        <v>22</v>
      </c>
      <c r="E29" s="5"/>
      <c r="F29" s="5">
        <f>SUM(F20:F28)</f>
        <v>689.6151209780955</v>
      </c>
    </row>
  </sheetData>
  <mergeCells count="20">
    <mergeCell ref="A27:C27"/>
    <mergeCell ref="A28:C28"/>
    <mergeCell ref="A29:C29"/>
    <mergeCell ref="A23:C23"/>
    <mergeCell ref="A24:C24"/>
    <mergeCell ref="A25:C25"/>
    <mergeCell ref="A26:C26"/>
    <mergeCell ref="A19:C19"/>
    <mergeCell ref="A20:C20"/>
    <mergeCell ref="A21:C21"/>
    <mergeCell ref="A22:C22"/>
    <mergeCell ref="A10:C10"/>
    <mergeCell ref="D10:E10"/>
    <mergeCell ref="F10:H10"/>
    <mergeCell ref="I10:K10"/>
    <mergeCell ref="A2:K2"/>
    <mergeCell ref="A4:C4"/>
    <mergeCell ref="D4:F4"/>
    <mergeCell ref="G4:H4"/>
    <mergeCell ref="I4:K4"/>
  </mergeCells>
  <printOptions/>
  <pageMargins left="0.75" right="0.75" top="1" bottom="1" header="0" footer="0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4">
      <selection activeCell="I22" sqref="I22"/>
    </sheetView>
  </sheetViews>
  <sheetFormatPr defaultColWidth="11.421875" defaultRowHeight="12.75"/>
  <sheetData>
    <row r="2" spans="1:11" ht="22.5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25" t="s">
        <v>0</v>
      </c>
      <c r="B4" s="25"/>
      <c r="C4" s="25"/>
      <c r="D4" s="21" t="s">
        <v>7</v>
      </c>
      <c r="E4" s="21"/>
      <c r="F4" s="21"/>
      <c r="G4" s="9" t="s">
        <v>18</v>
      </c>
      <c r="H4" s="11"/>
      <c r="I4" s="21" t="s">
        <v>14</v>
      </c>
      <c r="J4" s="21"/>
      <c r="K4" s="21"/>
    </row>
    <row r="5" spans="1:11" ht="15">
      <c r="A5" s="3" t="s">
        <v>1</v>
      </c>
      <c r="B5" s="3" t="s">
        <v>2</v>
      </c>
      <c r="C5" s="4" t="s">
        <v>3</v>
      </c>
      <c r="D5" s="13" t="s">
        <v>8</v>
      </c>
      <c r="E5" s="14" t="s">
        <v>9</v>
      </c>
      <c r="F5" s="1"/>
      <c r="G5" s="3" t="s">
        <v>8</v>
      </c>
      <c r="H5" s="4" t="s">
        <v>19</v>
      </c>
      <c r="I5" s="3" t="s">
        <v>17</v>
      </c>
      <c r="J5" s="3" t="s">
        <v>16</v>
      </c>
      <c r="K5" s="4" t="s">
        <v>15</v>
      </c>
    </row>
    <row r="6" spans="1:11" ht="15">
      <c r="A6" s="3" t="s">
        <v>4</v>
      </c>
      <c r="B6" s="5">
        <v>8.1</v>
      </c>
      <c r="C6" s="5" t="b">
        <f>IF(B6&lt;6.7,10^(0.2335*B6+0.44))</f>
        <v>0</v>
      </c>
      <c r="D6" s="5">
        <v>51700</v>
      </c>
      <c r="E6" s="5">
        <f>IF(D6&lt;85.6,100,540*(D6)^-0.379)</f>
        <v>8.830409500871237</v>
      </c>
      <c r="F6" s="1"/>
      <c r="G6" s="5">
        <v>22</v>
      </c>
      <c r="H6" s="5">
        <f>IF(G6&lt;1.54,100,108*(G6)^-0.178)</f>
        <v>62.29777248046101</v>
      </c>
      <c r="I6" s="5">
        <v>100</v>
      </c>
      <c r="J6" s="3">
        <v>7.8</v>
      </c>
      <c r="K6" s="5">
        <f>(J6/I6)*100</f>
        <v>7.8</v>
      </c>
    </row>
    <row r="7" spans="1:11" ht="15">
      <c r="A7" s="3" t="s">
        <v>5</v>
      </c>
      <c r="B7" s="5"/>
      <c r="C7" s="5" t="b">
        <f>IF(6.7&gt;B6&lt;7.3,100)</f>
        <v>0</v>
      </c>
      <c r="D7" s="1"/>
      <c r="E7" s="1"/>
      <c r="F7" s="1"/>
      <c r="G7" s="1"/>
      <c r="H7" s="1"/>
      <c r="I7" s="1"/>
      <c r="J7" s="1"/>
      <c r="K7" s="1"/>
    </row>
    <row r="8" spans="1:11" ht="15">
      <c r="A8" s="3" t="s">
        <v>6</v>
      </c>
      <c r="B8" s="5"/>
      <c r="C8" s="5">
        <f>IF(B6&gt;7.3,10^(4.22-0.293*B6))</f>
        <v>70.25868224350984</v>
      </c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25" t="s">
        <v>12</v>
      </c>
      <c r="B10" s="25"/>
      <c r="C10" s="25"/>
      <c r="D10" s="25" t="s">
        <v>10</v>
      </c>
      <c r="E10" s="25"/>
      <c r="F10" s="25" t="s">
        <v>22</v>
      </c>
      <c r="G10" s="25"/>
      <c r="H10" s="25"/>
      <c r="I10" s="25" t="s">
        <v>24</v>
      </c>
      <c r="J10" s="25"/>
      <c r="K10" s="25"/>
    </row>
    <row r="11" spans="1:11" ht="15">
      <c r="A11" s="13" t="s">
        <v>8</v>
      </c>
      <c r="B11" s="14" t="s">
        <v>13</v>
      </c>
      <c r="D11" s="3" t="s">
        <v>8</v>
      </c>
      <c r="E11" s="4" t="s">
        <v>11</v>
      </c>
      <c r="F11" s="13" t="s">
        <v>8</v>
      </c>
      <c r="G11" s="14" t="s">
        <v>23</v>
      </c>
      <c r="I11" s="13" t="s">
        <v>8</v>
      </c>
      <c r="J11" s="14" t="s">
        <v>25</v>
      </c>
      <c r="K11" s="1"/>
    </row>
    <row r="12" spans="1:11" ht="15">
      <c r="A12" s="5">
        <v>37</v>
      </c>
      <c r="B12" s="5">
        <f>IF(A12&lt;14.144,100,266.5*(A12)^-0.37)</f>
        <v>70.05878083757105</v>
      </c>
      <c r="D12" s="5">
        <v>31020</v>
      </c>
      <c r="E12" s="5">
        <f>IF(D12&lt;520,100,109.1-0.0175*(D12))</f>
        <v>-433.75</v>
      </c>
      <c r="F12" s="5">
        <v>30</v>
      </c>
      <c r="G12" s="5">
        <f>IF(F12=0,100,97.5*(F12)^-0.27)</f>
        <v>38.92081062008204</v>
      </c>
      <c r="I12" s="5">
        <v>30</v>
      </c>
      <c r="J12" s="5">
        <f>IF(I12=0,100,97.5*(5*(I12))^-0.27)</f>
        <v>25.20344895882362</v>
      </c>
      <c r="K12" s="1"/>
    </row>
    <row r="13" spans="1:9" ht="15">
      <c r="A13" s="1"/>
      <c r="B13" s="1"/>
      <c r="C13" s="1"/>
      <c r="D13" s="1"/>
      <c r="E13" s="5">
        <f>IF(D12&gt;6234,0,109.1-0.0175*(D12))</f>
        <v>0</v>
      </c>
      <c r="F13" s="1"/>
      <c r="G13" s="1"/>
      <c r="H13" s="1"/>
      <c r="I13" s="1"/>
    </row>
    <row r="14" spans="5:11" ht="15">
      <c r="E14" s="1"/>
      <c r="H14" s="7"/>
      <c r="I14" s="1"/>
      <c r="J14" s="1"/>
      <c r="K14" s="1"/>
    </row>
    <row r="15" spans="1:11" ht="15">
      <c r="A15" s="21" t="s">
        <v>20</v>
      </c>
      <c r="B15" s="21"/>
      <c r="C15" s="21"/>
      <c r="D15" s="21"/>
      <c r="E15" s="1"/>
      <c r="H15" s="1"/>
      <c r="I15" s="1"/>
      <c r="J15" s="1"/>
      <c r="K15" s="1"/>
    </row>
    <row r="16" spans="1:11" ht="15">
      <c r="A16" s="13" t="s">
        <v>8</v>
      </c>
      <c r="B16" s="13" t="s">
        <v>21</v>
      </c>
      <c r="C16" s="1"/>
      <c r="D16" s="1"/>
      <c r="E16" s="1"/>
      <c r="H16" s="1"/>
      <c r="I16" s="1"/>
      <c r="J16" s="1"/>
      <c r="K16" s="1"/>
    </row>
    <row r="17" spans="1:11" ht="15">
      <c r="A17" s="5">
        <v>3</v>
      </c>
      <c r="B17" s="5">
        <f>IF(A17&lt;=1.311,100,120*(A17)^-0.673)</f>
        <v>57.289976172401985</v>
      </c>
      <c r="C17" s="1"/>
      <c r="D17" s="1"/>
      <c r="E17" s="1"/>
      <c r="F17" s="1"/>
      <c r="G17" s="1"/>
      <c r="H17" s="1"/>
      <c r="I17" s="1"/>
      <c r="J17" s="1"/>
      <c r="K17" s="1"/>
    </row>
    <row r="18" spans="4:11" ht="15">
      <c r="D18" s="1"/>
      <c r="E18" s="1"/>
      <c r="F18" s="1"/>
      <c r="G18" s="1"/>
      <c r="H18" s="1"/>
      <c r="I18" s="1"/>
      <c r="J18" s="1"/>
      <c r="K18" s="1"/>
    </row>
    <row r="19" spans="1:11" ht="15">
      <c r="A19" s="22" t="s">
        <v>31</v>
      </c>
      <c r="B19" s="22"/>
      <c r="C19" s="22"/>
      <c r="D19" s="23" t="s">
        <v>42</v>
      </c>
      <c r="E19" s="23" t="s">
        <v>32</v>
      </c>
      <c r="F19" s="23" t="s">
        <v>33</v>
      </c>
      <c r="G19" s="1"/>
      <c r="H19" s="1"/>
      <c r="I19" s="1"/>
      <c r="J19" s="1"/>
      <c r="K19" s="1"/>
    </row>
    <row r="20" spans="1:11" ht="15">
      <c r="A20" s="18" t="s">
        <v>34</v>
      </c>
      <c r="B20" s="19"/>
      <c r="C20" s="20"/>
      <c r="D20" s="3">
        <v>1</v>
      </c>
      <c r="E20" s="5">
        <f>'unidad 4'!C8</f>
        <v>70.25868224350984</v>
      </c>
      <c r="F20" s="5">
        <f>E20*D20</f>
        <v>70.25868224350984</v>
      </c>
      <c r="G20" s="1"/>
      <c r="H20" s="1"/>
      <c r="I20" s="1"/>
      <c r="J20" s="1"/>
      <c r="K20" s="1"/>
    </row>
    <row r="21" spans="1:9" ht="15">
      <c r="A21" s="18" t="s">
        <v>35</v>
      </c>
      <c r="B21" s="19"/>
      <c r="C21" s="20"/>
      <c r="D21" s="3">
        <v>1</v>
      </c>
      <c r="E21" s="5">
        <f>'unidad 4'!B12</f>
        <v>70.05878083757105</v>
      </c>
      <c r="F21" s="5">
        <f aca="true" t="shared" si="0" ref="F21:F28">E21*D21</f>
        <v>70.05878083757105</v>
      </c>
      <c r="H21" s="24" t="s">
        <v>43</v>
      </c>
      <c r="I21" s="24">
        <f>F29/D29</f>
        <v>33.27969440366383</v>
      </c>
    </row>
    <row r="22" spans="1:6" ht="15">
      <c r="A22" s="18" t="s">
        <v>36</v>
      </c>
      <c r="B22" s="19"/>
      <c r="C22" s="20"/>
      <c r="D22" s="3">
        <v>0.5</v>
      </c>
      <c r="E22" s="5">
        <f>'unidad 4'!E13</f>
        <v>0</v>
      </c>
      <c r="F22" s="5">
        <f t="shared" si="0"/>
        <v>0</v>
      </c>
    </row>
    <row r="23" spans="1:6" ht="15">
      <c r="A23" s="18" t="s">
        <v>37</v>
      </c>
      <c r="B23" s="19"/>
      <c r="C23" s="20"/>
      <c r="D23" s="3">
        <v>2</v>
      </c>
      <c r="E23" s="5">
        <f>'unidad 4'!E6</f>
        <v>8.830409500871237</v>
      </c>
      <c r="F23" s="5">
        <f t="shared" si="0"/>
        <v>17.660819001742475</v>
      </c>
    </row>
    <row r="24" spans="1:6" ht="15">
      <c r="A24" s="18" t="s">
        <v>38</v>
      </c>
      <c r="B24" s="19"/>
      <c r="C24" s="20"/>
      <c r="D24" s="3">
        <v>5</v>
      </c>
      <c r="E24" s="5">
        <f>'unidad 4'!K6</f>
        <v>7.8</v>
      </c>
      <c r="F24" s="5">
        <f t="shared" si="0"/>
        <v>39</v>
      </c>
    </row>
    <row r="25" spans="1:6" ht="15">
      <c r="A25" s="18" t="s">
        <v>39</v>
      </c>
      <c r="B25" s="19"/>
      <c r="C25" s="20"/>
      <c r="D25" s="3">
        <v>5</v>
      </c>
      <c r="E25" s="5">
        <f>'unidad 4'!B17</f>
        <v>57.289976172401985</v>
      </c>
      <c r="F25" s="5">
        <f t="shared" si="0"/>
        <v>286.44988086200993</v>
      </c>
    </row>
    <row r="26" spans="1:6" ht="15">
      <c r="A26" s="18" t="s">
        <v>18</v>
      </c>
      <c r="B26" s="19"/>
      <c r="C26" s="20"/>
      <c r="D26" s="3">
        <v>0.5</v>
      </c>
      <c r="E26" s="5">
        <f>'unidad 4'!H6</f>
        <v>62.29777248046101</v>
      </c>
      <c r="F26" s="5">
        <f t="shared" si="0"/>
        <v>31.148886240230507</v>
      </c>
    </row>
    <row r="27" spans="1:6" ht="15">
      <c r="A27" s="18" t="s">
        <v>40</v>
      </c>
      <c r="B27" s="19"/>
      <c r="C27" s="20"/>
      <c r="D27" s="3">
        <v>4</v>
      </c>
      <c r="E27" s="5">
        <f>'unidad 4'!J12</f>
        <v>25.20344895882362</v>
      </c>
      <c r="F27" s="5">
        <f t="shared" si="0"/>
        <v>100.81379583529448</v>
      </c>
    </row>
    <row r="28" spans="1:6" ht="15">
      <c r="A28" s="18" t="s">
        <v>22</v>
      </c>
      <c r="B28" s="19"/>
      <c r="C28" s="20"/>
      <c r="D28" s="3">
        <v>3</v>
      </c>
      <c r="E28" s="5">
        <f>'unidad 4'!G12</f>
        <v>38.92081062008204</v>
      </c>
      <c r="F28" s="5">
        <f t="shared" si="0"/>
        <v>116.76243186024611</v>
      </c>
    </row>
    <row r="29" spans="1:6" ht="15">
      <c r="A29" s="18" t="s">
        <v>41</v>
      </c>
      <c r="B29" s="19"/>
      <c r="C29" s="20"/>
      <c r="D29" s="3">
        <f>SUM(D20:D28)</f>
        <v>22</v>
      </c>
      <c r="E29" s="5"/>
      <c r="F29" s="5">
        <f>SUM(F20:F28)</f>
        <v>732.1532768806044</v>
      </c>
    </row>
  </sheetData>
  <mergeCells count="21">
    <mergeCell ref="A26:C26"/>
    <mergeCell ref="A27:C27"/>
    <mergeCell ref="A28:C28"/>
    <mergeCell ref="A29:C29"/>
    <mergeCell ref="A22:C22"/>
    <mergeCell ref="A23:C23"/>
    <mergeCell ref="A24:C24"/>
    <mergeCell ref="A25:C25"/>
    <mergeCell ref="A15:D15"/>
    <mergeCell ref="A19:C19"/>
    <mergeCell ref="A20:C20"/>
    <mergeCell ref="A21:C21"/>
    <mergeCell ref="A10:C10"/>
    <mergeCell ref="D10:E10"/>
    <mergeCell ref="F10:H10"/>
    <mergeCell ref="I10:K10"/>
    <mergeCell ref="A2:K2"/>
    <mergeCell ref="A4:C4"/>
    <mergeCell ref="D4:F4"/>
    <mergeCell ref="G4:H4"/>
    <mergeCell ref="I4:K4"/>
  </mergeCells>
  <printOptions/>
  <pageMargins left="0.75" right="0.75" top="1" bottom="1" header="0" footer="0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I22" sqref="I22"/>
    </sheetView>
  </sheetViews>
  <sheetFormatPr defaultColWidth="11.421875" defaultRowHeight="12.75"/>
  <sheetData>
    <row r="2" spans="1:11" ht="22.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25" t="s">
        <v>0</v>
      </c>
      <c r="B4" s="25"/>
      <c r="C4" s="25"/>
      <c r="D4" s="21" t="s">
        <v>7</v>
      </c>
      <c r="E4" s="21"/>
      <c r="F4" s="21"/>
      <c r="G4" s="9" t="s">
        <v>18</v>
      </c>
      <c r="H4" s="11"/>
      <c r="I4" s="15" t="s">
        <v>14</v>
      </c>
      <c r="J4" s="16"/>
      <c r="K4" s="17"/>
    </row>
    <row r="5" spans="1:11" ht="15">
      <c r="A5" s="3" t="s">
        <v>1</v>
      </c>
      <c r="B5" s="3" t="s">
        <v>2</v>
      </c>
      <c r="C5" s="4" t="s">
        <v>3</v>
      </c>
      <c r="D5" s="13" t="s">
        <v>8</v>
      </c>
      <c r="E5" s="14" t="s">
        <v>9</v>
      </c>
      <c r="F5" s="1"/>
      <c r="G5" s="3" t="s">
        <v>8</v>
      </c>
      <c r="H5" s="4" t="s">
        <v>19</v>
      </c>
      <c r="I5" s="3" t="s">
        <v>17</v>
      </c>
      <c r="J5" s="3" t="s">
        <v>16</v>
      </c>
      <c r="K5" s="4" t="s">
        <v>15</v>
      </c>
    </row>
    <row r="6" spans="1:11" ht="15">
      <c r="A6" s="3" t="s">
        <v>4</v>
      </c>
      <c r="B6" s="5">
        <v>8.1</v>
      </c>
      <c r="C6" s="5" t="b">
        <f>IF(B6&lt;6.7,10^(0.2335*B6+0.44))</f>
        <v>0</v>
      </c>
      <c r="D6" s="5">
        <v>51600</v>
      </c>
      <c r="E6" s="5">
        <f>IF(D6&lt;85.6,100,540*(D6)^-0.379)</f>
        <v>8.836891503651408</v>
      </c>
      <c r="F6" s="1"/>
      <c r="G6" s="5">
        <v>5</v>
      </c>
      <c r="H6" s="5">
        <f>IF(G6&lt;1.54,100,108*(G6)^-0.178)</f>
        <v>81.09743059721781</v>
      </c>
      <c r="I6" s="5">
        <v>100</v>
      </c>
      <c r="J6" s="3">
        <v>7.6</v>
      </c>
      <c r="K6" s="5">
        <f>(J6/I6)*100</f>
        <v>7.6</v>
      </c>
    </row>
    <row r="7" spans="1:11" ht="15">
      <c r="A7" s="3" t="s">
        <v>5</v>
      </c>
      <c r="B7" s="5"/>
      <c r="C7" s="5" t="b">
        <f>IF(6.7&gt;B6&lt;7.3,100)</f>
        <v>0</v>
      </c>
      <c r="D7" s="1"/>
      <c r="E7" s="1"/>
      <c r="F7" s="1"/>
      <c r="G7" s="1"/>
      <c r="H7" s="1"/>
      <c r="I7" s="1"/>
      <c r="J7" s="1"/>
      <c r="K7" s="1"/>
    </row>
    <row r="8" spans="1:11" ht="15">
      <c r="A8" s="3" t="s">
        <v>6</v>
      </c>
      <c r="B8" s="5"/>
      <c r="C8" s="5">
        <f>IF(B6&gt;7.3,10^(4.22-0.293*B6))</f>
        <v>70.25868224350984</v>
      </c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9" t="s">
        <v>12</v>
      </c>
      <c r="B10" s="10"/>
      <c r="C10" s="11"/>
      <c r="D10" s="6" t="s">
        <v>10</v>
      </c>
      <c r="E10" s="7"/>
      <c r="F10" s="9" t="s">
        <v>22</v>
      </c>
      <c r="G10" s="10"/>
      <c r="H10" s="11"/>
      <c r="I10" s="25" t="s">
        <v>24</v>
      </c>
      <c r="J10" s="25"/>
      <c r="K10" s="25"/>
    </row>
    <row r="11" spans="1:10" ht="15">
      <c r="A11" s="13" t="s">
        <v>8</v>
      </c>
      <c r="B11" s="14" t="s">
        <v>13</v>
      </c>
      <c r="C11" s="1"/>
      <c r="D11" s="3" t="s">
        <v>8</v>
      </c>
      <c r="E11" s="4" t="s">
        <v>11</v>
      </c>
      <c r="F11" s="13" t="s">
        <v>8</v>
      </c>
      <c r="G11" s="14" t="s">
        <v>23</v>
      </c>
      <c r="I11" s="13" t="s">
        <v>8</v>
      </c>
      <c r="J11" s="14" t="s">
        <v>25</v>
      </c>
    </row>
    <row r="12" spans="1:10" ht="15">
      <c r="A12" s="5">
        <v>19</v>
      </c>
      <c r="B12" s="5">
        <f>IF(A12&lt;14.144,100,266.5*(A12)^-0.37)</f>
        <v>89.65166941178683</v>
      </c>
      <c r="C12" s="1"/>
      <c r="D12" s="5">
        <v>30960</v>
      </c>
      <c r="E12" s="5">
        <f>IF(D12&lt;520,100,109.1-0.0175*(D12))</f>
        <v>-432.70000000000005</v>
      </c>
      <c r="F12" s="5">
        <v>30</v>
      </c>
      <c r="G12" s="5">
        <f>IF(F12=0,100,97.5*(F12)^-0.27)</f>
        <v>38.92081062008204</v>
      </c>
      <c r="I12" s="5">
        <v>30</v>
      </c>
      <c r="J12" s="5">
        <f>IF(I12=0,100,97.5*(5*(I12))^-0.27)</f>
        <v>25.20344895882362</v>
      </c>
    </row>
    <row r="13" spans="1:9" ht="15">
      <c r="A13" s="1"/>
      <c r="B13" s="1"/>
      <c r="C13" s="1"/>
      <c r="D13" s="1"/>
      <c r="E13" s="5">
        <f>IF(D12&gt;6234,0,109.1-0.0175*(D12))</f>
        <v>0</v>
      </c>
      <c r="F13" s="1"/>
      <c r="I13" s="1"/>
    </row>
    <row r="14" spans="5:11" ht="15">
      <c r="E14" s="1"/>
      <c r="H14" s="7"/>
      <c r="I14" s="1"/>
      <c r="J14" s="1"/>
      <c r="K14" s="1"/>
    </row>
    <row r="15" spans="1:11" ht="15">
      <c r="A15" s="21" t="s">
        <v>20</v>
      </c>
      <c r="B15" s="21"/>
      <c r="C15" s="21"/>
      <c r="D15" s="21"/>
      <c r="E15" s="1"/>
      <c r="H15" s="1"/>
      <c r="I15" s="1"/>
      <c r="J15" s="1"/>
      <c r="K15" s="1"/>
    </row>
    <row r="16" spans="1:11" ht="15">
      <c r="A16" s="13" t="s">
        <v>8</v>
      </c>
      <c r="B16" s="13" t="s">
        <v>21</v>
      </c>
      <c r="C16" s="1"/>
      <c r="D16" s="1"/>
      <c r="E16" s="1"/>
      <c r="H16" s="1"/>
      <c r="I16" s="1"/>
      <c r="J16" s="1"/>
      <c r="K16" s="1"/>
    </row>
    <row r="17" spans="1:11" ht="15">
      <c r="A17" s="5">
        <v>3</v>
      </c>
      <c r="B17" s="5">
        <f>IF(A17&lt;=1.311,100,120*(A17)^-0.673)</f>
        <v>57.289976172401985</v>
      </c>
      <c r="C17" s="1"/>
      <c r="D17" s="1"/>
      <c r="E17" s="1"/>
      <c r="F17" s="1"/>
      <c r="G17" s="1"/>
      <c r="H17" s="1"/>
      <c r="I17" s="1"/>
      <c r="J17" s="1"/>
      <c r="K17" s="1"/>
    </row>
    <row r="18" spans="3:11" ht="15"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22" t="s">
        <v>31</v>
      </c>
      <c r="B19" s="22"/>
      <c r="C19" s="22"/>
      <c r="D19" s="23" t="s">
        <v>42</v>
      </c>
      <c r="E19" s="23" t="s">
        <v>32</v>
      </c>
      <c r="F19" s="23" t="s">
        <v>33</v>
      </c>
      <c r="G19" s="1"/>
      <c r="H19" s="1"/>
      <c r="I19" s="1"/>
      <c r="J19" s="1"/>
      <c r="K19" s="1"/>
    </row>
    <row r="20" spans="1:11" ht="15">
      <c r="A20" s="18" t="s">
        <v>34</v>
      </c>
      <c r="B20" s="19"/>
      <c r="C20" s="20"/>
      <c r="D20" s="3">
        <v>1</v>
      </c>
      <c r="E20" s="5">
        <f>'unidad 5'!C8</f>
        <v>70.25868224350984</v>
      </c>
      <c r="F20" s="5">
        <f>E20*D20</f>
        <v>70.25868224350984</v>
      </c>
      <c r="G20" s="1"/>
      <c r="H20" s="1"/>
      <c r="I20" s="1"/>
      <c r="J20" s="1"/>
      <c r="K20" s="1"/>
    </row>
    <row r="21" spans="1:9" ht="15">
      <c r="A21" s="18" t="s">
        <v>35</v>
      </c>
      <c r="B21" s="19"/>
      <c r="C21" s="20"/>
      <c r="D21" s="3">
        <v>1</v>
      </c>
      <c r="E21" s="5">
        <f>'unidad 5'!B12</f>
        <v>89.65166941178683</v>
      </c>
      <c r="F21" s="5">
        <f aca="true" t="shared" si="0" ref="F21:F28">E21*D21</f>
        <v>89.65166941178683</v>
      </c>
      <c r="H21" s="24" t="s">
        <v>43</v>
      </c>
      <c r="I21" s="24">
        <f>F29/D29</f>
        <v>34.55267993267086</v>
      </c>
    </row>
    <row r="22" spans="1:6" ht="15">
      <c r="A22" s="18" t="s">
        <v>36</v>
      </c>
      <c r="B22" s="19"/>
      <c r="C22" s="20"/>
      <c r="D22" s="3">
        <v>0.5</v>
      </c>
      <c r="E22" s="5">
        <f>'unidad 5'!E13</f>
        <v>0</v>
      </c>
      <c r="F22" s="5">
        <f t="shared" si="0"/>
        <v>0</v>
      </c>
    </row>
    <row r="23" spans="1:6" ht="15">
      <c r="A23" s="18" t="s">
        <v>37</v>
      </c>
      <c r="B23" s="19"/>
      <c r="C23" s="20"/>
      <c r="D23" s="3">
        <v>2</v>
      </c>
      <c r="E23" s="5">
        <f>'unidad 5'!E6</f>
        <v>8.836891503651408</v>
      </c>
      <c r="F23" s="5">
        <f t="shared" si="0"/>
        <v>17.673783007302816</v>
      </c>
    </row>
    <row r="24" spans="1:6" ht="15">
      <c r="A24" s="18" t="s">
        <v>38</v>
      </c>
      <c r="B24" s="19"/>
      <c r="C24" s="20"/>
      <c r="D24" s="3">
        <v>5</v>
      </c>
      <c r="E24" s="5">
        <f>'unidad 5'!K6</f>
        <v>7.6</v>
      </c>
      <c r="F24" s="5">
        <f t="shared" si="0"/>
        <v>38</v>
      </c>
    </row>
    <row r="25" spans="1:6" ht="15">
      <c r="A25" s="18" t="s">
        <v>39</v>
      </c>
      <c r="B25" s="19"/>
      <c r="C25" s="20"/>
      <c r="D25" s="3">
        <v>5</v>
      </c>
      <c r="E25" s="5">
        <f>'unidad 5'!B17</f>
        <v>57.289976172401985</v>
      </c>
      <c r="F25" s="5">
        <f t="shared" si="0"/>
        <v>286.44988086200993</v>
      </c>
    </row>
    <row r="26" spans="1:6" ht="15">
      <c r="A26" s="18" t="s">
        <v>18</v>
      </c>
      <c r="B26" s="19"/>
      <c r="C26" s="20"/>
      <c r="D26" s="3">
        <v>0.5</v>
      </c>
      <c r="E26" s="5">
        <f>'unidad 5'!H6</f>
        <v>81.09743059721781</v>
      </c>
      <c r="F26" s="5">
        <f t="shared" si="0"/>
        <v>40.548715298608904</v>
      </c>
    </row>
    <row r="27" spans="1:6" ht="15">
      <c r="A27" s="18" t="s">
        <v>40</v>
      </c>
      <c r="B27" s="19"/>
      <c r="C27" s="20"/>
      <c r="D27" s="3">
        <v>4</v>
      </c>
      <c r="E27" s="5">
        <f>'unidad 5'!J12</f>
        <v>25.20344895882362</v>
      </c>
      <c r="F27" s="5">
        <f t="shared" si="0"/>
        <v>100.81379583529448</v>
      </c>
    </row>
    <row r="28" spans="1:6" ht="15">
      <c r="A28" s="18" t="s">
        <v>22</v>
      </c>
      <c r="B28" s="19"/>
      <c r="C28" s="20"/>
      <c r="D28" s="3">
        <v>3</v>
      </c>
      <c r="E28" s="5">
        <f>'unidad 5'!G12</f>
        <v>38.92081062008204</v>
      </c>
      <c r="F28" s="5">
        <f t="shared" si="0"/>
        <v>116.76243186024611</v>
      </c>
    </row>
    <row r="29" spans="1:6" ht="15">
      <c r="A29" s="18" t="s">
        <v>41</v>
      </c>
      <c r="B29" s="19"/>
      <c r="C29" s="20"/>
      <c r="D29" s="3">
        <f>SUM(D20:D28)</f>
        <v>22</v>
      </c>
      <c r="E29" s="5"/>
      <c r="F29" s="5">
        <f>SUM(F20:F28)</f>
        <v>760.1589585187589</v>
      </c>
    </row>
  </sheetData>
  <mergeCells count="20">
    <mergeCell ref="A26:C26"/>
    <mergeCell ref="A27:C27"/>
    <mergeCell ref="A28:C28"/>
    <mergeCell ref="A29:C29"/>
    <mergeCell ref="A22:C22"/>
    <mergeCell ref="A23:C23"/>
    <mergeCell ref="A24:C24"/>
    <mergeCell ref="A25:C25"/>
    <mergeCell ref="A15:D15"/>
    <mergeCell ref="A19:C19"/>
    <mergeCell ref="A20:C20"/>
    <mergeCell ref="A21:C21"/>
    <mergeCell ref="I4:K4"/>
    <mergeCell ref="A10:C10"/>
    <mergeCell ref="F10:H10"/>
    <mergeCell ref="I10:K10"/>
    <mergeCell ref="A2:K2"/>
    <mergeCell ref="A4:C4"/>
    <mergeCell ref="D4:F4"/>
    <mergeCell ref="G4:H4"/>
  </mergeCells>
  <printOptions/>
  <pageMargins left="0.75" right="0.75" top="1" bottom="1" header="0" footer="0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GINA</cp:lastModifiedBy>
  <cp:lastPrinted>2007-06-26T04:37:15Z</cp:lastPrinted>
  <dcterms:created xsi:type="dcterms:W3CDTF">2007-06-26T03:04:35Z</dcterms:created>
  <dcterms:modified xsi:type="dcterms:W3CDTF">2007-06-26T04:38:38Z</dcterms:modified>
  <cp:category/>
  <cp:version/>
  <cp:contentType/>
  <cp:contentStatus/>
</cp:coreProperties>
</file>