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8700" firstSheet="7" activeTab="10"/>
  </bookViews>
  <sheets>
    <sheet name="Valores KCC - Ecuador" sheetId="1" r:id="rId1"/>
    <sheet name="Distribución del Presupuesto" sheetId="2" r:id="rId2"/>
    <sheet name="Unidades por Producto" sheetId="3" r:id="rId3"/>
    <sheet name="Costos Unitarios de Importación" sheetId="4" r:id="rId4"/>
    <sheet name="Cálculo de Precios" sheetId="5" r:id="rId5"/>
    <sheet name="Depreciaciones y Amortizaciones" sheetId="6" r:id="rId6"/>
    <sheet name="Intereses" sheetId="7" r:id="rId7"/>
    <sheet name="Tasa de descuento" sheetId="8" r:id="rId8"/>
    <sheet name="Flujo KCC" sheetId="9" r:id="rId9"/>
    <sheet name="Flujo KCC + Kleenex Aqua" sheetId="10" r:id="rId10"/>
    <sheet name="Flujo Incremental" sheetId="11" r:id="rId11"/>
  </sheets>
  <definedNames>
    <definedName name="solver_adj" localSheetId="9" hidden="1">'Flujo KCC + Kleenex Aqua'!$I$56</definedName>
    <definedName name="solver_cvg" localSheetId="9" hidden="1">0.0001</definedName>
    <definedName name="solver_drv" localSheetId="9" hidden="1">1</definedName>
    <definedName name="solver_est" localSheetId="9" hidden="1">1</definedName>
    <definedName name="solver_itr" localSheetId="9" hidden="1">100</definedName>
    <definedName name="solver_lin" localSheetId="9" hidden="1">2</definedName>
    <definedName name="solver_neg" localSheetId="9" hidden="1">2</definedName>
    <definedName name="solver_num" localSheetId="9" hidden="1">0</definedName>
    <definedName name="solver_nwt" localSheetId="9" hidden="1">1</definedName>
    <definedName name="solver_opt" localSheetId="9" hidden="1">'Flujo KCC + Kleenex Aqua'!$B$54</definedName>
    <definedName name="solver_pre" localSheetId="9" hidden="1">0.000001</definedName>
    <definedName name="solver_scl" localSheetId="9" hidden="1">2</definedName>
    <definedName name="solver_sho" localSheetId="9" hidden="1">2</definedName>
    <definedName name="solver_tim" localSheetId="9" hidden="1">100</definedName>
    <definedName name="solver_tol" localSheetId="9" hidden="1">0.05</definedName>
    <definedName name="solver_typ" localSheetId="9" hidden="1">1</definedName>
    <definedName name="solver_val" localSheetId="9" hidden="1">0</definedName>
  </definedNames>
  <calcPr fullCalcOnLoad="1"/>
</workbook>
</file>

<file path=xl/sharedStrings.xml><?xml version="1.0" encoding="utf-8"?>
<sst xmlns="http://schemas.openxmlformats.org/spreadsheetml/2006/main" count="280" uniqueCount="137">
  <si>
    <t>Marketing</t>
  </si>
  <si>
    <t>Publicidad</t>
  </si>
  <si>
    <t>Desarrollo</t>
  </si>
  <si>
    <t>Costos en Bodega</t>
  </si>
  <si>
    <t>Participación</t>
  </si>
  <si>
    <t>Purified</t>
  </si>
  <si>
    <t>Antibacterial</t>
  </si>
  <si>
    <t>Aloe Vera</t>
  </si>
  <si>
    <t>Producto</t>
  </si>
  <si>
    <t>Fondos destinados para el desarrollo de la nueva línea</t>
  </si>
  <si>
    <t>Unidades por producto</t>
  </si>
  <si>
    <t>IVA</t>
  </si>
  <si>
    <t>Ad Valorem</t>
  </si>
  <si>
    <t>CFR</t>
  </si>
  <si>
    <t>Seguro</t>
  </si>
  <si>
    <t>CIF Unit</t>
  </si>
  <si>
    <t>Fodinfa</t>
  </si>
  <si>
    <t>Ex Aduana</t>
  </si>
  <si>
    <t>Total Nacionalizado</t>
  </si>
  <si>
    <t>Gastos locales</t>
  </si>
  <si>
    <t>Margen Marca</t>
  </si>
  <si>
    <t>Margen distribuidor</t>
  </si>
  <si>
    <t>Precio distribuidor</t>
  </si>
  <si>
    <t>PVP</t>
  </si>
  <si>
    <t>Precio Objetivo</t>
  </si>
  <si>
    <t>Kleenex Aqua Aloe Vera</t>
  </si>
  <si>
    <t>Kleenex Aqua Purified</t>
  </si>
  <si>
    <t>Kleenex Aqua Antibacterial</t>
  </si>
  <si>
    <t>Ventas Kleenex Aqua</t>
  </si>
  <si>
    <t>Health Care</t>
  </si>
  <si>
    <t xml:space="preserve">K-C Proffesional </t>
  </si>
  <si>
    <t>Consumer Tissue</t>
  </si>
  <si>
    <t>Personal Care</t>
  </si>
  <si>
    <t>Ventas Netas Cartera Actual</t>
  </si>
  <si>
    <t>constante</t>
  </si>
  <si>
    <t>Crecimiento</t>
  </si>
  <si>
    <t>Mercado Ecuatoriano</t>
  </si>
  <si>
    <t>Mercado Andino</t>
  </si>
  <si>
    <r>
      <t xml:space="preserve">Ingresos por Ventas </t>
    </r>
    <r>
      <rPr>
        <sz val="8"/>
        <rFont val="Arial"/>
        <family val="2"/>
      </rPr>
      <t>(Incluídas las Ventas generadas por Kleenex Aqua)</t>
    </r>
  </si>
  <si>
    <t>Costo de Ventas Cartera Actual</t>
  </si>
  <si>
    <t>Razoón Costo de Ventas</t>
  </si>
  <si>
    <t>Razoón Costo de Ventas H-C</t>
  </si>
  <si>
    <t>Costo de Ventas Kleenex Aqua</t>
  </si>
  <si>
    <t>Crecimiento Kleenex Aqua 2011 - 2013</t>
  </si>
  <si>
    <r>
      <t xml:space="preserve">Costo de Ventas </t>
    </r>
    <r>
      <rPr>
        <sz val="8"/>
        <rFont val="Arial"/>
        <family val="2"/>
      </rPr>
      <t>(Incluídos los costos de importación generados por Kleenex Aqua)</t>
    </r>
  </si>
  <si>
    <r>
      <t xml:space="preserve">Utilidad Operativa </t>
    </r>
    <r>
      <rPr>
        <sz val="8"/>
        <rFont val="Arial"/>
        <family val="2"/>
      </rPr>
      <t>(Ingresos por Ventas - Costo de Ventas)</t>
    </r>
    <r>
      <rPr>
        <sz val="12"/>
        <rFont val="Arial"/>
        <family val="2"/>
      </rPr>
      <t xml:space="preserve"> </t>
    </r>
  </si>
  <si>
    <t>Costos Fijos</t>
  </si>
  <si>
    <t>Gastos de Salarios y Remuneraciones</t>
  </si>
  <si>
    <t>Gastos de Marketing y Publicidad</t>
  </si>
  <si>
    <t>Activos Fijos</t>
  </si>
  <si>
    <t>Maquinaria</t>
  </si>
  <si>
    <t>Equipos de Computación</t>
  </si>
  <si>
    <t>Muebles de Oficina</t>
  </si>
  <si>
    <t>Vehículos</t>
  </si>
  <si>
    <t>Edificios</t>
  </si>
  <si>
    <t>Activos</t>
  </si>
  <si>
    <t>Valor en libros</t>
  </si>
  <si>
    <t>Gasto de Depreciación</t>
  </si>
  <si>
    <t>Terrenos</t>
  </si>
  <si>
    <t>Intangibles</t>
  </si>
  <si>
    <t>Gasto de Amortización</t>
  </si>
  <si>
    <t>Utilidad antes de Intereses e Impuestos</t>
  </si>
  <si>
    <t>Intereses</t>
  </si>
  <si>
    <t xml:space="preserve">Monto </t>
  </si>
  <si>
    <t>Interés</t>
  </si>
  <si>
    <t>Período</t>
  </si>
  <si>
    <t>años</t>
  </si>
  <si>
    <t>Pago</t>
  </si>
  <si>
    <t>Amortización del Capital</t>
  </si>
  <si>
    <t>Saldo Insoluto</t>
  </si>
  <si>
    <t>Interés mensual</t>
  </si>
  <si>
    <t>meses</t>
  </si>
  <si>
    <t>Intereses Expresados en Millones de Dólares</t>
  </si>
  <si>
    <t>Intereses al Final del Año</t>
  </si>
  <si>
    <t>Utilidad antes de Impuestos</t>
  </si>
  <si>
    <t>Impuestos</t>
  </si>
  <si>
    <t>Tasa de Impuestos</t>
  </si>
  <si>
    <t>Utilidad Neta</t>
  </si>
  <si>
    <t>Crecimiento Kleenex Aqua 2010</t>
  </si>
  <si>
    <t>Ventas</t>
  </si>
  <si>
    <t>KCC - Mundo</t>
  </si>
  <si>
    <t>Cartera Total</t>
  </si>
  <si>
    <t>Dividendos</t>
  </si>
  <si>
    <t>Política de Dividendos</t>
  </si>
  <si>
    <t>Activos Corrientes</t>
  </si>
  <si>
    <t>Pasivos Corrientes</t>
  </si>
  <si>
    <t>KCC - Mundial</t>
  </si>
  <si>
    <t>KCC - Ecuador</t>
  </si>
  <si>
    <t>Capital de Trabajo</t>
  </si>
  <si>
    <t>KCC - Ecuador (Millones de Dólares)</t>
  </si>
  <si>
    <t>Inversión Inicial</t>
  </si>
  <si>
    <t>Flujo Neto</t>
  </si>
  <si>
    <t>VAN</t>
  </si>
  <si>
    <t>TIR</t>
  </si>
  <si>
    <t>TMAR</t>
  </si>
  <si>
    <t>Histórico 2007</t>
  </si>
  <si>
    <t>Cartera KCC - Ventas Ecuador</t>
  </si>
  <si>
    <t>Capital de Trabajo KCC - Cálculo Ecuador</t>
  </si>
  <si>
    <t>Distribución de Presupuesto</t>
  </si>
  <si>
    <t>Fondos Totales</t>
  </si>
  <si>
    <t>Unidades por Producto</t>
  </si>
  <si>
    <t>Costos en Bodega por Unidad</t>
  </si>
  <si>
    <t>Costos Unitarios de Importación</t>
  </si>
  <si>
    <t>Precios Unitarios por Producto</t>
  </si>
  <si>
    <t>Inflación Brasil</t>
  </si>
  <si>
    <t>Proporción de Activos Fijos</t>
  </si>
  <si>
    <t>Depreciaciones y Amortizaciones</t>
  </si>
  <si>
    <t>Vida Util (Años)</t>
  </si>
  <si>
    <t>Financiamiento de los Fondos de Desarrollo, Marketing y Publicidad</t>
  </si>
  <si>
    <t>Family Care</t>
  </si>
  <si>
    <t>Rf</t>
  </si>
  <si>
    <t>B</t>
  </si>
  <si>
    <t>Sp</t>
  </si>
  <si>
    <t>E(Rm)</t>
  </si>
  <si>
    <t>Ke</t>
  </si>
  <si>
    <t>Cálculo TMAR</t>
  </si>
  <si>
    <t>Flujo</t>
  </si>
  <si>
    <t>Ingresos de Flujos perpetuos</t>
  </si>
  <si>
    <t xml:space="preserve">Ingresos por Ventas </t>
  </si>
  <si>
    <t xml:space="preserve">Costo de Ventas </t>
  </si>
  <si>
    <t xml:space="preserve">Gastos de Marketing y Publicidad </t>
  </si>
  <si>
    <t>Otros ingresos por flujos perpetuos</t>
  </si>
  <si>
    <t>Gastos de Marketing y Publicidad Actual</t>
  </si>
  <si>
    <t xml:space="preserve">Gastos de Marketing y Publicidad Adicional </t>
  </si>
  <si>
    <r>
      <t xml:space="preserve">Utilidad Operativa </t>
    </r>
    <r>
      <rPr>
        <sz val="8"/>
        <rFont val="Arial"/>
        <family val="2"/>
      </rPr>
      <t xml:space="preserve">(Ingresos por Ventas - Costo de Ventas) </t>
    </r>
  </si>
  <si>
    <r>
      <t xml:space="preserve">Ingresos por Ventas </t>
    </r>
    <r>
      <rPr>
        <sz val="8"/>
        <rFont val="Arial"/>
        <family val="2"/>
      </rPr>
      <t>(Incluidas las Ventas de Kleenex Aqua)</t>
    </r>
  </si>
  <si>
    <r>
      <t xml:space="preserve">Costo de Ventas </t>
    </r>
    <r>
      <rPr>
        <sz val="8"/>
        <rFont val="Arial"/>
        <family val="2"/>
      </rPr>
      <t>(Incluídos Costos generados por Kleenex Aqua)</t>
    </r>
  </si>
  <si>
    <r>
      <t xml:space="preserve">Utilidad Operativa </t>
    </r>
    <r>
      <rPr>
        <sz val="8"/>
        <rFont val="Arial"/>
        <family val="2"/>
      </rPr>
      <t>(Ingresos por Ventas - Costo de Ventas)</t>
    </r>
    <r>
      <rPr>
        <sz val="12"/>
        <rFont val="Arial"/>
        <family val="0"/>
      </rPr>
      <t xml:space="preserve"> </t>
    </r>
  </si>
  <si>
    <t>Flujo de Caja KCC Actual (Millones de dólares)</t>
  </si>
  <si>
    <t>Flujo de Caja KCC + Proyecto Kleenex Aqua (Millones de dólares)</t>
  </si>
  <si>
    <t>Ingresos por Ventas Marginal</t>
  </si>
  <si>
    <t>Costo de Ventas Marginal</t>
  </si>
  <si>
    <t>Utilidad Operativa Marginal</t>
  </si>
  <si>
    <t>Gastos de Marketing y Publicidad Marginal</t>
  </si>
  <si>
    <t>Flujo de Caja Incremental (Millones de dólares)</t>
  </si>
  <si>
    <t>Flujo de Caja KCC (Millones de dólares)</t>
  </si>
  <si>
    <t>Intereses de la Deuda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</si>
</sst>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0.0000"/>
    <numFmt numFmtId="166" formatCode="0.000"/>
    <numFmt numFmtId="167" formatCode="0.0"/>
    <numFmt numFmtId="168" formatCode="0.00000"/>
    <numFmt numFmtId="169" formatCode="#,##0_ ;\-#,##0\ "/>
    <numFmt numFmtId="170" formatCode="0.000000"/>
    <numFmt numFmtId="171" formatCode="0.0000000"/>
    <numFmt numFmtId="172" formatCode="0.00000000"/>
    <numFmt numFmtId="173" formatCode="0.000000000"/>
    <numFmt numFmtId="174" formatCode="0.00;[Red]0.00"/>
    <numFmt numFmtId="175" formatCode="0.0000000000"/>
    <numFmt numFmtId="176" formatCode="#,##0.00_ ;\-#,##0.00\ "/>
    <numFmt numFmtId="177" formatCode="&quot;$&quot;\ #,##0.00"/>
    <numFmt numFmtId="178" formatCode="&quot;$&quot;\ #,##0.000"/>
    <numFmt numFmtId="179" formatCode="&quot;$&quot;\ #,##0.0000"/>
    <numFmt numFmtId="180" formatCode="&quot;$&quot;\ #,##0.0"/>
    <numFmt numFmtId="181" formatCode="&quot;$&quot;\ #,##0"/>
    <numFmt numFmtId="182" formatCode="&quot;$&quot;\ #,##0.00;[Red]&quot;$&quot;\ #,##0.00"/>
    <numFmt numFmtId="183" formatCode="0.000%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8"/>
      <name val="Arial"/>
      <family val="0"/>
    </font>
    <font>
      <i/>
      <sz val="12"/>
      <name val="Arial"/>
      <family val="0"/>
    </font>
    <font>
      <b/>
      <sz val="11"/>
      <name val="Arial"/>
      <family val="2"/>
    </font>
    <font>
      <b/>
      <i/>
      <sz val="16"/>
      <name val="Arial"/>
      <family val="2"/>
    </font>
    <font>
      <sz val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3" fontId="2" fillId="2" borderId="0" xfId="0" applyNumberFormat="1" applyFont="1" applyFill="1" applyAlignment="1">
      <alignment/>
    </xf>
    <xf numFmtId="43" fontId="0" fillId="2" borderId="0" xfId="0" applyNumberFormat="1" applyFont="1" applyFill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176" fontId="0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177" fontId="0" fillId="5" borderId="0" xfId="0" applyNumberFormat="1" applyFont="1" applyFill="1" applyBorder="1" applyAlignment="1">
      <alignment horizontal="right"/>
    </xf>
    <xf numFmtId="9" fontId="0" fillId="3" borderId="0" xfId="0" applyNumberFormat="1" applyFon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177" fontId="0" fillId="5" borderId="0" xfId="0" applyNumberFormat="1" applyFont="1" applyFill="1" applyBorder="1" applyAlignment="1">
      <alignment horizontal="right"/>
    </xf>
    <xf numFmtId="9" fontId="0" fillId="3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/>
    </xf>
    <xf numFmtId="177" fontId="0" fillId="5" borderId="4" xfId="0" applyNumberFormat="1" applyFont="1" applyFill="1" applyBorder="1" applyAlignment="1">
      <alignment horizontal="right"/>
    </xf>
    <xf numFmtId="9" fontId="0" fillId="3" borderId="4" xfId="0" applyNumberFormat="1" applyFont="1" applyFill="1" applyBorder="1" applyAlignment="1">
      <alignment horizontal="center"/>
    </xf>
    <xf numFmtId="176" fontId="0" fillId="2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81" fontId="0" fillId="5" borderId="0" xfId="0" applyNumberFormat="1" applyFont="1" applyFill="1" applyBorder="1" applyAlignment="1">
      <alignment horizontal="center"/>
    </xf>
    <xf numFmtId="177" fontId="0" fillId="3" borderId="0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center"/>
    </xf>
    <xf numFmtId="181" fontId="0" fillId="5" borderId="4" xfId="0" applyNumberFormat="1" applyFill="1" applyBorder="1" applyAlignment="1">
      <alignment horizontal="center"/>
    </xf>
    <xf numFmtId="177" fontId="0" fillId="3" borderId="4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 horizontal="center"/>
    </xf>
    <xf numFmtId="177" fontId="5" fillId="5" borderId="0" xfId="0" applyNumberFormat="1" applyFont="1" applyFill="1" applyBorder="1" applyAlignment="1">
      <alignment horizontal="right"/>
    </xf>
    <xf numFmtId="9" fontId="5" fillId="3" borderId="0" xfId="0" applyNumberFormat="1" applyFont="1" applyFill="1" applyBorder="1" applyAlignment="1">
      <alignment horizontal="center"/>
    </xf>
    <xf numFmtId="176" fontId="5" fillId="2" borderId="2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81" fontId="0" fillId="2" borderId="2" xfId="0" applyNumberFormat="1" applyFill="1" applyBorder="1" applyAlignment="1">
      <alignment/>
    </xf>
    <xf numFmtId="9" fontId="0" fillId="3" borderId="4" xfId="0" applyNumberFormat="1" applyFill="1" applyBorder="1" applyAlignment="1">
      <alignment horizontal="center"/>
    </xf>
    <xf numFmtId="181" fontId="0" fillId="2" borderId="5" xfId="0" applyNumberFormat="1" applyFill="1" applyBorder="1" applyAlignment="1">
      <alignment/>
    </xf>
    <xf numFmtId="9" fontId="0" fillId="5" borderId="0" xfId="0" applyNumberFormat="1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177" fontId="0" fillId="5" borderId="0" xfId="0" applyNumberFormat="1" applyFill="1" applyBorder="1" applyAlignment="1">
      <alignment horizontal="center" vertical="center" wrapText="1"/>
    </xf>
    <xf numFmtId="177" fontId="0" fillId="3" borderId="0" xfId="0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1" fontId="0" fillId="5" borderId="4" xfId="0" applyNumberFormat="1" applyFill="1" applyBorder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9" fontId="3" fillId="4" borderId="0" xfId="0" applyNumberFormat="1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/>
    </xf>
    <xf numFmtId="0" fontId="3" fillId="4" borderId="6" xfId="0" applyFont="1" applyFill="1" applyBorder="1" applyAlignment="1">
      <alignment/>
    </xf>
    <xf numFmtId="165" fontId="0" fillId="2" borderId="2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77" fontId="0" fillId="0" borderId="0" xfId="0" applyNumberFormat="1" applyFont="1" applyAlignment="1">
      <alignment/>
    </xf>
    <xf numFmtId="0" fontId="5" fillId="4" borderId="6" xfId="0" applyFont="1" applyFill="1" applyBorder="1" applyAlignment="1">
      <alignment/>
    </xf>
    <xf numFmtId="9" fontId="5" fillId="4" borderId="7" xfId="0" applyNumberFormat="1" applyFont="1" applyFill="1" applyBorder="1" applyAlignment="1">
      <alignment horizontal="center"/>
    </xf>
    <xf numFmtId="181" fontId="5" fillId="4" borderId="8" xfId="0" applyNumberFormat="1" applyFont="1" applyFill="1" applyBorder="1" applyAlignment="1">
      <alignment/>
    </xf>
    <xf numFmtId="0" fontId="2" fillId="4" borderId="6" xfId="0" applyFont="1" applyFill="1" applyBorder="1" applyAlignment="1">
      <alignment/>
    </xf>
    <xf numFmtId="177" fontId="2" fillId="4" borderId="8" xfId="0" applyNumberFormat="1" applyFont="1" applyFill="1" applyBorder="1" applyAlignment="1">
      <alignment/>
    </xf>
    <xf numFmtId="177" fontId="0" fillId="2" borderId="2" xfId="0" applyNumberFormat="1" applyFill="1" applyBorder="1" applyAlignment="1">
      <alignment/>
    </xf>
    <xf numFmtId="9" fontId="2" fillId="4" borderId="7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9" fontId="5" fillId="3" borderId="4" xfId="0" applyNumberFormat="1" applyFont="1" applyFill="1" applyBorder="1" applyAlignment="1">
      <alignment horizontal="center"/>
    </xf>
    <xf numFmtId="177" fontId="5" fillId="2" borderId="5" xfId="0" applyNumberFormat="1" applyFont="1" applyFill="1" applyBorder="1" applyAlignment="1">
      <alignment/>
    </xf>
    <xf numFmtId="177" fontId="0" fillId="5" borderId="0" xfId="0" applyNumberFormat="1" applyFill="1" applyBorder="1" applyAlignment="1">
      <alignment/>
    </xf>
    <xf numFmtId="177" fontId="0" fillId="5" borderId="4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177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82" fontId="0" fillId="5" borderId="0" xfId="0" applyNumberFormat="1" applyFill="1" applyBorder="1" applyAlignment="1">
      <alignment/>
    </xf>
    <xf numFmtId="182" fontId="0" fillId="3" borderId="0" xfId="0" applyNumberFormat="1" applyFill="1" applyBorder="1" applyAlignment="1">
      <alignment/>
    </xf>
    <xf numFmtId="182" fontId="0" fillId="2" borderId="0" xfId="0" applyNumberFormat="1" applyFill="1" applyBorder="1" applyAlignment="1">
      <alignment/>
    </xf>
    <xf numFmtId="0" fontId="0" fillId="4" borderId="3" xfId="0" applyFill="1" applyBorder="1" applyAlignment="1">
      <alignment horizontal="center"/>
    </xf>
    <xf numFmtId="182" fontId="0" fillId="5" borderId="4" xfId="0" applyNumberFormat="1" applyFill="1" applyBorder="1" applyAlignment="1">
      <alignment/>
    </xf>
    <xf numFmtId="182" fontId="0" fillId="3" borderId="4" xfId="0" applyNumberFormat="1" applyFill="1" applyBorder="1" applyAlignment="1">
      <alignment/>
    </xf>
    <xf numFmtId="182" fontId="0" fillId="2" borderId="4" xfId="0" applyNumberFormat="1" applyFill="1" applyBorder="1" applyAlignment="1">
      <alignment/>
    </xf>
    <xf numFmtId="174" fontId="0" fillId="5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74" fontId="0" fillId="5" borderId="4" xfId="0" applyNumberFormat="1" applyFill="1" applyBorder="1" applyAlignment="1">
      <alignment/>
    </xf>
    <xf numFmtId="174" fontId="0" fillId="3" borderId="4" xfId="0" applyNumberFormat="1" applyFill="1" applyBorder="1" applyAlignment="1">
      <alignment/>
    </xf>
    <xf numFmtId="174" fontId="0" fillId="2" borderId="4" xfId="0" applyNumberForma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82" fontId="0" fillId="5" borderId="2" xfId="0" applyNumberFormat="1" applyFill="1" applyBorder="1" applyAlignment="1">
      <alignment/>
    </xf>
    <xf numFmtId="182" fontId="0" fillId="5" borderId="5" xfId="0" applyNumberFormat="1" applyFill="1" applyBorder="1" applyAlignment="1">
      <alignment/>
    </xf>
    <xf numFmtId="174" fontId="0" fillId="5" borderId="2" xfId="0" applyNumberFormat="1" applyFill="1" applyBorder="1" applyAlignment="1">
      <alignment/>
    </xf>
    <xf numFmtId="174" fontId="0" fillId="5" borderId="5" xfId="0" applyNumberFormat="1" applyFill="1" applyBorder="1" applyAlignment="1">
      <alignment/>
    </xf>
    <xf numFmtId="41" fontId="0" fillId="5" borderId="2" xfId="0" applyNumberFormat="1" applyFill="1" applyBorder="1" applyAlignment="1">
      <alignment horizontal="center"/>
    </xf>
    <xf numFmtId="177" fontId="0" fillId="5" borderId="5" xfId="0" applyNumberFormat="1" applyFill="1" applyBorder="1" applyAlignment="1">
      <alignment/>
    </xf>
    <xf numFmtId="9" fontId="0" fillId="5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vertical="center" wrapText="1"/>
    </xf>
    <xf numFmtId="43" fontId="2" fillId="5" borderId="0" xfId="0" applyNumberFormat="1" applyFont="1" applyFill="1" applyAlignment="1">
      <alignment/>
    </xf>
    <xf numFmtId="0" fontId="4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2" fillId="5" borderId="0" xfId="0" applyNumberFormat="1" applyFont="1" applyFill="1" applyAlignment="1">
      <alignment vertical="center"/>
    </xf>
    <xf numFmtId="10" fontId="2" fillId="5" borderId="0" xfId="0" applyNumberFormat="1" applyFont="1" applyFill="1" applyAlignment="1">
      <alignment vertical="center"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4" fillId="3" borderId="0" xfId="0" applyFont="1" applyFill="1" applyAlignment="1">
      <alignment horizontal="center"/>
    </xf>
    <xf numFmtId="43" fontId="2" fillId="3" borderId="0" xfId="0" applyNumberFormat="1" applyFont="1" applyFill="1" applyAlignment="1">
      <alignment/>
    </xf>
    <xf numFmtId="43" fontId="0" fillId="3" borderId="0" xfId="0" applyNumberFormat="1" applyFont="1" applyFill="1" applyAlignment="1">
      <alignment/>
    </xf>
    <xf numFmtId="43" fontId="0" fillId="3" borderId="0" xfId="0" applyNumberFormat="1" applyFill="1" applyAlignment="1">
      <alignment/>
    </xf>
    <xf numFmtId="43" fontId="2" fillId="3" borderId="0" xfId="0" applyNumberFormat="1" applyFont="1" applyFill="1" applyAlignment="1">
      <alignment vertical="center"/>
    </xf>
    <xf numFmtId="43" fontId="0" fillId="2" borderId="0" xfId="0" applyNumberFormat="1" applyFill="1" applyAlignment="1">
      <alignment/>
    </xf>
    <xf numFmtId="43" fontId="2" fillId="2" borderId="0" xfId="0" applyNumberFormat="1" applyFont="1" applyFill="1" applyAlignment="1">
      <alignment vertical="center"/>
    </xf>
    <xf numFmtId="43" fontId="0" fillId="3" borderId="4" xfId="0" applyNumberFormat="1" applyFill="1" applyBorder="1" applyAlignment="1">
      <alignment/>
    </xf>
    <xf numFmtId="43" fontId="0" fillId="2" borderId="4" xfId="0" applyNumberFormat="1" applyFill="1" applyBorder="1" applyAlignment="1">
      <alignment/>
    </xf>
    <xf numFmtId="43" fontId="0" fillId="5" borderId="4" xfId="0" applyNumberFormat="1" applyFill="1" applyBorder="1" applyAlignment="1">
      <alignment/>
    </xf>
    <xf numFmtId="43" fontId="2" fillId="3" borderId="9" xfId="0" applyNumberFormat="1" applyFont="1" applyFill="1" applyBorder="1" applyAlignment="1">
      <alignment vertical="center"/>
    </xf>
    <xf numFmtId="43" fontId="2" fillId="2" borderId="9" xfId="0" applyNumberFormat="1" applyFont="1" applyFill="1" applyBorder="1" applyAlignment="1">
      <alignment vertical="center"/>
    </xf>
    <xf numFmtId="43" fontId="2" fillId="5" borderId="9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5" fillId="5" borderId="0" xfId="0" applyFont="1" applyFill="1" applyAlignment="1">
      <alignment/>
    </xf>
    <xf numFmtId="43" fontId="5" fillId="3" borderId="0" xfId="0" applyNumberFormat="1" applyFont="1" applyFill="1" applyAlignment="1">
      <alignment/>
    </xf>
    <xf numFmtId="43" fontId="5" fillId="2" borderId="0" xfId="0" applyNumberFormat="1" applyFont="1" applyFill="1" applyAlignment="1">
      <alignment/>
    </xf>
    <xf numFmtId="43" fontId="5" fillId="5" borderId="0" xfId="0" applyNumberFormat="1" applyFont="1" applyFill="1" applyAlignment="1">
      <alignment/>
    </xf>
    <xf numFmtId="43" fontId="0" fillId="3" borderId="0" xfId="0" applyNumberFormat="1" applyFont="1" applyFill="1" applyAlignment="1">
      <alignment/>
    </xf>
    <xf numFmtId="43" fontId="0" fillId="2" borderId="0" xfId="0" applyNumberFormat="1" applyFont="1" applyFill="1" applyAlignment="1">
      <alignment/>
    </xf>
    <xf numFmtId="43" fontId="0" fillId="3" borderId="4" xfId="0" applyNumberFormat="1" applyFont="1" applyFill="1" applyBorder="1" applyAlignment="1">
      <alignment/>
    </xf>
    <xf numFmtId="43" fontId="0" fillId="2" borderId="4" xfId="0" applyNumberFormat="1" applyFont="1" applyFill="1" applyBorder="1" applyAlignment="1">
      <alignment/>
    </xf>
    <xf numFmtId="43" fontId="0" fillId="5" borderId="4" xfId="0" applyNumberFormat="1" applyFont="1" applyFill="1" applyBorder="1" applyAlignment="1">
      <alignment/>
    </xf>
    <xf numFmtId="43" fontId="5" fillId="3" borderId="0" xfId="0" applyNumberFormat="1" applyFont="1" applyFill="1" applyAlignment="1">
      <alignment vertical="center"/>
    </xf>
    <xf numFmtId="43" fontId="5" fillId="2" borderId="0" xfId="0" applyNumberFormat="1" applyFont="1" applyFill="1" applyAlignment="1">
      <alignment vertical="center"/>
    </xf>
    <xf numFmtId="43" fontId="5" fillId="5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5" fillId="5" borderId="0" xfId="0" applyNumberFormat="1" applyFont="1" applyFill="1" applyAlignment="1">
      <alignment vertical="center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43" fontId="0" fillId="3" borderId="9" xfId="0" applyNumberFormat="1" applyFont="1" applyFill="1" applyBorder="1" applyAlignment="1">
      <alignment/>
    </xf>
    <xf numFmtId="43" fontId="0" fillId="2" borderId="9" xfId="0" applyNumberFormat="1" applyFont="1" applyFill="1" applyBorder="1" applyAlignment="1">
      <alignment/>
    </xf>
    <xf numFmtId="43" fontId="0" fillId="5" borderId="9" xfId="0" applyNumberFormat="1" applyFont="1" applyFill="1" applyBorder="1" applyAlignment="1">
      <alignment/>
    </xf>
    <xf numFmtId="43" fontId="11" fillId="3" borderId="0" xfId="0" applyNumberFormat="1" applyFont="1" applyFill="1" applyAlignment="1">
      <alignment/>
    </xf>
    <xf numFmtId="43" fontId="11" fillId="2" borderId="0" xfId="0" applyNumberFormat="1" applyFont="1" applyFill="1" applyAlignment="1">
      <alignment/>
    </xf>
    <xf numFmtId="43" fontId="11" fillId="5" borderId="0" xfId="0" applyNumberFormat="1" applyFont="1" applyFill="1" applyAlignment="1">
      <alignment/>
    </xf>
    <xf numFmtId="43" fontId="11" fillId="3" borderId="9" xfId="0" applyNumberFormat="1" applyFont="1" applyFill="1" applyBorder="1" applyAlignment="1">
      <alignment/>
    </xf>
    <xf numFmtId="43" fontId="11" fillId="2" borderId="9" xfId="0" applyNumberFormat="1" applyFont="1" applyFill="1" applyBorder="1" applyAlignment="1">
      <alignment/>
    </xf>
    <xf numFmtId="43" fontId="11" fillId="5" borderId="9" xfId="0" applyNumberFormat="1" applyFont="1" applyFill="1" applyBorder="1" applyAlignment="1">
      <alignment/>
    </xf>
    <xf numFmtId="43" fontId="5" fillId="3" borderId="0" xfId="0" applyNumberFormat="1" applyFont="1" applyFill="1" applyBorder="1" applyAlignment="1">
      <alignment vertical="center"/>
    </xf>
    <xf numFmtId="43" fontId="5" fillId="2" borderId="0" xfId="0" applyNumberFormat="1" applyFont="1" applyFill="1" applyBorder="1" applyAlignment="1">
      <alignment vertical="center"/>
    </xf>
    <xf numFmtId="43" fontId="5" fillId="5" borderId="0" xfId="0" applyNumberFormat="1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/>
    </xf>
    <xf numFmtId="43" fontId="5" fillId="2" borderId="0" xfId="0" applyNumberFormat="1" applyFont="1" applyFill="1" applyBorder="1" applyAlignment="1">
      <alignment/>
    </xf>
    <xf numFmtId="43" fontId="5" fillId="5" borderId="0" xfId="0" applyNumberFormat="1" applyFont="1" applyFill="1" applyBorder="1" applyAlignment="1">
      <alignment/>
    </xf>
    <xf numFmtId="43" fontId="5" fillId="3" borderId="4" xfId="0" applyNumberFormat="1" applyFont="1" applyFill="1" applyBorder="1" applyAlignment="1">
      <alignment vertical="center"/>
    </xf>
    <xf numFmtId="43" fontId="5" fillId="2" borderId="4" xfId="0" applyNumberFormat="1" applyFont="1" applyFill="1" applyBorder="1" applyAlignment="1">
      <alignment vertical="center"/>
    </xf>
    <xf numFmtId="43" fontId="5" fillId="5" borderId="4" xfId="0" applyNumberFormat="1" applyFont="1" applyFill="1" applyBorder="1" applyAlignment="1">
      <alignment vertical="center"/>
    </xf>
    <xf numFmtId="43" fontId="0" fillId="3" borderId="0" xfId="0" applyNumberFormat="1" applyFont="1" applyFill="1" applyBorder="1" applyAlignment="1">
      <alignment/>
    </xf>
    <xf numFmtId="43" fontId="0" fillId="2" borderId="0" xfId="0" applyNumberFormat="1" applyFont="1" applyFill="1" applyBorder="1" applyAlignment="1">
      <alignment/>
    </xf>
    <xf numFmtId="43" fontId="0" fillId="5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>
      <alignment/>
    </xf>
    <xf numFmtId="2" fontId="11" fillId="5" borderId="0" xfId="0" applyNumberFormat="1" applyFont="1" applyFill="1" applyAlignment="1">
      <alignment/>
    </xf>
    <xf numFmtId="10" fontId="11" fillId="5" borderId="0" xfId="21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9" fontId="0" fillId="0" borderId="0" xfId="21" applyAlignment="1">
      <alignment/>
    </xf>
    <xf numFmtId="183" fontId="0" fillId="0" borderId="0" xfId="21" applyNumberFormat="1" applyAlignment="1">
      <alignment/>
    </xf>
    <xf numFmtId="0" fontId="12" fillId="3" borderId="1" xfId="0" applyFont="1" applyFill="1" applyBorder="1" applyAlignment="1">
      <alignment/>
    </xf>
    <xf numFmtId="10" fontId="8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9" fontId="8" fillId="2" borderId="2" xfId="0" applyNumberFormat="1" applyFont="1" applyFill="1" applyBorder="1" applyAlignment="1">
      <alignment/>
    </xf>
    <xf numFmtId="0" fontId="12" fillId="3" borderId="3" xfId="0" applyFont="1" applyFill="1" applyBorder="1" applyAlignment="1">
      <alignment/>
    </xf>
    <xf numFmtId="10" fontId="8" fillId="2" borderId="5" xfId="0" applyNumberFormat="1" applyFont="1" applyFill="1" applyBorder="1" applyAlignment="1">
      <alignment/>
    </xf>
    <xf numFmtId="0" fontId="8" fillId="4" borderId="1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1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17</xdr:row>
      <xdr:rowOff>0</xdr:rowOff>
    </xdr:from>
    <xdr:to>
      <xdr:col>5</xdr:col>
      <xdr:colOff>352425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4371975" y="2952750"/>
          <a:ext cx="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17</xdr:row>
      <xdr:rowOff>0</xdr:rowOff>
    </xdr:from>
    <xdr:to>
      <xdr:col>3</xdr:col>
      <xdr:colOff>381000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0" y="2952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0</xdr:rowOff>
    </xdr:from>
    <xdr:to>
      <xdr:col>4</xdr:col>
      <xdr:colOff>381000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3800475" y="2952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17</xdr:row>
      <xdr:rowOff>0</xdr:rowOff>
    </xdr:from>
    <xdr:to>
      <xdr:col>6</xdr:col>
      <xdr:colOff>381000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5314950" y="2952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23" sqref="G23"/>
    </sheetView>
  </sheetViews>
  <sheetFormatPr defaultColWidth="11.421875" defaultRowHeight="12.75"/>
  <cols>
    <col min="1" max="1" width="18.7109375" style="0" bestFit="1" customWidth="1"/>
    <col min="2" max="2" width="17.28125" style="0" customWidth="1"/>
    <col min="3" max="3" width="17.00390625" style="0" customWidth="1"/>
    <col min="4" max="4" width="22.57421875" style="0" customWidth="1"/>
  </cols>
  <sheetData>
    <row r="1" spans="1:2" ht="12.75">
      <c r="A1" s="9" t="s">
        <v>37</v>
      </c>
      <c r="B1" s="7">
        <v>0.28</v>
      </c>
    </row>
    <row r="2" spans="1:2" ht="12.75">
      <c r="A2" s="9" t="s">
        <v>36</v>
      </c>
      <c r="B2" s="14">
        <v>0.0013</v>
      </c>
    </row>
    <row r="3" spans="1:2" ht="13.5" thickBot="1">
      <c r="A3" s="9"/>
      <c r="B3" s="14"/>
    </row>
    <row r="4" spans="1:4" ht="20.25">
      <c r="A4" s="215" t="s">
        <v>96</v>
      </c>
      <c r="B4" s="216"/>
      <c r="C4" s="216"/>
      <c r="D4" s="217"/>
    </row>
    <row r="5" spans="1:4" ht="15">
      <c r="A5" s="44" t="s">
        <v>80</v>
      </c>
      <c r="B5" s="45" t="s">
        <v>79</v>
      </c>
      <c r="C5" s="45" t="s">
        <v>4</v>
      </c>
      <c r="D5" s="46" t="s">
        <v>95</v>
      </c>
    </row>
    <row r="6" spans="1:4" ht="12.75">
      <c r="A6" s="33" t="s">
        <v>81</v>
      </c>
      <c r="B6" s="53">
        <v>18266</v>
      </c>
      <c r="C6" s="54">
        <v>1</v>
      </c>
      <c r="D6" s="55">
        <f>B6*B1*B2</f>
        <v>6.648824</v>
      </c>
    </row>
    <row r="7" spans="1:4" ht="12.75">
      <c r="A7" s="37" t="s">
        <v>109</v>
      </c>
      <c r="B7" s="38">
        <v>7562.7</v>
      </c>
      <c r="C7" s="39">
        <v>0.414031533997591</v>
      </c>
      <c r="D7" s="36">
        <f>$D$6*C7</f>
        <v>2.7528227999999992</v>
      </c>
    </row>
    <row r="8" spans="1:11" ht="12.75">
      <c r="A8" s="33" t="s">
        <v>31</v>
      </c>
      <c r="B8" s="34">
        <v>6474.5</v>
      </c>
      <c r="C8" s="35">
        <v>0.35445636702069416</v>
      </c>
      <c r="D8" s="36">
        <f>$D$6*C8</f>
        <v>2.356718</v>
      </c>
      <c r="I8" s="30"/>
      <c r="J8" s="30"/>
      <c r="K8" s="30"/>
    </row>
    <row r="9" spans="1:11" ht="12.75">
      <c r="A9" s="37" t="s">
        <v>30</v>
      </c>
      <c r="B9" s="38">
        <v>3039.2</v>
      </c>
      <c r="C9" s="39">
        <v>0.16638563451220847</v>
      </c>
      <c r="D9" s="36">
        <f>$D$6*C9</f>
        <v>1.1062688</v>
      </c>
      <c r="I9" s="30"/>
      <c r="J9" s="30"/>
      <c r="K9" s="30"/>
    </row>
    <row r="10" spans="1:11" ht="13.5" thickBot="1">
      <c r="A10" s="40" t="s">
        <v>29</v>
      </c>
      <c r="B10" s="41">
        <v>1189.6</v>
      </c>
      <c r="C10" s="42">
        <v>0.06512646446950618</v>
      </c>
      <c r="D10" s="43">
        <f>$D$6*C10</f>
        <v>0.43301439999999997</v>
      </c>
      <c r="I10" s="30"/>
      <c r="J10" s="30"/>
      <c r="K10" s="30"/>
    </row>
    <row r="11" spans="1:11" ht="13.5" thickBot="1">
      <c r="A11" s="9"/>
      <c r="B11" s="12"/>
      <c r="C11" s="13"/>
      <c r="D11" s="26"/>
      <c r="I11" s="30"/>
      <c r="J11" s="30"/>
      <c r="K11" s="30"/>
    </row>
    <row r="12" spans="1:11" ht="23.25">
      <c r="A12" s="218" t="s">
        <v>97</v>
      </c>
      <c r="B12" s="219"/>
      <c r="C12" s="219"/>
      <c r="D12" s="220"/>
      <c r="I12" s="30"/>
      <c r="J12" s="30"/>
      <c r="K12" s="30"/>
    </row>
    <row r="13" spans="1:11" ht="12.75">
      <c r="A13" s="225"/>
      <c r="B13" s="221" t="s">
        <v>86</v>
      </c>
      <c r="C13" s="221" t="s">
        <v>87</v>
      </c>
      <c r="D13" s="223" t="s">
        <v>89</v>
      </c>
      <c r="I13" s="30"/>
      <c r="J13" s="30"/>
      <c r="K13" s="30"/>
    </row>
    <row r="14" spans="1:11" ht="20.25" customHeight="1">
      <c r="A14" s="226"/>
      <c r="B14" s="222"/>
      <c r="C14" s="222"/>
      <c r="D14" s="224"/>
      <c r="I14" s="30"/>
      <c r="J14" s="30"/>
      <c r="K14" s="30"/>
    </row>
    <row r="15" spans="1:11" ht="12.75">
      <c r="A15" s="33" t="s">
        <v>84</v>
      </c>
      <c r="B15" s="47">
        <f>6096.6*1000000</f>
        <v>6096600000</v>
      </c>
      <c r="C15" s="48">
        <f>B15*$B$1*$B$2</f>
        <v>2219162.4000000004</v>
      </c>
      <c r="D15" s="49">
        <f>C15/1000000</f>
        <v>2.2191624000000005</v>
      </c>
      <c r="I15" s="30"/>
      <c r="J15" s="30"/>
      <c r="K15" s="30"/>
    </row>
    <row r="16" spans="1:4" ht="12.75">
      <c r="A16" s="33" t="s">
        <v>85</v>
      </c>
      <c r="B16" s="47">
        <f>4928.6*1000000</f>
        <v>4928600000</v>
      </c>
      <c r="C16" s="48">
        <f>B16*$B$1*$B$2</f>
        <v>1794010.4000000001</v>
      </c>
      <c r="D16" s="49">
        <f>C16/1000000</f>
        <v>1.7940104000000001</v>
      </c>
    </row>
    <row r="17" spans="1:4" ht="13.5" thickBot="1">
      <c r="A17" s="40" t="s">
        <v>88</v>
      </c>
      <c r="B17" s="50">
        <f>B15-B16</f>
        <v>1168000000</v>
      </c>
      <c r="C17" s="51">
        <f>C15-C16</f>
        <v>425152.00000000023</v>
      </c>
      <c r="D17" s="52">
        <f>C17/1000000</f>
        <v>0.42515200000000025</v>
      </c>
    </row>
    <row r="18" spans="3:4" ht="12.75">
      <c r="C18" s="7"/>
      <c r="D18" s="9"/>
    </row>
    <row r="23" spans="1:7" ht="12.75">
      <c r="A23" s="30"/>
      <c r="B23" s="30"/>
      <c r="C23" s="30"/>
      <c r="D23" s="30"/>
      <c r="E23" s="30"/>
      <c r="F23" s="30"/>
      <c r="G23" s="30"/>
    </row>
    <row r="24" spans="1:7" ht="12.75">
      <c r="A24" s="30"/>
      <c r="B24" s="30"/>
      <c r="C24" s="30"/>
      <c r="D24" s="30"/>
      <c r="E24" s="30"/>
      <c r="F24" s="30"/>
      <c r="G24" s="30"/>
    </row>
    <row r="25" spans="1:7" ht="12.75">
      <c r="A25" s="30"/>
      <c r="B25" s="30"/>
      <c r="C25" s="30"/>
      <c r="D25" s="30"/>
      <c r="E25" s="30"/>
      <c r="F25" s="30"/>
      <c r="G25" s="30"/>
    </row>
    <row r="26" spans="1:7" ht="12.75">
      <c r="A26" s="30"/>
      <c r="B26" s="30"/>
      <c r="C26" s="30"/>
      <c r="D26" s="30"/>
      <c r="E26" s="30"/>
      <c r="F26" s="30"/>
      <c r="G26" s="30"/>
    </row>
    <row r="27" spans="1:7" ht="12.75">
      <c r="A27" s="30"/>
      <c r="B27" s="30"/>
      <c r="C27" s="30"/>
      <c r="D27" s="30"/>
      <c r="E27" s="30"/>
      <c r="F27" s="30"/>
      <c r="G27" s="30"/>
    </row>
    <row r="28" spans="1:7" ht="12.75">
      <c r="A28" s="30"/>
      <c r="B28" s="30"/>
      <c r="C28" s="30"/>
      <c r="D28" s="30"/>
      <c r="E28" s="30"/>
      <c r="F28" s="30"/>
      <c r="G28" s="30"/>
    </row>
    <row r="29" spans="1:7" ht="12.75">
      <c r="A29" s="30"/>
      <c r="B29" s="30"/>
      <c r="C29" s="30"/>
      <c r="D29" s="30"/>
      <c r="E29" s="30"/>
      <c r="F29" s="30"/>
      <c r="G29" s="30"/>
    </row>
    <row r="30" spans="1:7" ht="12.75">
      <c r="A30" s="30"/>
      <c r="B30" s="30"/>
      <c r="C30" s="30"/>
      <c r="D30" s="30"/>
      <c r="E30" s="30"/>
      <c r="F30" s="30"/>
      <c r="G30" s="30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0"/>
      <c r="B33" s="30"/>
      <c r="C33" s="30"/>
      <c r="D33" s="30"/>
      <c r="E33" s="30"/>
      <c r="F33" s="30"/>
      <c r="G33" s="30"/>
    </row>
  </sheetData>
  <mergeCells count="6">
    <mergeCell ref="A4:D4"/>
    <mergeCell ref="A12:D12"/>
    <mergeCell ref="B13:B14"/>
    <mergeCell ref="C13:C14"/>
    <mergeCell ref="D13:D14"/>
    <mergeCell ref="A13:A14"/>
  </mergeCells>
  <printOptions/>
  <pageMargins left="0.75" right="0.75" top="1" bottom="1" header="0" footer="0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3"/>
  <sheetViews>
    <sheetView zoomScale="83" zoomScaleNormal="83" workbookViewId="0" topLeftCell="A9">
      <selection activeCell="I17" sqref="I17"/>
    </sheetView>
  </sheetViews>
  <sheetFormatPr defaultColWidth="11.421875" defaultRowHeight="12.75"/>
  <cols>
    <col min="1" max="1" width="33.421875" style="0" bestFit="1" customWidth="1"/>
    <col min="2" max="2" width="10.57421875" style="0" bestFit="1" customWidth="1"/>
    <col min="3" max="3" width="10.140625" style="0" customWidth="1"/>
    <col min="4" max="4" width="9.140625" style="0" customWidth="1"/>
    <col min="5" max="7" width="9.421875" style="0" customWidth="1"/>
    <col min="12" max="12" width="11.57421875" style="0" bestFit="1" customWidth="1"/>
  </cols>
  <sheetData>
    <row r="1" spans="1:10" ht="12.75">
      <c r="A1" s="9" t="s">
        <v>35</v>
      </c>
      <c r="B1" s="7">
        <v>0.05</v>
      </c>
      <c r="C1" s="9" t="s">
        <v>34</v>
      </c>
      <c r="D1" s="9"/>
      <c r="F1" s="9"/>
      <c r="G1" s="9"/>
      <c r="I1" s="9"/>
      <c r="J1" s="9"/>
    </row>
    <row r="2" spans="1:10" ht="12.75">
      <c r="A2" s="9" t="s">
        <v>41</v>
      </c>
      <c r="B2" s="7">
        <v>0.8</v>
      </c>
      <c r="C2" s="9"/>
      <c r="D2" s="9"/>
      <c r="E2" s="9"/>
      <c r="F2" s="9"/>
      <c r="G2" s="9"/>
      <c r="H2" s="9"/>
      <c r="I2" s="9"/>
      <c r="J2" s="9"/>
    </row>
    <row r="3" spans="1:10" ht="12.75">
      <c r="A3" s="9" t="s">
        <v>78</v>
      </c>
      <c r="B3" s="7">
        <v>0.05</v>
      </c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43</v>
      </c>
      <c r="B4" s="7">
        <v>0.09</v>
      </c>
      <c r="C4" s="9"/>
      <c r="D4" s="9"/>
      <c r="E4" s="9"/>
      <c r="F4" s="9"/>
      <c r="G4" s="9"/>
      <c r="H4" s="9"/>
      <c r="I4" s="9"/>
      <c r="J4" s="9"/>
    </row>
    <row r="5" spans="1:10" ht="12.75">
      <c r="A5" s="9" t="s">
        <v>76</v>
      </c>
      <c r="B5" s="7">
        <v>0.25</v>
      </c>
      <c r="C5" s="9"/>
      <c r="D5" s="9"/>
      <c r="E5" s="9"/>
      <c r="F5" s="9"/>
      <c r="G5" s="9"/>
      <c r="H5" s="9"/>
      <c r="I5" s="9"/>
      <c r="J5" s="9"/>
    </row>
    <row r="6" spans="1:10" ht="12.75">
      <c r="A6" s="9" t="s">
        <v>83</v>
      </c>
      <c r="B6" s="7">
        <v>0.4</v>
      </c>
      <c r="C6" s="9"/>
      <c r="D6" s="9"/>
      <c r="E6" s="9"/>
      <c r="F6" s="9"/>
      <c r="G6" s="9"/>
      <c r="H6" s="9"/>
      <c r="I6" s="9"/>
      <c r="J6" s="9"/>
    </row>
    <row r="7" spans="1:10" ht="12.75">
      <c r="A7" s="9" t="s">
        <v>94</v>
      </c>
      <c r="B7" s="14">
        <f>'Tasa de descuento'!B6</f>
        <v>0.111445</v>
      </c>
      <c r="C7" s="9"/>
      <c r="D7" s="9"/>
      <c r="E7" s="9"/>
      <c r="F7" s="9"/>
      <c r="G7" s="9"/>
      <c r="H7" s="9"/>
      <c r="I7" s="9"/>
      <c r="J7" s="9"/>
    </row>
    <row r="8" spans="1:10" ht="12.75">
      <c r="A8" s="9"/>
      <c r="B8" s="7"/>
      <c r="C8" s="9"/>
      <c r="D8" s="9"/>
      <c r="E8" s="9"/>
      <c r="F8" s="9"/>
      <c r="G8" s="9"/>
      <c r="H8" s="9"/>
      <c r="I8" s="9"/>
      <c r="J8" s="9"/>
    </row>
    <row r="9" spans="1:10" ht="12.75">
      <c r="A9" s="261" t="s">
        <v>129</v>
      </c>
      <c r="B9" s="261"/>
      <c r="C9" s="261"/>
      <c r="D9" s="261"/>
      <c r="E9" s="261"/>
      <c r="F9" s="261"/>
      <c r="G9" s="261"/>
      <c r="H9" s="9"/>
      <c r="I9" s="9"/>
      <c r="J9" s="9"/>
    </row>
    <row r="10" spans="1:10" ht="12.75">
      <c r="A10" s="262"/>
      <c r="B10" s="262"/>
      <c r="C10" s="262"/>
      <c r="D10" s="262"/>
      <c r="E10" s="262"/>
      <c r="F10" s="262"/>
      <c r="G10" s="262"/>
      <c r="H10" s="9"/>
      <c r="I10" s="9"/>
      <c r="J10" s="9"/>
    </row>
    <row r="11" spans="1:7" ht="15">
      <c r="A11" s="151"/>
      <c r="B11" s="152">
        <v>2008</v>
      </c>
      <c r="C11" s="152">
        <v>2009</v>
      </c>
      <c r="D11" s="152">
        <v>2010</v>
      </c>
      <c r="E11" s="152">
        <v>2011</v>
      </c>
      <c r="F11" s="152">
        <v>2012</v>
      </c>
      <c r="G11" s="152">
        <v>2013</v>
      </c>
    </row>
    <row r="12" spans="1:7" ht="15.75">
      <c r="A12" s="128" t="s">
        <v>90</v>
      </c>
      <c r="B12" s="130">
        <f>-'Distribución del Presupuesto'!C2/1000000</f>
        <v>-0.35</v>
      </c>
      <c r="C12" s="138"/>
      <c r="D12" s="15"/>
      <c r="E12" s="131"/>
      <c r="F12" s="138"/>
      <c r="G12" s="15"/>
    </row>
    <row r="13" spans="1:7" ht="4.5" customHeight="1">
      <c r="A13" s="128"/>
      <c r="B13" s="131"/>
      <c r="C13" s="138"/>
      <c r="D13" s="15"/>
      <c r="E13" s="131"/>
      <c r="F13" s="138"/>
      <c r="G13" s="15"/>
    </row>
    <row r="14" spans="1:7" ht="4.5" customHeight="1">
      <c r="A14" s="128"/>
      <c r="B14" s="131"/>
      <c r="C14" s="138"/>
      <c r="D14" s="15"/>
      <c r="E14" s="131"/>
      <c r="F14" s="138"/>
      <c r="G14" s="15"/>
    </row>
    <row r="15" spans="1:12" ht="15.75">
      <c r="A15" s="128" t="s">
        <v>28</v>
      </c>
      <c r="B15" s="133"/>
      <c r="C15" s="139">
        <f>SUM(C16:C18)</f>
        <v>0.5330698375545675</v>
      </c>
      <c r="D15" s="21">
        <f>SUM(D16:D18)</f>
        <v>0.5597233294322959</v>
      </c>
      <c r="E15" s="130">
        <f>SUM(E16:E18)</f>
        <v>0.5836267034419543</v>
      </c>
      <c r="F15" s="139">
        <f>SUM(F16:F18)</f>
        <v>0.5940006370820068</v>
      </c>
      <c r="G15" s="21">
        <f>SUM(G16:G18)</f>
        <v>0.6072274024730737</v>
      </c>
      <c r="H15" s="10"/>
      <c r="I15" s="10"/>
      <c r="J15" s="10"/>
      <c r="K15" s="10"/>
      <c r="L15" s="10"/>
    </row>
    <row r="16" spans="1:7" ht="12.75">
      <c r="A16" s="31" t="s">
        <v>26</v>
      </c>
      <c r="B16" s="133"/>
      <c r="C16" s="140">
        <f>'Unidades por Producto'!$B$6*'Cálculo de Precios'!B9/1000000</f>
        <v>0.23494730444340733</v>
      </c>
      <c r="D16" s="22">
        <f>'Unidades por Producto'!$B$6*(1+$B$3)*'Cálculo de Precios'!E9/1000000</f>
        <v>0.24669466966557768</v>
      </c>
      <c r="E16" s="136">
        <f>'Unidades por Producto'!$B$6*(1+$B$4)*'Cálculo de Precios'!H9/1000000</f>
        <v>0.2572269792051826</v>
      </c>
      <c r="F16" s="140">
        <f>'Unidades por Producto'!$B$6*(1+$B$4)*'Cálculo de Precios'!K9/1000000</f>
        <v>0.26178733699989454</v>
      </c>
      <c r="G16" s="22">
        <f>'Unidades por Producto'!$B$6*(1+$B$4)*'Cálculo de Precios'!N9/1000000</f>
        <v>0.2676017931881523</v>
      </c>
    </row>
    <row r="17" spans="1:7" ht="12.75">
      <c r="A17" s="31" t="s">
        <v>27</v>
      </c>
      <c r="B17" s="133"/>
      <c r="C17" s="140">
        <f>'Unidades por Producto'!$C$6*'Cálculo de Precios'!C9/1000000</f>
        <v>0.1445053215840795</v>
      </c>
      <c r="D17" s="22">
        <f>'Unidades por Producto'!$C$6*(1+$B$3)*'Cálculo de Precios'!F9/1000000</f>
        <v>0.15173058766328348</v>
      </c>
      <c r="E17" s="136">
        <f>'Unidades por Producto'!$C$6*(1+$B$4)*'Cálculo de Precios'!I9/1000000</f>
        <v>0.15821148860039735</v>
      </c>
      <c r="F17" s="140">
        <f>'Unidades por Producto'!$C$6*(1+$B$4)*'Cálculo de Precios'!L9/1000000</f>
        <v>0.16102825465687506</v>
      </c>
      <c r="G17" s="22">
        <f>'Unidades por Producto'!$C$6*(1+$B$4)*'Cálculo de Precios'!O9/1000000</f>
        <v>0.16461963137888416</v>
      </c>
    </row>
    <row r="18" spans="1:7" ht="12.75">
      <c r="A18" s="31" t="s">
        <v>25</v>
      </c>
      <c r="B18" s="133"/>
      <c r="C18" s="140">
        <f>'Unidades por Producto'!$D$6*'Cálculo de Precios'!D9/1000000</f>
        <v>0.15361721152708063</v>
      </c>
      <c r="D18" s="22">
        <f>'Unidades por Producto'!$D$6*(1+$B$3)*'Cálculo de Precios'!G9/1000000</f>
        <v>0.1612980721034347</v>
      </c>
      <c r="E18" s="136">
        <f>'Unidades por Producto'!$D$6*(1+$B$4)*'Cálculo de Precios'!J9/1000000</f>
        <v>0.16818823563637433</v>
      </c>
      <c r="F18" s="140">
        <f>'Unidades por Producto'!$D$6*(1+$B$4)*'Cálculo de Precios'!M9/1000000</f>
        <v>0.17118504542523713</v>
      </c>
      <c r="G18" s="22">
        <f>'Unidades por Producto'!$D$6*(1+$B$4)*'Cálculo de Precios'!P9/1000000</f>
        <v>0.17500597790603717</v>
      </c>
    </row>
    <row r="19" spans="1:7" ht="4.5" customHeight="1" thickBot="1">
      <c r="A19" s="28"/>
      <c r="B19" s="133"/>
      <c r="C19" s="145"/>
      <c r="D19" s="146"/>
      <c r="E19" s="147"/>
      <c r="F19" s="145"/>
      <c r="G19" s="146"/>
    </row>
    <row r="20" spans="1:7" ht="26.25">
      <c r="A20" s="129" t="s">
        <v>38</v>
      </c>
      <c r="B20" s="133"/>
      <c r="C20" s="142">
        <f>C15</f>
        <v>0.5330698375545675</v>
      </c>
      <c r="D20" s="144">
        <f>D15</f>
        <v>0.5597233294322959</v>
      </c>
      <c r="E20" s="134">
        <f>E15</f>
        <v>0.5836267034419543</v>
      </c>
      <c r="F20" s="142">
        <f>F15</f>
        <v>0.5940006370820068</v>
      </c>
      <c r="G20" s="144">
        <f>G15</f>
        <v>0.6072274024730737</v>
      </c>
    </row>
    <row r="21" spans="1:7" ht="4.5" customHeight="1">
      <c r="A21" s="28"/>
      <c r="B21" s="133"/>
      <c r="C21" s="141"/>
      <c r="D21" s="143"/>
      <c r="E21" s="137"/>
      <c r="F21" s="141"/>
      <c r="G21" s="143"/>
    </row>
    <row r="22" spans="1:7" ht="15.75">
      <c r="A22" s="128" t="s">
        <v>42</v>
      </c>
      <c r="B22" s="133"/>
      <c r="C22" s="139">
        <f>SUM(C23:C25)</f>
        <v>0.23180777137563655</v>
      </c>
      <c r="D22" s="21">
        <f>SUM(D23:D25)</f>
        <v>0.24339815994441838</v>
      </c>
      <c r="E22" s="130">
        <f>SUM(E23:E25)</f>
        <v>0.24331691762472102</v>
      </c>
      <c r="F22" s="139">
        <f>SUM(F23:F25)</f>
        <v>0.2583041883769491</v>
      </c>
      <c r="G22" s="21">
        <f>SUM(G23:G25)</f>
        <v>0.26405630380394174</v>
      </c>
    </row>
    <row r="23" spans="1:7" ht="12.75">
      <c r="A23" s="31" t="s">
        <v>26</v>
      </c>
      <c r="B23" s="133"/>
      <c r="C23" s="140">
        <f>'Unidades por Producto'!$B$6*'Costos Unitarios de Importación'!B16/1000000</f>
        <v>0.09871735480815434</v>
      </c>
      <c r="D23" s="22">
        <f>'Unidades por Producto'!$B$6*(1+$B$3)*'Costos Unitarios de Importación'!E16/1000000</f>
        <v>0.10365322254856206</v>
      </c>
      <c r="E23" s="136">
        <f>'Unidades por Producto'!$B$6*(1+$B$3)*'Costos Unitarios de Importación'!H16/1000000</f>
        <v>0.10411237690441823</v>
      </c>
      <c r="F23" s="140">
        <f>'Unidades por Producto'!$B$6*(1+$B$4)*'Costos Unitarios de Importación'!K16/1000000</f>
        <v>0.10999467941172042</v>
      </c>
      <c r="G23" s="22">
        <f>'Unidades por Producto'!$B$6*(1+$B$4)*'Costos Unitarios de Importación'!N16/1000000</f>
        <v>0.11243772823031611</v>
      </c>
    </row>
    <row r="24" spans="1:7" ht="12.75">
      <c r="A24" s="31" t="s">
        <v>27</v>
      </c>
      <c r="B24" s="133"/>
      <c r="C24" s="140">
        <f>'Unidades por Producto'!$C$6*'Costos Unitarios de Importación'!C16/1000000</f>
        <v>0.06451130427860693</v>
      </c>
      <c r="D24" s="22">
        <f>'Unidades por Producto'!$C$6*(1+$B$3)*'Costos Unitarios de Importación'!F16/1000000</f>
        <v>0.06773686949253728</v>
      </c>
      <c r="E24" s="136">
        <f>'Unidades por Producto'!$C$6*(1+$B$3)*'Costos Unitarios de Importación'!J16/1000000</f>
        <v>0.06848684143691874</v>
      </c>
      <c r="F24" s="140">
        <f>'Unidades por Producto'!$C$6*(1+$B$4)*'Costos Unitarios de Importación'!L16/1000000</f>
        <v>0.07188761368610494</v>
      </c>
      <c r="G24" s="22">
        <f>'Unidades por Producto'!$C$6*(1+$B$4)*'Costos Unitarios de Importación'!O16/1000000</f>
        <v>0.07349090686557329</v>
      </c>
    </row>
    <row r="25" spans="1:7" ht="12.75">
      <c r="A25" s="31" t="s">
        <v>25</v>
      </c>
      <c r="B25" s="133"/>
      <c r="C25" s="140">
        <f>'Unidades por Producto'!$D$6*'Costos Unitarios de Importación'!D16/1000000</f>
        <v>0.06857911228887528</v>
      </c>
      <c r="D25" s="22">
        <f>'Unidades por Producto'!$D$6*(1+$B$3)*'Costos Unitarios de Importación'!G16/1000000</f>
        <v>0.07200806790331905</v>
      </c>
      <c r="E25" s="136">
        <f>'Unidades por Producto'!$D$6*(1+$B$3)*'Costos Unitarios de Importación'!K16/1000000</f>
        <v>0.07071769928338408</v>
      </c>
      <c r="F25" s="140">
        <f>'Unidades por Producto'!$D$6*(1+$B$4)*'Costos Unitarios de Importación'!M16/1000000</f>
        <v>0.07642189527912373</v>
      </c>
      <c r="G25" s="22">
        <f>'Unidades por Producto'!$D$6*(1+$B$4)*'Costos Unitarios de Importación'!P16/1000000</f>
        <v>0.07812766870805231</v>
      </c>
    </row>
    <row r="26" spans="1:7" ht="4.5" customHeight="1" thickBot="1">
      <c r="A26" s="28"/>
      <c r="B26" s="133"/>
      <c r="C26" s="141"/>
      <c r="D26" s="143"/>
      <c r="E26" s="137"/>
      <c r="F26" s="141"/>
      <c r="G26" s="143"/>
    </row>
    <row r="27" spans="1:7" ht="26.25">
      <c r="A27" s="129" t="s">
        <v>44</v>
      </c>
      <c r="B27" s="133"/>
      <c r="C27" s="148">
        <f>C22</f>
        <v>0.23180777137563655</v>
      </c>
      <c r="D27" s="149">
        <f>D22</f>
        <v>0.24339815994441838</v>
      </c>
      <c r="E27" s="150">
        <f>E22</f>
        <v>0.24331691762472102</v>
      </c>
      <c r="F27" s="148">
        <f>F22</f>
        <v>0.2583041883769491</v>
      </c>
      <c r="G27" s="149">
        <f>G22</f>
        <v>0.26405630380394174</v>
      </c>
    </row>
    <row r="28" spans="1:7" ht="4.5" customHeight="1" thickBot="1">
      <c r="A28" s="28"/>
      <c r="B28" s="133"/>
      <c r="C28" s="141"/>
      <c r="D28" s="143"/>
      <c r="E28" s="137"/>
      <c r="F28" s="141"/>
      <c r="G28" s="143"/>
    </row>
    <row r="29" spans="1:14" ht="26.25">
      <c r="A29" s="129" t="s">
        <v>45</v>
      </c>
      <c r="B29" s="133"/>
      <c r="C29" s="148">
        <f>C20-C27</f>
        <v>0.3012620661789309</v>
      </c>
      <c r="D29" s="149">
        <f>D20-D27</f>
        <v>0.3163251694878775</v>
      </c>
      <c r="E29" s="150">
        <f>E20-E27</f>
        <v>0.3403097858172333</v>
      </c>
      <c r="F29" s="148">
        <f>F20-F27</f>
        <v>0.3356964487050577</v>
      </c>
      <c r="G29" s="149">
        <f>G20-G27</f>
        <v>0.343171098669132</v>
      </c>
      <c r="H29" s="18"/>
      <c r="I29" s="18"/>
      <c r="J29" s="18"/>
      <c r="K29" s="18"/>
      <c r="L29" s="18"/>
      <c r="M29" s="18"/>
      <c r="N29" s="18"/>
    </row>
    <row r="30" spans="1:7" ht="4.5" customHeight="1">
      <c r="A30" s="28"/>
      <c r="B30" s="133"/>
      <c r="C30" s="141"/>
      <c r="D30" s="143"/>
      <c r="E30" s="137"/>
      <c r="F30" s="141"/>
      <c r="G30" s="143"/>
    </row>
    <row r="31" spans="1:7" ht="4.5" customHeight="1">
      <c r="A31" s="28"/>
      <c r="B31" s="133"/>
      <c r="C31" s="141"/>
      <c r="D31" s="143"/>
      <c r="E31" s="137"/>
      <c r="F31" s="141"/>
      <c r="G31" s="143"/>
    </row>
    <row r="32" spans="1:7" ht="30">
      <c r="A32" s="129" t="s">
        <v>48</v>
      </c>
      <c r="B32" s="133"/>
      <c r="C32" s="142">
        <f>('Distribución del Presupuesto'!$C$3+'Distribución del Presupuesto'!$C$4)/1000000</f>
        <v>0.0525</v>
      </c>
      <c r="D32" s="144">
        <f>('Distribución del Presupuesto'!$C$3+'Distribución del Presupuesto'!$C$4)/1000000</f>
        <v>0.0525</v>
      </c>
      <c r="E32" s="134">
        <f>('Distribución del Presupuesto'!$C$3+'Distribución del Presupuesto'!$C$4)/1000000</f>
        <v>0.0525</v>
      </c>
      <c r="F32" s="142">
        <f>('Distribución del Presupuesto'!$C$3+'Distribución del Presupuesto'!$C$4)/1000000</f>
        <v>0.0525</v>
      </c>
      <c r="G32" s="144">
        <f>('Distribución del Presupuesto'!$C$3+'Distribución del Presupuesto'!$C$4)/1000000</f>
        <v>0.0525</v>
      </c>
    </row>
    <row r="33" spans="1:7" ht="4.5" customHeight="1" thickBot="1">
      <c r="A33" s="28"/>
      <c r="B33" s="133"/>
      <c r="C33" s="141"/>
      <c r="D33" s="143"/>
      <c r="E33" s="137"/>
      <c r="F33" s="141"/>
      <c r="G33" s="143"/>
    </row>
    <row r="34" spans="1:7" ht="30">
      <c r="A34" s="129" t="s">
        <v>61</v>
      </c>
      <c r="B34" s="133"/>
      <c r="C34" s="148">
        <f>C29-C32</f>
        <v>0.24876206617893093</v>
      </c>
      <c r="D34" s="149">
        <f>D29-D32</f>
        <v>0.2638251694878775</v>
      </c>
      <c r="E34" s="150">
        <f>E29-E32</f>
        <v>0.2878097858172333</v>
      </c>
      <c r="F34" s="148">
        <f>F29-F32</f>
        <v>0.2831964487050577</v>
      </c>
      <c r="G34" s="149">
        <f>G29-G32</f>
        <v>0.290671098669132</v>
      </c>
    </row>
    <row r="35" spans="1:7" ht="4.5" customHeight="1">
      <c r="A35" s="28"/>
      <c r="B35" s="133"/>
      <c r="C35" s="141"/>
      <c r="D35" s="143"/>
      <c r="E35" s="137"/>
      <c r="F35" s="141"/>
      <c r="G35" s="143"/>
    </row>
    <row r="36" spans="1:7" ht="15.75">
      <c r="A36" s="129" t="s">
        <v>62</v>
      </c>
      <c r="B36" s="133"/>
      <c r="C36" s="142">
        <f>Intereses!J22</f>
        <v>0.040739598906656245</v>
      </c>
      <c r="D36" s="144">
        <f>Intereses!J23</f>
        <v>0.03362200579074019</v>
      </c>
      <c r="E36" s="134">
        <f>Intereses!J24</f>
        <v>0.025561929134421957</v>
      </c>
      <c r="F36" s="142">
        <f>Intereses!J25</f>
        <v>0.016434568993470004</v>
      </c>
      <c r="G36" s="144">
        <f>Intereses!J26</f>
        <v>0.006098599908444823</v>
      </c>
    </row>
    <row r="37" spans="1:7" ht="4.5" customHeight="1" thickBot="1">
      <c r="A37" s="28"/>
      <c r="B37" s="133"/>
      <c r="C37" s="141"/>
      <c r="D37" s="143"/>
      <c r="E37" s="137"/>
      <c r="F37" s="141"/>
      <c r="G37" s="143"/>
    </row>
    <row r="38" spans="1:7" ht="15.75">
      <c r="A38" s="129" t="s">
        <v>74</v>
      </c>
      <c r="B38" s="133"/>
      <c r="C38" s="148">
        <f>C34-C36</f>
        <v>0.2080224672722747</v>
      </c>
      <c r="D38" s="149">
        <f>D34-D36</f>
        <v>0.23020316369713728</v>
      </c>
      <c r="E38" s="150">
        <f>E34-E36</f>
        <v>0.26224785668281136</v>
      </c>
      <c r="F38" s="148">
        <f>F34-F36</f>
        <v>0.2667618797115877</v>
      </c>
      <c r="G38" s="149">
        <f>G34-G36</f>
        <v>0.2845724987606872</v>
      </c>
    </row>
    <row r="39" spans="1:7" ht="4.5" customHeight="1">
      <c r="A39" s="28"/>
      <c r="B39" s="133"/>
      <c r="C39" s="141"/>
      <c r="D39" s="144"/>
      <c r="E39" s="134"/>
      <c r="F39" s="142"/>
      <c r="G39" s="144"/>
    </row>
    <row r="40" spans="1:7" ht="15.75">
      <c r="A40" s="129" t="s">
        <v>75</v>
      </c>
      <c r="B40" s="133"/>
      <c r="C40" s="142">
        <f>C38*$B$5</f>
        <v>0.05200561681806867</v>
      </c>
      <c r="D40" s="144">
        <f>D38*$B$5</f>
        <v>0.05755079092428432</v>
      </c>
      <c r="E40" s="134">
        <f>E38*$B$5</f>
        <v>0.06556196417070284</v>
      </c>
      <c r="F40" s="142">
        <f>F38*$B$5</f>
        <v>0.06669046992789693</v>
      </c>
      <c r="G40" s="144">
        <f>G38*$B$5</f>
        <v>0.0711431246901718</v>
      </c>
    </row>
    <row r="41" spans="1:7" ht="4.5" customHeight="1" thickBot="1">
      <c r="A41" s="28"/>
      <c r="B41" s="133"/>
      <c r="C41" s="141"/>
      <c r="D41" s="143"/>
      <c r="E41" s="137"/>
      <c r="F41" s="141"/>
      <c r="G41" s="143"/>
    </row>
    <row r="42" spans="1:7" ht="15.75">
      <c r="A42" s="129" t="s">
        <v>77</v>
      </c>
      <c r="B42" s="133"/>
      <c r="C42" s="148">
        <f>C38-C40</f>
        <v>0.15601685045420602</v>
      </c>
      <c r="D42" s="149">
        <f>D38-D40</f>
        <v>0.17265237277285295</v>
      </c>
      <c r="E42" s="150">
        <f>E38-E40</f>
        <v>0.19668589251210852</v>
      </c>
      <c r="F42" s="148">
        <f>F38-F40</f>
        <v>0.20007140978369078</v>
      </c>
      <c r="G42" s="149">
        <f>G38-G40</f>
        <v>0.21342937407051538</v>
      </c>
    </row>
    <row r="43" spans="1:10" ht="4.5" customHeight="1">
      <c r="A43" s="28"/>
      <c r="B43" s="132"/>
      <c r="C43" s="27"/>
      <c r="D43" s="29"/>
      <c r="E43" s="137"/>
      <c r="F43" s="141"/>
      <c r="G43" s="143"/>
      <c r="H43" s="23"/>
      <c r="I43" s="23"/>
      <c r="J43" s="23"/>
    </row>
    <row r="44" spans="1:10" ht="15.75">
      <c r="A44" s="129" t="s">
        <v>82</v>
      </c>
      <c r="B44" s="132"/>
      <c r="C44" s="142">
        <f>C42*$B$6</f>
        <v>0.06240674018168241</v>
      </c>
      <c r="D44" s="144">
        <f>D42*$B$6</f>
        <v>0.06906094910914118</v>
      </c>
      <c r="E44" s="134">
        <f>E42*$B$6</f>
        <v>0.07867435700484342</v>
      </c>
      <c r="F44" s="142">
        <f>F42*$B$6</f>
        <v>0.08002856391347632</v>
      </c>
      <c r="G44" s="144">
        <f>G42*$B$6</f>
        <v>0.08537174962820615</v>
      </c>
      <c r="H44" s="23"/>
      <c r="I44" s="23"/>
      <c r="J44" s="23"/>
    </row>
    <row r="45" spans="1:10" ht="4.5" customHeight="1">
      <c r="A45" s="28"/>
      <c r="B45" s="132"/>
      <c r="C45" s="27"/>
      <c r="D45" s="29"/>
      <c r="E45" s="137"/>
      <c r="F45" s="141"/>
      <c r="G45" s="143"/>
      <c r="H45" s="23"/>
      <c r="I45" s="23"/>
      <c r="J45" s="23"/>
    </row>
    <row r="46" spans="1:10" ht="15.75">
      <c r="A46" s="129" t="s">
        <v>116</v>
      </c>
      <c r="B46" s="134">
        <f>B12</f>
        <v>-0.35</v>
      </c>
      <c r="C46" s="142">
        <f>C42-C44</f>
        <v>0.09361011027252361</v>
      </c>
      <c r="D46" s="144">
        <f>D42-D44</f>
        <v>0.10359142366371177</v>
      </c>
      <c r="E46" s="134">
        <f>E42-E44</f>
        <v>0.1180115355072651</v>
      </c>
      <c r="F46" s="142">
        <f>F42-F44</f>
        <v>0.12004284587021447</v>
      </c>
      <c r="G46" s="144">
        <f>G42-G44</f>
        <v>0.12805762444230923</v>
      </c>
      <c r="H46" s="23"/>
      <c r="I46" s="23"/>
      <c r="J46" s="23"/>
    </row>
    <row r="47" spans="1:10" ht="4.5" customHeight="1">
      <c r="A47" s="28"/>
      <c r="B47" s="132"/>
      <c r="C47" s="27"/>
      <c r="D47" s="29"/>
      <c r="E47" s="137"/>
      <c r="F47" s="141"/>
      <c r="G47" s="143"/>
      <c r="H47" s="23"/>
      <c r="I47" s="23"/>
      <c r="J47" s="23"/>
    </row>
    <row r="48" spans="1:10" ht="15.75">
      <c r="A48" s="129" t="s">
        <v>117</v>
      </c>
      <c r="B48" s="132"/>
      <c r="C48" s="27"/>
      <c r="D48" s="29"/>
      <c r="E48" s="137"/>
      <c r="F48" s="141"/>
      <c r="G48" s="144">
        <f>(G46/B7)</f>
        <v>1.1490656776195363</v>
      </c>
      <c r="H48" s="23"/>
      <c r="I48" s="23"/>
      <c r="J48" s="23"/>
    </row>
    <row r="49" spans="1:10" ht="4.5" customHeight="1">
      <c r="A49" s="28"/>
      <c r="B49" s="132"/>
      <c r="C49" s="27"/>
      <c r="D49" s="29"/>
      <c r="E49" s="137"/>
      <c r="F49" s="141"/>
      <c r="G49" s="143"/>
      <c r="H49" s="23"/>
      <c r="I49" s="23"/>
      <c r="J49" s="23"/>
    </row>
    <row r="50" spans="1:10" ht="15.75">
      <c r="A50" s="129" t="s">
        <v>91</v>
      </c>
      <c r="B50" s="134">
        <f>B46</f>
        <v>-0.35</v>
      </c>
      <c r="C50" s="142">
        <f>C46</f>
        <v>0.09361011027252361</v>
      </c>
      <c r="D50" s="144">
        <f>D46</f>
        <v>0.10359142366371177</v>
      </c>
      <c r="E50" s="134">
        <f>E46</f>
        <v>0.1180115355072651</v>
      </c>
      <c r="F50" s="142">
        <f>F46</f>
        <v>0.12004284587021447</v>
      </c>
      <c r="G50" s="144">
        <f>G46+G48</f>
        <v>1.2771233020618455</v>
      </c>
      <c r="H50" s="23"/>
      <c r="I50" s="23"/>
      <c r="J50" s="23"/>
    </row>
    <row r="51" spans="1:10" ht="5.25" customHeight="1">
      <c r="A51" s="28"/>
      <c r="B51" s="132"/>
      <c r="C51" s="27"/>
      <c r="D51" s="29"/>
      <c r="E51" s="137"/>
      <c r="F51" s="141"/>
      <c r="G51" s="143"/>
      <c r="H51" s="23"/>
      <c r="I51" s="23"/>
      <c r="J51" s="23"/>
    </row>
    <row r="52" spans="1:10" ht="15.75">
      <c r="A52" s="129" t="s">
        <v>92</v>
      </c>
      <c r="B52" s="134">
        <f>NPV(B7,C50:G50)+B46</f>
        <v>0.735697329962773</v>
      </c>
      <c r="C52" s="27"/>
      <c r="D52" s="29"/>
      <c r="E52" s="137"/>
      <c r="F52" s="141"/>
      <c r="G52" s="143"/>
      <c r="H52" s="23"/>
      <c r="I52" s="23"/>
      <c r="J52" s="23"/>
    </row>
    <row r="53" spans="1:10" ht="4.5" customHeight="1">
      <c r="A53" s="28"/>
      <c r="B53" s="132"/>
      <c r="C53" s="27"/>
      <c r="D53" s="29"/>
      <c r="E53" s="137"/>
      <c r="F53" s="141"/>
      <c r="G53" s="143"/>
      <c r="H53" s="23"/>
      <c r="I53" s="23"/>
      <c r="J53" s="23"/>
    </row>
    <row r="54" spans="1:10" ht="15.75">
      <c r="A54" s="129" t="s">
        <v>93</v>
      </c>
      <c r="B54" s="135">
        <f>IRR(B46:G46)</f>
        <v>0.17215546118557298</v>
      </c>
      <c r="C54" s="27"/>
      <c r="D54" s="29"/>
      <c r="E54" s="137"/>
      <c r="F54" s="141"/>
      <c r="G54" s="143"/>
      <c r="H54" s="23"/>
      <c r="I54" s="23"/>
      <c r="J54" s="23"/>
    </row>
    <row r="55" spans="1:10" ht="12.75">
      <c r="A55" s="30"/>
      <c r="E55" s="23"/>
      <c r="F55" s="23"/>
      <c r="G55" s="23"/>
      <c r="H55" s="23"/>
      <c r="I55" s="23"/>
      <c r="J55" s="23"/>
    </row>
    <row r="56" spans="5:10" ht="12.75">
      <c r="E56" s="23"/>
      <c r="F56" s="23"/>
      <c r="G56" s="23"/>
      <c r="H56" s="23"/>
      <c r="I56" s="23"/>
      <c r="J56" s="23"/>
    </row>
    <row r="57" spans="5:10" ht="12.75">
      <c r="E57" s="23"/>
      <c r="F57" s="23"/>
      <c r="G57" s="23"/>
      <c r="H57" s="23"/>
      <c r="I57" s="23"/>
      <c r="J57" s="23"/>
    </row>
    <row r="58" spans="5:10" ht="12.75">
      <c r="E58" s="23"/>
      <c r="F58" s="23"/>
      <c r="G58" s="23"/>
      <c r="H58" s="23"/>
      <c r="I58" s="23"/>
      <c r="J58" s="23"/>
    </row>
    <row r="59" spans="5:10" ht="12.75">
      <c r="E59" s="23"/>
      <c r="F59" s="23"/>
      <c r="G59" s="23"/>
      <c r="H59" s="23"/>
      <c r="I59" s="23"/>
      <c r="J59" s="23"/>
    </row>
    <row r="60" spans="3:10" ht="15.75">
      <c r="C60" s="24"/>
      <c r="E60" s="23"/>
      <c r="F60" s="23"/>
      <c r="G60" s="23"/>
      <c r="H60" s="23"/>
      <c r="I60" s="23"/>
      <c r="J60" s="23"/>
    </row>
    <row r="61" spans="5:10" ht="12.75">
      <c r="E61" s="23"/>
      <c r="F61" s="23"/>
      <c r="G61" s="23"/>
      <c r="H61" s="23"/>
      <c r="I61" s="23"/>
      <c r="J61" s="23"/>
    </row>
    <row r="62" spans="5:10" ht="12.75">
      <c r="E62" s="23"/>
      <c r="F62" s="23"/>
      <c r="G62" s="23"/>
      <c r="H62" s="23"/>
      <c r="I62" s="23"/>
      <c r="J62" s="23"/>
    </row>
    <row r="63" spans="5:10" ht="12.75">
      <c r="E63" s="23"/>
      <c r="F63" s="23"/>
      <c r="G63" s="23"/>
      <c r="H63" s="23"/>
      <c r="I63" s="23"/>
      <c r="J63" s="23"/>
    </row>
    <row r="64" spans="5:10" ht="12.75">
      <c r="E64" s="23"/>
      <c r="F64" s="23"/>
      <c r="G64" s="23"/>
      <c r="H64" s="23"/>
      <c r="I64" s="23"/>
      <c r="J64" s="23"/>
    </row>
    <row r="65" spans="5:10" ht="12.75">
      <c r="E65" s="23"/>
      <c r="F65" s="23"/>
      <c r="G65" s="23"/>
      <c r="H65" s="23"/>
      <c r="I65" s="23"/>
      <c r="J65" s="23"/>
    </row>
    <row r="66" spans="5:10" ht="12.75">
      <c r="E66" s="23"/>
      <c r="F66" s="23"/>
      <c r="G66" s="23"/>
      <c r="H66" s="23"/>
      <c r="I66" s="23"/>
      <c r="J66" s="23"/>
    </row>
    <row r="67" spans="5:10" ht="12.75">
      <c r="E67" s="23"/>
      <c r="F67" s="23"/>
      <c r="G67" s="23"/>
      <c r="H67" s="23"/>
      <c r="I67" s="23"/>
      <c r="J67" s="23"/>
    </row>
    <row r="68" spans="5:10" ht="12.75">
      <c r="E68" s="23"/>
      <c r="F68" s="23"/>
      <c r="G68" s="23"/>
      <c r="H68" s="23"/>
      <c r="I68" s="23"/>
      <c r="J68" s="23"/>
    </row>
    <row r="69" spans="5:10" ht="12.75">
      <c r="E69" s="23"/>
      <c r="F69" s="23"/>
      <c r="G69" s="23"/>
      <c r="H69" s="23"/>
      <c r="I69" s="23"/>
      <c r="J69" s="23"/>
    </row>
    <row r="70" spans="5:10" ht="12.75">
      <c r="E70" s="23"/>
      <c r="F70" s="23"/>
      <c r="G70" s="23"/>
      <c r="H70" s="23"/>
      <c r="I70" s="23"/>
      <c r="J70" s="23"/>
    </row>
    <row r="71" spans="5:10" ht="12.75">
      <c r="E71" s="23"/>
      <c r="F71" s="23"/>
      <c r="G71" s="23"/>
      <c r="H71" s="23"/>
      <c r="I71" s="23"/>
      <c r="J71" s="23"/>
    </row>
    <row r="72" spans="5:10" ht="12.75">
      <c r="E72" s="23"/>
      <c r="F72" s="23"/>
      <c r="G72" s="23"/>
      <c r="H72" s="23"/>
      <c r="I72" s="23"/>
      <c r="J72" s="23"/>
    </row>
    <row r="73" spans="5:10" ht="12.75">
      <c r="E73" s="23"/>
      <c r="F73" s="23"/>
      <c r="G73" s="23"/>
      <c r="H73" s="23"/>
      <c r="I73" s="23"/>
      <c r="J73" s="23"/>
    </row>
    <row r="74" spans="5:10" ht="12.75">
      <c r="E74" s="23"/>
      <c r="F74" s="23"/>
      <c r="G74" s="23"/>
      <c r="H74" s="23"/>
      <c r="I74" s="23"/>
      <c r="J74" s="23"/>
    </row>
    <row r="75" spans="5:10" ht="12.75">
      <c r="E75" s="23"/>
      <c r="F75" s="23"/>
      <c r="G75" s="23"/>
      <c r="H75" s="23"/>
      <c r="I75" s="23"/>
      <c r="J75" s="23"/>
    </row>
    <row r="76" spans="5:10" ht="12.75">
      <c r="E76" s="23"/>
      <c r="F76" s="23"/>
      <c r="G76" s="23"/>
      <c r="H76" s="23"/>
      <c r="I76" s="23"/>
      <c r="J76" s="23"/>
    </row>
    <row r="77" spans="5:10" ht="12.75">
      <c r="E77" s="23"/>
      <c r="F77" s="23"/>
      <c r="G77" s="23"/>
      <c r="H77" s="23"/>
      <c r="I77" s="23"/>
      <c r="J77" s="23"/>
    </row>
    <row r="78" spans="5:10" ht="12.75">
      <c r="E78" s="23"/>
      <c r="F78" s="23"/>
      <c r="G78" s="23"/>
      <c r="H78" s="23"/>
      <c r="I78" s="23"/>
      <c r="J78" s="23"/>
    </row>
    <row r="79" spans="5:10" ht="12.75">
      <c r="E79" s="23"/>
      <c r="F79" s="23"/>
      <c r="G79" s="23"/>
      <c r="H79" s="23"/>
      <c r="I79" s="23"/>
      <c r="J79" s="23"/>
    </row>
    <row r="80" spans="5:10" ht="12.75">
      <c r="E80" s="23"/>
      <c r="F80" s="23"/>
      <c r="G80" s="23"/>
      <c r="H80" s="23"/>
      <c r="I80" s="23"/>
      <c r="J80" s="23"/>
    </row>
    <row r="81" spans="5:10" ht="12.75">
      <c r="E81" s="23"/>
      <c r="F81" s="23"/>
      <c r="G81" s="23"/>
      <c r="H81" s="23"/>
      <c r="I81" s="23"/>
      <c r="J81" s="23"/>
    </row>
    <row r="82" spans="5:10" ht="12.75">
      <c r="E82" s="23"/>
      <c r="F82" s="23"/>
      <c r="G82" s="23"/>
      <c r="H82" s="23"/>
      <c r="I82" s="23"/>
      <c r="J82" s="23"/>
    </row>
    <row r="83" spans="5:10" ht="12.75">
      <c r="E83" s="23"/>
      <c r="F83" s="23"/>
      <c r="G83" s="23"/>
      <c r="H83" s="23"/>
      <c r="I83" s="23"/>
      <c r="J83" s="23"/>
    </row>
    <row r="84" spans="5:10" ht="12.75">
      <c r="E84" s="23"/>
      <c r="F84" s="23"/>
      <c r="G84" s="23"/>
      <c r="H84" s="23"/>
      <c r="I84" s="23"/>
      <c r="J84" s="23"/>
    </row>
    <row r="85" spans="5:10" ht="12.75">
      <c r="E85" s="23"/>
      <c r="F85" s="23"/>
      <c r="G85" s="23"/>
      <c r="H85" s="23"/>
      <c r="I85" s="23"/>
      <c r="J85" s="23"/>
    </row>
    <row r="86" spans="5:10" ht="12.75">
      <c r="E86" s="23"/>
      <c r="F86" s="23"/>
      <c r="G86" s="23"/>
      <c r="H86" s="23"/>
      <c r="I86" s="23"/>
      <c r="J86" s="23"/>
    </row>
    <row r="87" spans="5:10" ht="12.75">
      <c r="E87" s="23"/>
      <c r="F87" s="23"/>
      <c r="G87" s="23"/>
      <c r="H87" s="23"/>
      <c r="I87" s="23"/>
      <c r="J87" s="23"/>
    </row>
    <row r="88" spans="5:10" ht="12.75">
      <c r="E88" s="23"/>
      <c r="F88" s="23"/>
      <c r="G88" s="23"/>
      <c r="H88" s="23"/>
      <c r="I88" s="23"/>
      <c r="J88" s="23"/>
    </row>
    <row r="89" spans="5:10" ht="12.75">
      <c r="E89" s="23"/>
      <c r="F89" s="23"/>
      <c r="G89" s="23"/>
      <c r="H89" s="23"/>
      <c r="I89" s="23"/>
      <c r="J89" s="23"/>
    </row>
    <row r="90" spans="5:10" ht="12.75">
      <c r="E90" s="23"/>
      <c r="F90" s="23"/>
      <c r="G90" s="23"/>
      <c r="H90" s="23"/>
      <c r="I90" s="23"/>
      <c r="J90" s="23"/>
    </row>
    <row r="91" spans="5:10" ht="12.75">
      <c r="E91" s="23"/>
      <c r="F91" s="23"/>
      <c r="G91" s="23"/>
      <c r="H91" s="23"/>
      <c r="I91" s="23"/>
      <c r="J91" s="23"/>
    </row>
    <row r="92" spans="5:10" ht="12.75">
      <c r="E92" s="23"/>
      <c r="F92" s="23"/>
      <c r="G92" s="23"/>
      <c r="H92" s="23"/>
      <c r="I92" s="23"/>
      <c r="J92" s="23"/>
    </row>
    <row r="93" spans="5:10" ht="12.75">
      <c r="E93" s="23"/>
      <c r="F93" s="23"/>
      <c r="G93" s="23"/>
      <c r="H93" s="23"/>
      <c r="I93" s="23"/>
      <c r="J93" s="23"/>
    </row>
    <row r="94" spans="5:10" ht="12.75">
      <c r="E94" s="23"/>
      <c r="F94" s="23"/>
      <c r="G94" s="23"/>
      <c r="H94" s="23"/>
      <c r="I94" s="23"/>
      <c r="J94" s="23"/>
    </row>
    <row r="95" spans="5:10" ht="12.75">
      <c r="E95" s="23"/>
      <c r="F95" s="23"/>
      <c r="G95" s="23"/>
      <c r="H95" s="23"/>
      <c r="I95" s="23"/>
      <c r="J95" s="23"/>
    </row>
    <row r="96" spans="5:10" ht="12.75">
      <c r="E96" s="23"/>
      <c r="F96" s="23"/>
      <c r="G96" s="23"/>
      <c r="H96" s="23"/>
      <c r="I96" s="23"/>
      <c r="J96" s="23"/>
    </row>
    <row r="97" spans="5:10" ht="12.75">
      <c r="E97" s="23"/>
      <c r="F97" s="23"/>
      <c r="G97" s="23"/>
      <c r="H97" s="23"/>
      <c r="I97" s="23"/>
      <c r="J97" s="23"/>
    </row>
    <row r="98" spans="5:10" ht="12.75">
      <c r="E98" s="23"/>
      <c r="F98" s="23"/>
      <c r="G98" s="23"/>
      <c r="H98" s="23"/>
      <c r="I98" s="23"/>
      <c r="J98" s="23"/>
    </row>
    <row r="99" spans="5:10" ht="12.75">
      <c r="E99" s="23"/>
      <c r="F99" s="23"/>
      <c r="G99" s="23"/>
      <c r="H99" s="23"/>
      <c r="I99" s="23"/>
      <c r="J99" s="23"/>
    </row>
    <row r="100" spans="5:10" ht="12.75">
      <c r="E100" s="23"/>
      <c r="F100" s="23"/>
      <c r="G100" s="23"/>
      <c r="H100" s="23"/>
      <c r="I100" s="23"/>
      <c r="J100" s="23"/>
    </row>
    <row r="101" spans="5:10" ht="12.75">
      <c r="E101" s="23"/>
      <c r="F101" s="23"/>
      <c r="G101" s="23"/>
      <c r="H101" s="23"/>
      <c r="I101" s="23"/>
      <c r="J101" s="23"/>
    </row>
    <row r="102" spans="5:10" ht="12.75">
      <c r="E102" s="23"/>
      <c r="F102" s="23"/>
      <c r="G102" s="23"/>
      <c r="H102" s="23"/>
      <c r="I102" s="23"/>
      <c r="J102" s="23"/>
    </row>
    <row r="103" spans="5:10" ht="12.75">
      <c r="E103" s="23"/>
      <c r="F103" s="23"/>
      <c r="G103" s="23"/>
      <c r="H103" s="23"/>
      <c r="I103" s="23"/>
      <c r="J103" s="23"/>
    </row>
    <row r="104" spans="5:10" ht="12.75">
      <c r="E104" s="23"/>
      <c r="F104" s="23"/>
      <c r="G104" s="23"/>
      <c r="H104" s="23"/>
      <c r="I104" s="23"/>
      <c r="J104" s="23"/>
    </row>
    <row r="105" spans="5:10" ht="12.75">
      <c r="E105" s="23"/>
      <c r="F105" s="23"/>
      <c r="G105" s="23"/>
      <c r="H105" s="23"/>
      <c r="I105" s="23"/>
      <c r="J105" s="23"/>
    </row>
    <row r="106" spans="5:10" ht="12.75">
      <c r="E106" s="23"/>
      <c r="F106" s="23"/>
      <c r="G106" s="23"/>
      <c r="H106" s="23"/>
      <c r="I106" s="23"/>
      <c r="J106" s="23"/>
    </row>
    <row r="107" spans="5:10" ht="12.75">
      <c r="E107" s="23"/>
      <c r="F107" s="23"/>
      <c r="G107" s="23"/>
      <c r="H107" s="23"/>
      <c r="I107" s="23"/>
      <c r="J107" s="23"/>
    </row>
    <row r="108" spans="5:10" ht="12.75">
      <c r="E108" s="23"/>
      <c r="F108" s="23"/>
      <c r="G108" s="23"/>
      <c r="H108" s="23"/>
      <c r="I108" s="23"/>
      <c r="J108" s="23"/>
    </row>
    <row r="109" spans="5:10" ht="12.75">
      <c r="E109" s="23"/>
      <c r="F109" s="23"/>
      <c r="G109" s="23"/>
      <c r="H109" s="23"/>
      <c r="I109" s="23"/>
      <c r="J109" s="23"/>
    </row>
    <row r="110" spans="5:10" ht="12.75">
      <c r="E110" s="23"/>
      <c r="F110" s="23"/>
      <c r="G110" s="23"/>
      <c r="H110" s="23"/>
      <c r="I110" s="23"/>
      <c r="J110" s="23"/>
    </row>
    <row r="111" spans="5:10" ht="12.75">
      <c r="E111" s="23"/>
      <c r="F111" s="23"/>
      <c r="G111" s="23"/>
      <c r="H111" s="23"/>
      <c r="I111" s="23"/>
      <c r="J111" s="23"/>
    </row>
    <row r="112" spans="5:10" ht="12.75">
      <c r="E112" s="23"/>
      <c r="F112" s="23"/>
      <c r="G112" s="23"/>
      <c r="H112" s="23"/>
      <c r="I112" s="23"/>
      <c r="J112" s="23"/>
    </row>
    <row r="113" spans="5:10" ht="12.75">
      <c r="E113" s="23"/>
      <c r="F113" s="23"/>
      <c r="G113" s="23"/>
      <c r="H113" s="23"/>
      <c r="I113" s="23"/>
      <c r="J113" s="23"/>
    </row>
    <row r="114" spans="5:10" ht="12.75">
      <c r="E114" s="23"/>
      <c r="F114" s="23"/>
      <c r="G114" s="23"/>
      <c r="H114" s="23"/>
      <c r="I114" s="23"/>
      <c r="J114" s="23"/>
    </row>
    <row r="115" spans="5:10" ht="12.75">
      <c r="E115" s="23"/>
      <c r="F115" s="23"/>
      <c r="G115" s="23"/>
      <c r="H115" s="23"/>
      <c r="I115" s="23"/>
      <c r="J115" s="23"/>
    </row>
    <row r="116" spans="5:10" ht="12.75">
      <c r="E116" s="23"/>
      <c r="F116" s="23"/>
      <c r="G116" s="23"/>
      <c r="H116" s="23"/>
      <c r="I116" s="23"/>
      <c r="J116" s="23"/>
    </row>
    <row r="117" spans="5:10" ht="12.75">
      <c r="E117" s="23"/>
      <c r="F117" s="23"/>
      <c r="G117" s="23"/>
      <c r="H117" s="23"/>
      <c r="I117" s="23"/>
      <c r="J117" s="23"/>
    </row>
    <row r="118" spans="5:10" ht="12.75">
      <c r="E118" s="23"/>
      <c r="F118" s="23"/>
      <c r="G118" s="23"/>
      <c r="H118" s="23"/>
      <c r="I118" s="23"/>
      <c r="J118" s="23"/>
    </row>
    <row r="119" spans="5:10" ht="12.75">
      <c r="E119" s="23"/>
      <c r="F119" s="23"/>
      <c r="G119" s="23"/>
      <c r="H119" s="23"/>
      <c r="I119" s="23"/>
      <c r="J119" s="23"/>
    </row>
    <row r="120" spans="5:10" ht="12.75">
      <c r="E120" s="23"/>
      <c r="F120" s="23"/>
      <c r="G120" s="23"/>
      <c r="H120" s="23"/>
      <c r="I120" s="23"/>
      <c r="J120" s="23"/>
    </row>
    <row r="121" spans="5:10" ht="12.75">
      <c r="E121" s="23"/>
      <c r="F121" s="23"/>
      <c r="G121" s="23"/>
      <c r="H121" s="23"/>
      <c r="I121" s="23"/>
      <c r="J121" s="23"/>
    </row>
    <row r="122" spans="5:10" ht="12.75">
      <c r="E122" s="23"/>
      <c r="F122" s="23"/>
      <c r="G122" s="23"/>
      <c r="H122" s="23"/>
      <c r="I122" s="23"/>
      <c r="J122" s="23"/>
    </row>
    <row r="123" spans="5:10" ht="12.75">
      <c r="E123" s="23"/>
      <c r="F123" s="23"/>
      <c r="G123" s="23"/>
      <c r="H123" s="23"/>
      <c r="I123" s="23"/>
      <c r="J123" s="23"/>
    </row>
    <row r="124" spans="5:10" ht="12.75">
      <c r="E124" s="23"/>
      <c r="F124" s="23"/>
      <c r="G124" s="23"/>
      <c r="H124" s="23"/>
      <c r="I124" s="23"/>
      <c r="J124" s="23"/>
    </row>
    <row r="125" spans="5:10" ht="12.75">
      <c r="E125" s="23"/>
      <c r="F125" s="23"/>
      <c r="G125" s="23"/>
      <c r="H125" s="23"/>
      <c r="I125" s="23"/>
      <c r="J125" s="23"/>
    </row>
    <row r="126" spans="5:10" ht="12.75">
      <c r="E126" s="23"/>
      <c r="F126" s="23"/>
      <c r="G126" s="23"/>
      <c r="H126" s="23"/>
      <c r="I126" s="23"/>
      <c r="J126" s="23"/>
    </row>
    <row r="127" spans="5:10" ht="12.75">
      <c r="E127" s="23"/>
      <c r="F127" s="23"/>
      <c r="G127" s="23"/>
      <c r="H127" s="23"/>
      <c r="I127" s="23"/>
      <c r="J127" s="23"/>
    </row>
    <row r="128" spans="5:10" ht="12.75">
      <c r="E128" s="23"/>
      <c r="F128" s="23"/>
      <c r="G128" s="23"/>
      <c r="H128" s="23"/>
      <c r="I128" s="23"/>
      <c r="J128" s="23"/>
    </row>
    <row r="129" spans="5:10" ht="12.75">
      <c r="E129" s="23"/>
      <c r="F129" s="23"/>
      <c r="G129" s="23"/>
      <c r="H129" s="23"/>
      <c r="I129" s="23"/>
      <c r="J129" s="23"/>
    </row>
    <row r="130" spans="5:10" ht="12.75">
      <c r="E130" s="23"/>
      <c r="F130" s="23"/>
      <c r="G130" s="23"/>
      <c r="H130" s="23"/>
      <c r="I130" s="23"/>
      <c r="J130" s="23"/>
    </row>
    <row r="131" spans="5:10" ht="12.75">
      <c r="E131" s="23"/>
      <c r="F131" s="23"/>
      <c r="G131" s="23"/>
      <c r="H131" s="23"/>
      <c r="I131" s="23"/>
      <c r="J131" s="23"/>
    </row>
    <row r="132" spans="5:10" ht="12.75">
      <c r="E132" s="23"/>
      <c r="F132" s="23"/>
      <c r="G132" s="23"/>
      <c r="H132" s="23"/>
      <c r="I132" s="23"/>
      <c r="J132" s="23"/>
    </row>
    <row r="133" spans="5:10" ht="12.75">
      <c r="E133" s="23"/>
      <c r="F133" s="23"/>
      <c r="G133" s="23"/>
      <c r="H133" s="23"/>
      <c r="I133" s="23"/>
      <c r="J133" s="23"/>
    </row>
    <row r="134" spans="5:10" ht="12.75">
      <c r="E134" s="23"/>
      <c r="F134" s="23"/>
      <c r="G134" s="23"/>
      <c r="H134" s="23"/>
      <c r="I134" s="23"/>
      <c r="J134" s="23"/>
    </row>
    <row r="135" spans="5:10" ht="12.75">
      <c r="E135" s="23"/>
      <c r="F135" s="23"/>
      <c r="G135" s="23"/>
      <c r="H135" s="23"/>
      <c r="I135" s="23"/>
      <c r="J135" s="23"/>
    </row>
    <row r="136" spans="5:10" ht="12.75">
      <c r="E136" s="23"/>
      <c r="F136" s="23"/>
      <c r="G136" s="23"/>
      <c r="H136" s="23"/>
      <c r="I136" s="23"/>
      <c r="J136" s="23"/>
    </row>
    <row r="137" spans="5:10" ht="12.75">
      <c r="E137" s="23"/>
      <c r="F137" s="23"/>
      <c r="G137" s="23"/>
      <c r="H137" s="23"/>
      <c r="I137" s="23"/>
      <c r="J137" s="23"/>
    </row>
    <row r="138" spans="5:10" ht="12.75">
      <c r="E138" s="23"/>
      <c r="F138" s="23"/>
      <c r="G138" s="23"/>
      <c r="H138" s="23"/>
      <c r="I138" s="23"/>
      <c r="J138" s="23"/>
    </row>
    <row r="139" spans="5:10" ht="12.75">
      <c r="E139" s="23"/>
      <c r="F139" s="23"/>
      <c r="G139" s="23"/>
      <c r="H139" s="23"/>
      <c r="I139" s="23"/>
      <c r="J139" s="23"/>
    </row>
    <row r="140" spans="5:10" ht="12.75">
      <c r="E140" s="23"/>
      <c r="F140" s="23"/>
      <c r="G140" s="23"/>
      <c r="H140" s="23"/>
      <c r="I140" s="23"/>
      <c r="J140" s="23"/>
    </row>
    <row r="141" spans="5:10" ht="12.75">
      <c r="E141" s="23"/>
      <c r="F141" s="23"/>
      <c r="G141" s="23"/>
      <c r="H141" s="23"/>
      <c r="I141" s="23"/>
      <c r="J141" s="23"/>
    </row>
    <row r="142" spans="5:10" ht="12.75">
      <c r="E142" s="23"/>
      <c r="F142" s="23"/>
      <c r="G142" s="23"/>
      <c r="H142" s="23"/>
      <c r="I142" s="23"/>
      <c r="J142" s="23"/>
    </row>
    <row r="143" spans="5:10" ht="12.75">
      <c r="E143" s="23"/>
      <c r="F143" s="23"/>
      <c r="G143" s="23"/>
      <c r="H143" s="23"/>
      <c r="I143" s="23"/>
      <c r="J143" s="23"/>
    </row>
    <row r="144" spans="5:10" ht="12.75">
      <c r="E144" s="23"/>
      <c r="F144" s="23"/>
      <c r="G144" s="23"/>
      <c r="H144" s="23"/>
      <c r="I144" s="23"/>
      <c r="J144" s="23"/>
    </row>
    <row r="145" spans="5:10" ht="12.75">
      <c r="E145" s="23"/>
      <c r="F145" s="23"/>
      <c r="G145" s="23"/>
      <c r="H145" s="23"/>
      <c r="I145" s="23"/>
      <c r="J145" s="23"/>
    </row>
    <row r="146" spans="5:10" ht="12.75">
      <c r="E146" s="23"/>
      <c r="F146" s="23"/>
      <c r="G146" s="23"/>
      <c r="H146" s="23"/>
      <c r="I146" s="23"/>
      <c r="J146" s="23"/>
    </row>
    <row r="147" spans="5:10" ht="12.75">
      <c r="E147" s="23"/>
      <c r="F147" s="23"/>
      <c r="G147" s="23"/>
      <c r="H147" s="23"/>
      <c r="I147" s="23"/>
      <c r="J147" s="23"/>
    </row>
    <row r="148" spans="5:10" ht="12.75">
      <c r="E148" s="23"/>
      <c r="F148" s="23"/>
      <c r="G148" s="23"/>
      <c r="H148" s="23"/>
      <c r="I148" s="23"/>
      <c r="J148" s="23"/>
    </row>
    <row r="149" spans="5:10" ht="12.75">
      <c r="E149" s="23"/>
      <c r="F149" s="23"/>
      <c r="G149" s="23"/>
      <c r="H149" s="23"/>
      <c r="I149" s="23"/>
      <c r="J149" s="23"/>
    </row>
    <row r="150" spans="5:10" ht="12.75">
      <c r="E150" s="23"/>
      <c r="F150" s="23"/>
      <c r="G150" s="23"/>
      <c r="H150" s="23"/>
      <c r="I150" s="23"/>
      <c r="J150" s="23"/>
    </row>
    <row r="151" spans="5:10" ht="12.75">
      <c r="E151" s="23"/>
      <c r="F151" s="23"/>
      <c r="G151" s="23"/>
      <c r="H151" s="23"/>
      <c r="I151" s="23"/>
      <c r="J151" s="23"/>
    </row>
    <row r="152" spans="5:10" ht="12.75">
      <c r="E152" s="23"/>
      <c r="F152" s="23"/>
      <c r="G152" s="23"/>
      <c r="H152" s="23"/>
      <c r="I152" s="23"/>
      <c r="J152" s="23"/>
    </row>
    <row r="153" spans="5:10" ht="12.75">
      <c r="E153" s="23"/>
      <c r="F153" s="23"/>
      <c r="G153" s="23"/>
      <c r="H153" s="23"/>
      <c r="I153" s="23"/>
      <c r="J153" s="23"/>
    </row>
    <row r="154" spans="5:10" ht="12.75">
      <c r="E154" s="23"/>
      <c r="F154" s="23"/>
      <c r="G154" s="23"/>
      <c r="H154" s="23"/>
      <c r="I154" s="23"/>
      <c r="J154" s="23"/>
    </row>
    <row r="155" spans="5:10" ht="12.75">
      <c r="E155" s="23"/>
      <c r="F155" s="23"/>
      <c r="G155" s="23"/>
      <c r="H155" s="23"/>
      <c r="I155" s="23"/>
      <c r="J155" s="23"/>
    </row>
    <row r="156" spans="5:10" ht="12.75">
      <c r="E156" s="23"/>
      <c r="F156" s="23"/>
      <c r="G156" s="23"/>
      <c r="H156" s="23"/>
      <c r="I156" s="23"/>
      <c r="J156" s="23"/>
    </row>
    <row r="157" spans="5:10" ht="12.75">
      <c r="E157" s="23"/>
      <c r="F157" s="23"/>
      <c r="G157" s="23"/>
      <c r="H157" s="23"/>
      <c r="I157" s="23"/>
      <c r="J157" s="23"/>
    </row>
    <row r="158" spans="5:10" ht="12.75">
      <c r="E158" s="23"/>
      <c r="F158" s="23"/>
      <c r="G158" s="23"/>
      <c r="H158" s="23"/>
      <c r="I158" s="23"/>
      <c r="J158" s="23"/>
    </row>
    <row r="159" spans="5:10" ht="12.75">
      <c r="E159" s="23"/>
      <c r="F159" s="23"/>
      <c r="G159" s="23"/>
      <c r="H159" s="23"/>
      <c r="I159" s="23"/>
      <c r="J159" s="23"/>
    </row>
    <row r="160" spans="5:10" ht="12.75">
      <c r="E160" s="23"/>
      <c r="F160" s="23"/>
      <c r="G160" s="23"/>
      <c r="H160" s="23"/>
      <c r="I160" s="23"/>
      <c r="J160" s="23"/>
    </row>
    <row r="161" spans="5:10" ht="12.75">
      <c r="E161" s="23"/>
      <c r="F161" s="23"/>
      <c r="G161" s="23"/>
      <c r="H161" s="23"/>
      <c r="I161" s="23"/>
      <c r="J161" s="23"/>
    </row>
    <row r="162" spans="5:10" ht="12.75">
      <c r="E162" s="23"/>
      <c r="F162" s="23"/>
      <c r="G162" s="23"/>
      <c r="H162" s="23"/>
      <c r="I162" s="23"/>
      <c r="J162" s="23"/>
    </row>
    <row r="163" spans="5:10" ht="12.75">
      <c r="E163" s="23"/>
      <c r="F163" s="23"/>
      <c r="G163" s="23"/>
      <c r="H163" s="23"/>
      <c r="I163" s="23"/>
      <c r="J163" s="23"/>
    </row>
    <row r="164" spans="5:10" ht="12.75">
      <c r="E164" s="23"/>
      <c r="F164" s="23"/>
      <c r="G164" s="23"/>
      <c r="H164" s="23"/>
      <c r="I164" s="23"/>
      <c r="J164" s="23"/>
    </row>
    <row r="165" spans="5:10" ht="12.75">
      <c r="E165" s="23"/>
      <c r="F165" s="23"/>
      <c r="G165" s="23"/>
      <c r="H165" s="23"/>
      <c r="I165" s="23"/>
      <c r="J165" s="23"/>
    </row>
    <row r="166" spans="5:10" ht="12.75">
      <c r="E166" s="23"/>
      <c r="F166" s="23"/>
      <c r="G166" s="23"/>
      <c r="H166" s="23"/>
      <c r="I166" s="23"/>
      <c r="J166" s="23"/>
    </row>
    <row r="167" spans="5:10" ht="12.75">
      <c r="E167" s="23"/>
      <c r="F167" s="23"/>
      <c r="G167" s="23"/>
      <c r="H167" s="23"/>
      <c r="I167" s="23"/>
      <c r="J167" s="23"/>
    </row>
    <row r="168" spans="5:10" ht="12.75">
      <c r="E168" s="23"/>
      <c r="F168" s="23"/>
      <c r="G168" s="23"/>
      <c r="H168" s="23"/>
      <c r="I168" s="23"/>
      <c r="J168" s="23"/>
    </row>
    <row r="169" spans="5:10" ht="12.75">
      <c r="E169" s="23"/>
      <c r="F169" s="23"/>
      <c r="G169" s="23"/>
      <c r="H169" s="23"/>
      <c r="I169" s="23"/>
      <c r="J169" s="23"/>
    </row>
    <row r="170" spans="5:10" ht="12.75">
      <c r="E170" s="23"/>
      <c r="F170" s="23"/>
      <c r="G170" s="23"/>
      <c r="H170" s="23"/>
      <c r="I170" s="23"/>
      <c r="J170" s="23"/>
    </row>
    <row r="171" spans="5:10" ht="12.75">
      <c r="E171" s="23"/>
      <c r="F171" s="23"/>
      <c r="G171" s="23"/>
      <c r="H171" s="23"/>
      <c r="I171" s="23"/>
      <c r="J171" s="23"/>
    </row>
    <row r="172" spans="5:10" ht="12.75">
      <c r="E172" s="23"/>
      <c r="F172" s="23"/>
      <c r="G172" s="23"/>
      <c r="H172" s="23"/>
      <c r="I172" s="23"/>
      <c r="J172" s="23"/>
    </row>
    <row r="173" spans="5:10" ht="12.75">
      <c r="E173" s="23"/>
      <c r="F173" s="23"/>
      <c r="G173" s="23"/>
      <c r="H173" s="23"/>
      <c r="I173" s="23"/>
      <c r="J173" s="23"/>
    </row>
    <row r="174" spans="5:10" ht="12.75">
      <c r="E174" s="23"/>
      <c r="F174" s="23"/>
      <c r="G174" s="23"/>
      <c r="H174" s="23"/>
      <c r="I174" s="23"/>
      <c r="J174" s="23"/>
    </row>
    <row r="175" spans="5:10" ht="12.75">
      <c r="E175" s="23"/>
      <c r="F175" s="23"/>
      <c r="G175" s="23"/>
      <c r="H175" s="23"/>
      <c r="I175" s="23"/>
      <c r="J175" s="23"/>
    </row>
    <row r="176" spans="5:10" ht="12.75">
      <c r="E176" s="23"/>
      <c r="F176" s="23"/>
      <c r="G176" s="23"/>
      <c r="H176" s="23"/>
      <c r="I176" s="23"/>
      <c r="J176" s="23"/>
    </row>
    <row r="177" spans="5:10" ht="12.75">
      <c r="E177" s="23"/>
      <c r="F177" s="23"/>
      <c r="G177" s="23"/>
      <c r="H177" s="23"/>
      <c r="I177" s="23"/>
      <c r="J177" s="23"/>
    </row>
    <row r="178" spans="5:10" ht="12.75">
      <c r="E178" s="23"/>
      <c r="F178" s="23"/>
      <c r="G178" s="23"/>
      <c r="H178" s="23"/>
      <c r="I178" s="23"/>
      <c r="J178" s="23"/>
    </row>
    <row r="179" spans="5:10" ht="12.75">
      <c r="E179" s="23"/>
      <c r="F179" s="23"/>
      <c r="G179" s="23"/>
      <c r="H179" s="23"/>
      <c r="I179" s="23"/>
      <c r="J179" s="23"/>
    </row>
    <row r="180" spans="5:10" ht="12.75">
      <c r="E180" s="23"/>
      <c r="F180" s="23"/>
      <c r="G180" s="23"/>
      <c r="H180" s="23"/>
      <c r="I180" s="23"/>
      <c r="J180" s="23"/>
    </row>
    <row r="181" spans="5:10" ht="12.75">
      <c r="E181" s="23"/>
      <c r="F181" s="23"/>
      <c r="G181" s="23"/>
      <c r="H181" s="23"/>
      <c r="I181" s="23"/>
      <c r="J181" s="23"/>
    </row>
    <row r="182" spans="5:10" ht="12.75">
      <c r="E182" s="23"/>
      <c r="F182" s="23"/>
      <c r="G182" s="23"/>
      <c r="H182" s="23"/>
      <c r="I182" s="23"/>
      <c r="J182" s="23"/>
    </row>
    <row r="183" spans="5:10" ht="12.75">
      <c r="E183" s="23"/>
      <c r="F183" s="23"/>
      <c r="G183" s="23"/>
      <c r="H183" s="23"/>
      <c r="I183" s="23"/>
      <c r="J183" s="23"/>
    </row>
    <row r="184" spans="5:10" ht="12.75">
      <c r="E184" s="23"/>
      <c r="F184" s="23"/>
      <c r="G184" s="23"/>
      <c r="H184" s="23"/>
      <c r="I184" s="23"/>
      <c r="J184" s="23"/>
    </row>
    <row r="185" spans="5:10" ht="12.75">
      <c r="E185" s="23"/>
      <c r="F185" s="23"/>
      <c r="G185" s="23"/>
      <c r="H185" s="23"/>
      <c r="I185" s="23"/>
      <c r="J185" s="23"/>
    </row>
    <row r="186" spans="5:10" ht="12.75">
      <c r="E186" s="23"/>
      <c r="F186" s="23"/>
      <c r="G186" s="23"/>
      <c r="H186" s="23"/>
      <c r="I186" s="23"/>
      <c r="J186" s="23"/>
    </row>
    <row r="187" spans="5:10" ht="12.75">
      <c r="E187" s="23"/>
      <c r="F187" s="23"/>
      <c r="G187" s="23"/>
      <c r="H187" s="23"/>
      <c r="I187" s="23"/>
      <c r="J187" s="23"/>
    </row>
    <row r="188" spans="5:10" ht="12.75">
      <c r="E188" s="23"/>
      <c r="F188" s="23"/>
      <c r="G188" s="23"/>
      <c r="H188" s="23"/>
      <c r="I188" s="23"/>
      <c r="J188" s="23"/>
    </row>
    <row r="189" spans="5:10" ht="12.75">
      <c r="E189" s="23"/>
      <c r="F189" s="23"/>
      <c r="G189" s="23"/>
      <c r="H189" s="23"/>
      <c r="I189" s="23"/>
      <c r="J189" s="23"/>
    </row>
    <row r="190" spans="5:10" ht="12.75">
      <c r="E190" s="23"/>
      <c r="F190" s="23"/>
      <c r="G190" s="23"/>
      <c r="H190" s="23"/>
      <c r="I190" s="23"/>
      <c r="J190" s="23"/>
    </row>
    <row r="191" spans="5:10" ht="12.75">
      <c r="E191" s="23"/>
      <c r="F191" s="23"/>
      <c r="G191" s="23"/>
      <c r="H191" s="23"/>
      <c r="I191" s="23"/>
      <c r="J191" s="23"/>
    </row>
    <row r="192" spans="5:10" ht="12.75">
      <c r="E192" s="23"/>
      <c r="F192" s="23"/>
      <c r="G192" s="23"/>
      <c r="H192" s="23"/>
      <c r="I192" s="23"/>
      <c r="J192" s="23"/>
    </row>
    <row r="193" spans="5:10" ht="12.75">
      <c r="E193" s="23"/>
      <c r="F193" s="23"/>
      <c r="G193" s="23"/>
      <c r="H193" s="23"/>
      <c r="I193" s="23"/>
      <c r="J193" s="23"/>
    </row>
    <row r="194" spans="5:10" ht="12.75">
      <c r="E194" s="23"/>
      <c r="F194" s="23"/>
      <c r="G194" s="23"/>
      <c r="H194" s="23"/>
      <c r="I194" s="23"/>
      <c r="J194" s="23"/>
    </row>
    <row r="195" spans="5:10" ht="12.75">
      <c r="E195" s="23"/>
      <c r="F195" s="23"/>
      <c r="G195" s="23"/>
      <c r="H195" s="23"/>
      <c r="I195" s="23"/>
      <c r="J195" s="23"/>
    </row>
    <row r="196" spans="5:10" ht="12.75">
      <c r="E196" s="23"/>
      <c r="F196" s="23"/>
      <c r="G196" s="23"/>
      <c r="H196" s="23"/>
      <c r="I196" s="23"/>
      <c r="J196" s="23"/>
    </row>
    <row r="197" spans="5:10" ht="12.75">
      <c r="E197" s="23"/>
      <c r="F197" s="23"/>
      <c r="G197" s="23"/>
      <c r="H197" s="23"/>
      <c r="I197" s="23"/>
      <c r="J197" s="23"/>
    </row>
    <row r="198" spans="5:10" ht="12.75">
      <c r="E198" s="23"/>
      <c r="F198" s="23"/>
      <c r="G198" s="23"/>
      <c r="H198" s="23"/>
      <c r="I198" s="23"/>
      <c r="J198" s="23"/>
    </row>
    <row r="199" spans="5:10" ht="12.75">
      <c r="E199" s="23"/>
      <c r="F199" s="23"/>
      <c r="G199" s="23"/>
      <c r="H199" s="23"/>
      <c r="I199" s="23"/>
      <c r="J199" s="23"/>
    </row>
    <row r="200" spans="5:10" ht="12.75">
      <c r="E200" s="23"/>
      <c r="F200" s="23"/>
      <c r="G200" s="23"/>
      <c r="H200" s="23"/>
      <c r="I200" s="23"/>
      <c r="J200" s="23"/>
    </row>
    <row r="201" spans="5:10" ht="12.75">
      <c r="E201" s="23"/>
      <c r="F201" s="23"/>
      <c r="G201" s="23"/>
      <c r="H201" s="23"/>
      <c r="I201" s="23"/>
      <c r="J201" s="23"/>
    </row>
    <row r="202" spans="5:10" ht="12.75">
      <c r="E202" s="23"/>
      <c r="F202" s="23"/>
      <c r="G202" s="23"/>
      <c r="H202" s="23"/>
      <c r="I202" s="23"/>
      <c r="J202" s="23"/>
    </row>
    <row r="203" spans="5:10" ht="12.75">
      <c r="E203" s="23"/>
      <c r="F203" s="23"/>
      <c r="G203" s="23"/>
      <c r="H203" s="23"/>
      <c r="I203" s="23"/>
      <c r="J203" s="23"/>
    </row>
    <row r="204" spans="5:10" ht="12.75">
      <c r="E204" s="23"/>
      <c r="F204" s="23"/>
      <c r="G204" s="23"/>
      <c r="H204" s="23"/>
      <c r="I204" s="23"/>
      <c r="J204" s="23"/>
    </row>
    <row r="205" spans="5:10" ht="12.75">
      <c r="E205" s="23"/>
      <c r="F205" s="23"/>
      <c r="G205" s="23"/>
      <c r="H205" s="23"/>
      <c r="I205" s="23"/>
      <c r="J205" s="23"/>
    </row>
    <row r="206" spans="5:10" ht="12.75">
      <c r="E206" s="23"/>
      <c r="F206" s="23"/>
      <c r="G206" s="23"/>
      <c r="H206" s="23"/>
      <c r="I206" s="23"/>
      <c r="J206" s="23"/>
    </row>
    <row r="207" spans="5:10" ht="12.75">
      <c r="E207" s="23"/>
      <c r="F207" s="23"/>
      <c r="G207" s="23"/>
      <c r="H207" s="23"/>
      <c r="I207" s="23"/>
      <c r="J207" s="23"/>
    </row>
    <row r="208" spans="5:10" ht="12.75">
      <c r="E208" s="23"/>
      <c r="F208" s="23"/>
      <c r="G208" s="23"/>
      <c r="H208" s="23"/>
      <c r="I208" s="23"/>
      <c r="J208" s="23"/>
    </row>
    <row r="209" spans="5:10" ht="12.75">
      <c r="E209" s="23"/>
      <c r="F209" s="23"/>
      <c r="G209" s="23"/>
      <c r="H209" s="23"/>
      <c r="I209" s="23"/>
      <c r="J209" s="23"/>
    </row>
    <row r="210" spans="5:10" ht="12.75">
      <c r="E210" s="23"/>
      <c r="F210" s="23"/>
      <c r="G210" s="23"/>
      <c r="H210" s="23"/>
      <c r="I210" s="23"/>
      <c r="J210" s="23"/>
    </row>
    <row r="211" spans="5:10" ht="12.75">
      <c r="E211" s="23"/>
      <c r="F211" s="23"/>
      <c r="G211" s="23"/>
      <c r="H211" s="23"/>
      <c r="I211" s="23"/>
      <c r="J211" s="23"/>
    </row>
    <row r="212" spans="5:10" ht="12.75">
      <c r="E212" s="23"/>
      <c r="F212" s="23"/>
      <c r="G212" s="23"/>
      <c r="H212" s="23"/>
      <c r="I212" s="23"/>
      <c r="J212" s="23"/>
    </row>
    <row r="213" spans="5:10" ht="12.75">
      <c r="E213" s="23"/>
      <c r="F213" s="23"/>
      <c r="G213" s="23"/>
      <c r="H213" s="23"/>
      <c r="I213" s="23"/>
      <c r="J213" s="23"/>
    </row>
    <row r="214" spans="5:10" ht="12.75">
      <c r="E214" s="23"/>
      <c r="F214" s="23"/>
      <c r="G214" s="23"/>
      <c r="H214" s="23"/>
      <c r="I214" s="23"/>
      <c r="J214" s="23"/>
    </row>
    <row r="215" spans="5:10" ht="12.75">
      <c r="E215" s="23"/>
      <c r="F215" s="23"/>
      <c r="G215" s="23"/>
      <c r="H215" s="23"/>
      <c r="I215" s="23"/>
      <c r="J215" s="23"/>
    </row>
    <row r="216" spans="5:10" ht="12.75">
      <c r="E216" s="23"/>
      <c r="F216" s="23"/>
      <c r="G216" s="23"/>
      <c r="H216" s="23"/>
      <c r="I216" s="23"/>
      <c r="J216" s="23"/>
    </row>
    <row r="217" spans="5:10" ht="12.75">
      <c r="E217" s="23"/>
      <c r="F217" s="23"/>
      <c r="G217" s="23"/>
      <c r="H217" s="23"/>
      <c r="I217" s="23"/>
      <c r="J217" s="23"/>
    </row>
    <row r="218" spans="5:10" ht="12.75">
      <c r="E218" s="23"/>
      <c r="F218" s="23"/>
      <c r="G218" s="23"/>
      <c r="H218" s="23"/>
      <c r="I218" s="23"/>
      <c r="J218" s="23"/>
    </row>
    <row r="219" spans="5:10" ht="12.75">
      <c r="E219" s="23"/>
      <c r="F219" s="23"/>
      <c r="G219" s="23"/>
      <c r="H219" s="23"/>
      <c r="I219" s="23"/>
      <c r="J219" s="23"/>
    </row>
    <row r="220" spans="5:10" ht="12.75">
      <c r="E220" s="23"/>
      <c r="F220" s="23"/>
      <c r="G220" s="23"/>
      <c r="H220" s="23"/>
      <c r="I220" s="23"/>
      <c r="J220" s="23"/>
    </row>
    <row r="221" spans="5:10" ht="12.75">
      <c r="E221" s="23"/>
      <c r="F221" s="23"/>
      <c r="G221" s="23"/>
      <c r="H221" s="23"/>
      <c r="I221" s="23"/>
      <c r="J221" s="23"/>
    </row>
    <row r="222" spans="5:10" ht="12.75">
      <c r="E222" s="23"/>
      <c r="F222" s="23"/>
      <c r="G222" s="23"/>
      <c r="H222" s="23"/>
      <c r="I222" s="23"/>
      <c r="J222" s="23"/>
    </row>
    <row r="223" spans="5:10" ht="12.75">
      <c r="E223" s="23"/>
      <c r="F223" s="23"/>
      <c r="G223" s="23"/>
      <c r="H223" s="23"/>
      <c r="I223" s="23"/>
      <c r="J223" s="23"/>
    </row>
    <row r="224" spans="5:10" ht="12.75">
      <c r="E224" s="23"/>
      <c r="F224" s="23"/>
      <c r="G224" s="23"/>
      <c r="H224" s="23"/>
      <c r="I224" s="23"/>
      <c r="J224" s="23"/>
    </row>
    <row r="225" spans="5:10" ht="12.75">
      <c r="E225" s="23"/>
      <c r="F225" s="23"/>
      <c r="G225" s="23"/>
      <c r="H225" s="23"/>
      <c r="I225" s="23"/>
      <c r="J225" s="23"/>
    </row>
    <row r="226" spans="5:10" ht="12.75">
      <c r="E226" s="23"/>
      <c r="F226" s="23"/>
      <c r="G226" s="23"/>
      <c r="H226" s="23"/>
      <c r="I226" s="23"/>
      <c r="J226" s="23"/>
    </row>
    <row r="227" spans="5:10" ht="12.75">
      <c r="E227" s="23"/>
      <c r="F227" s="23"/>
      <c r="G227" s="23"/>
      <c r="H227" s="23"/>
      <c r="I227" s="23"/>
      <c r="J227" s="23"/>
    </row>
    <row r="228" spans="5:10" ht="12.75">
      <c r="E228" s="23"/>
      <c r="F228" s="23"/>
      <c r="G228" s="23"/>
      <c r="H228" s="23"/>
      <c r="I228" s="23"/>
      <c r="J228" s="23"/>
    </row>
    <row r="229" spans="5:10" ht="12.75">
      <c r="E229" s="23"/>
      <c r="F229" s="23"/>
      <c r="G229" s="23"/>
      <c r="H229" s="23"/>
      <c r="I229" s="23"/>
      <c r="J229" s="23"/>
    </row>
    <row r="230" spans="5:10" ht="12.75">
      <c r="E230" s="23"/>
      <c r="F230" s="23"/>
      <c r="G230" s="23"/>
      <c r="H230" s="23"/>
      <c r="I230" s="23"/>
      <c r="J230" s="23"/>
    </row>
    <row r="231" spans="5:10" ht="12.75">
      <c r="E231" s="23"/>
      <c r="F231" s="23"/>
      <c r="G231" s="23"/>
      <c r="H231" s="23"/>
      <c r="I231" s="23"/>
      <c r="J231" s="23"/>
    </row>
    <row r="232" spans="5:10" ht="12.75">
      <c r="E232" s="23"/>
      <c r="F232" s="23"/>
      <c r="G232" s="23"/>
      <c r="H232" s="23"/>
      <c r="I232" s="23"/>
      <c r="J232" s="23"/>
    </row>
    <row r="233" spans="5:10" ht="12.75">
      <c r="E233" s="23"/>
      <c r="F233" s="23"/>
      <c r="G233" s="23"/>
      <c r="H233" s="23"/>
      <c r="I233" s="23"/>
      <c r="J233" s="23"/>
    </row>
    <row r="234" spans="5:10" ht="12.75">
      <c r="E234" s="23"/>
      <c r="F234" s="23"/>
      <c r="G234" s="23"/>
      <c r="H234" s="23"/>
      <c r="I234" s="23"/>
      <c r="J234" s="23"/>
    </row>
    <row r="235" spans="5:10" ht="12.75">
      <c r="E235" s="23"/>
      <c r="F235" s="23"/>
      <c r="G235" s="23"/>
      <c r="H235" s="23"/>
      <c r="I235" s="23"/>
      <c r="J235" s="23"/>
    </row>
    <row r="236" spans="5:10" ht="12.75">
      <c r="E236" s="23"/>
      <c r="F236" s="23"/>
      <c r="G236" s="23"/>
      <c r="H236" s="23"/>
      <c r="I236" s="23"/>
      <c r="J236" s="23"/>
    </row>
    <row r="237" spans="5:10" ht="12.75">
      <c r="E237" s="23"/>
      <c r="F237" s="23"/>
      <c r="G237" s="23"/>
      <c r="H237" s="23"/>
      <c r="I237" s="23"/>
      <c r="J237" s="23"/>
    </row>
    <row r="238" spans="5:10" ht="12.75">
      <c r="E238" s="23"/>
      <c r="F238" s="23"/>
      <c r="G238" s="23"/>
      <c r="H238" s="23"/>
      <c r="I238" s="23"/>
      <c r="J238" s="23"/>
    </row>
    <row r="239" spans="5:10" ht="12.75">
      <c r="E239" s="23"/>
      <c r="F239" s="23"/>
      <c r="G239" s="23"/>
      <c r="H239" s="23"/>
      <c r="I239" s="23"/>
      <c r="J239" s="23"/>
    </row>
    <row r="240" spans="5:10" ht="12.75">
      <c r="E240" s="23"/>
      <c r="F240" s="23"/>
      <c r="G240" s="23"/>
      <c r="H240" s="23"/>
      <c r="I240" s="23"/>
      <c r="J240" s="23"/>
    </row>
    <row r="241" spans="5:10" ht="12.75">
      <c r="E241" s="23"/>
      <c r="F241" s="23"/>
      <c r="G241" s="23"/>
      <c r="H241" s="23"/>
      <c r="I241" s="23"/>
      <c r="J241" s="23"/>
    </row>
    <row r="242" spans="5:10" ht="12.75">
      <c r="E242" s="23"/>
      <c r="F242" s="23"/>
      <c r="G242" s="23"/>
      <c r="H242" s="23"/>
      <c r="I242" s="23"/>
      <c r="J242" s="23"/>
    </row>
    <row r="243" spans="5:10" ht="12.75">
      <c r="E243" s="23"/>
      <c r="F243" s="23"/>
      <c r="G243" s="23"/>
      <c r="H243" s="23"/>
      <c r="I243" s="23"/>
      <c r="J243" s="23"/>
    </row>
    <row r="244" spans="5:10" ht="12.75">
      <c r="E244" s="23"/>
      <c r="F244" s="23"/>
      <c r="G244" s="23"/>
      <c r="H244" s="23"/>
      <c r="I244" s="23"/>
      <c r="J244" s="23"/>
    </row>
    <row r="245" spans="5:10" ht="12.75">
      <c r="E245" s="23"/>
      <c r="F245" s="23"/>
      <c r="G245" s="23"/>
      <c r="H245" s="23"/>
      <c r="I245" s="23"/>
      <c r="J245" s="23"/>
    </row>
    <row r="246" spans="5:10" ht="12.75">
      <c r="E246" s="23"/>
      <c r="F246" s="23"/>
      <c r="G246" s="23"/>
      <c r="H246" s="23"/>
      <c r="I246" s="23"/>
      <c r="J246" s="23"/>
    </row>
    <row r="247" spans="5:10" ht="12.75">
      <c r="E247" s="23"/>
      <c r="F247" s="23"/>
      <c r="G247" s="23"/>
      <c r="H247" s="23"/>
      <c r="I247" s="23"/>
      <c r="J247" s="23"/>
    </row>
    <row r="248" spans="5:10" ht="12.75">
      <c r="E248" s="23"/>
      <c r="F248" s="23"/>
      <c r="G248" s="23"/>
      <c r="H248" s="23"/>
      <c r="I248" s="23"/>
      <c r="J248" s="23"/>
    </row>
    <row r="249" spans="5:10" ht="12.75">
      <c r="E249" s="23"/>
      <c r="F249" s="23"/>
      <c r="G249" s="23"/>
      <c r="H249" s="23"/>
      <c r="I249" s="23"/>
      <c r="J249" s="23"/>
    </row>
    <row r="250" spans="5:10" ht="12.75">
      <c r="E250" s="23"/>
      <c r="F250" s="23"/>
      <c r="G250" s="23"/>
      <c r="H250" s="23"/>
      <c r="I250" s="23"/>
      <c r="J250" s="23"/>
    </row>
    <row r="251" spans="5:10" ht="12.75">
      <c r="E251" s="23"/>
      <c r="F251" s="23"/>
      <c r="G251" s="23"/>
      <c r="H251" s="23"/>
      <c r="I251" s="23"/>
      <c r="J251" s="23"/>
    </row>
    <row r="252" spans="5:10" ht="12.75">
      <c r="E252" s="23"/>
      <c r="F252" s="23"/>
      <c r="G252" s="23"/>
      <c r="H252" s="23"/>
      <c r="I252" s="23"/>
      <c r="J252" s="23"/>
    </row>
    <row r="253" spans="5:10" ht="12.75">
      <c r="E253" s="23"/>
      <c r="F253" s="23"/>
      <c r="G253" s="23"/>
      <c r="H253" s="23"/>
      <c r="I253" s="23"/>
      <c r="J253" s="23"/>
    </row>
    <row r="254" spans="5:10" ht="12.75">
      <c r="E254" s="23"/>
      <c r="F254" s="23"/>
      <c r="G254" s="23"/>
      <c r="H254" s="23"/>
      <c r="I254" s="23"/>
      <c r="J254" s="23"/>
    </row>
    <row r="255" spans="5:10" ht="12.75">
      <c r="E255" s="23"/>
      <c r="F255" s="23"/>
      <c r="G255" s="23"/>
      <c r="H255" s="23"/>
      <c r="I255" s="23"/>
      <c r="J255" s="23"/>
    </row>
    <row r="256" spans="5:10" ht="12.75">
      <c r="E256" s="23"/>
      <c r="F256" s="23"/>
      <c r="G256" s="23"/>
      <c r="H256" s="23"/>
      <c r="I256" s="23"/>
      <c r="J256" s="23"/>
    </row>
    <row r="257" spans="5:10" ht="12.75">
      <c r="E257" s="23"/>
      <c r="F257" s="23"/>
      <c r="G257" s="23"/>
      <c r="H257" s="23"/>
      <c r="I257" s="23"/>
      <c r="J257" s="23"/>
    </row>
    <row r="258" spans="5:10" ht="12.75">
      <c r="E258" s="23"/>
      <c r="F258" s="23"/>
      <c r="G258" s="23"/>
      <c r="H258" s="23"/>
      <c r="I258" s="23"/>
      <c r="J258" s="23"/>
    </row>
    <row r="259" spans="5:10" ht="12.75">
      <c r="E259" s="23"/>
      <c r="F259" s="23"/>
      <c r="G259" s="23"/>
      <c r="H259" s="23"/>
      <c r="I259" s="23"/>
      <c r="J259" s="23"/>
    </row>
    <row r="260" spans="5:10" ht="12.75">
      <c r="E260" s="23"/>
      <c r="F260" s="23"/>
      <c r="G260" s="23"/>
      <c r="H260" s="23"/>
      <c r="I260" s="23"/>
      <c r="J260" s="23"/>
    </row>
    <row r="261" spans="5:10" ht="12.75">
      <c r="E261" s="23"/>
      <c r="F261" s="23"/>
      <c r="G261" s="23"/>
      <c r="H261" s="23"/>
      <c r="I261" s="23"/>
      <c r="J261" s="23"/>
    </row>
    <row r="262" spans="5:10" ht="12.75">
      <c r="E262" s="23"/>
      <c r="F262" s="23"/>
      <c r="G262" s="23"/>
      <c r="H262" s="23"/>
      <c r="I262" s="23"/>
      <c r="J262" s="23"/>
    </row>
    <row r="263" spans="5:10" ht="12.75">
      <c r="E263" s="23"/>
      <c r="F263" s="23"/>
      <c r="G263" s="23"/>
      <c r="H263" s="23"/>
      <c r="I263" s="23"/>
      <c r="J263" s="23"/>
    </row>
    <row r="264" spans="5:10" ht="12.75">
      <c r="E264" s="23"/>
      <c r="F264" s="23"/>
      <c r="G264" s="23"/>
      <c r="H264" s="23"/>
      <c r="I264" s="23"/>
      <c r="J264" s="23"/>
    </row>
    <row r="265" spans="5:10" ht="12.75">
      <c r="E265" s="23"/>
      <c r="F265" s="23"/>
      <c r="G265" s="23"/>
      <c r="H265" s="23"/>
      <c r="I265" s="23"/>
      <c r="J265" s="23"/>
    </row>
    <row r="266" spans="5:10" ht="12.75">
      <c r="E266" s="23"/>
      <c r="F266" s="23"/>
      <c r="G266" s="23"/>
      <c r="H266" s="23"/>
      <c r="I266" s="23"/>
      <c r="J266" s="23"/>
    </row>
    <row r="267" spans="5:10" ht="12.75">
      <c r="E267" s="23"/>
      <c r="F267" s="23"/>
      <c r="G267" s="23"/>
      <c r="H267" s="23"/>
      <c r="I267" s="23"/>
      <c r="J267" s="23"/>
    </row>
    <row r="268" spans="5:10" ht="12.75">
      <c r="E268" s="23"/>
      <c r="F268" s="23"/>
      <c r="G268" s="23"/>
      <c r="H268" s="23"/>
      <c r="I268" s="23"/>
      <c r="J268" s="23"/>
    </row>
    <row r="269" spans="5:10" ht="12.75">
      <c r="E269" s="23"/>
      <c r="F269" s="23"/>
      <c r="G269" s="23"/>
      <c r="H269" s="23"/>
      <c r="I269" s="23"/>
      <c r="J269" s="23"/>
    </row>
    <row r="270" spans="5:10" ht="12.75">
      <c r="E270" s="23"/>
      <c r="F270" s="23"/>
      <c r="G270" s="23"/>
      <c r="H270" s="23"/>
      <c r="I270" s="23"/>
      <c r="J270" s="23"/>
    </row>
    <row r="271" spans="5:10" ht="12.75">
      <c r="E271" s="23"/>
      <c r="F271" s="23"/>
      <c r="G271" s="23"/>
      <c r="H271" s="23"/>
      <c r="I271" s="23"/>
      <c r="J271" s="23"/>
    </row>
    <row r="272" spans="5:10" ht="12.75">
      <c r="E272" s="23"/>
      <c r="F272" s="23"/>
      <c r="G272" s="23"/>
      <c r="H272" s="23"/>
      <c r="I272" s="23"/>
      <c r="J272" s="23"/>
    </row>
    <row r="273" spans="5:10" ht="12.75">
      <c r="E273" s="23"/>
      <c r="F273" s="23"/>
      <c r="G273" s="23"/>
      <c r="H273" s="23"/>
      <c r="I273" s="23"/>
      <c r="J273" s="23"/>
    </row>
    <row r="274" spans="5:10" ht="12.75">
      <c r="E274" s="23"/>
      <c r="F274" s="23"/>
      <c r="G274" s="23"/>
      <c r="H274" s="23"/>
      <c r="I274" s="23"/>
      <c r="J274" s="23"/>
    </row>
    <row r="275" spans="5:10" ht="12.75">
      <c r="E275" s="23"/>
      <c r="F275" s="23"/>
      <c r="G275" s="23"/>
      <c r="H275" s="23"/>
      <c r="I275" s="23"/>
      <c r="J275" s="23"/>
    </row>
    <row r="276" spans="5:10" ht="12.75">
      <c r="E276" s="23"/>
      <c r="F276" s="23"/>
      <c r="G276" s="23"/>
      <c r="H276" s="23"/>
      <c r="I276" s="23"/>
      <c r="J276" s="23"/>
    </row>
    <row r="277" spans="5:10" ht="12.75">
      <c r="E277" s="23"/>
      <c r="F277" s="23"/>
      <c r="G277" s="23"/>
      <c r="H277" s="23"/>
      <c r="I277" s="23"/>
      <c r="J277" s="23"/>
    </row>
    <row r="278" spans="5:10" ht="12.75">
      <c r="E278" s="23"/>
      <c r="F278" s="23"/>
      <c r="G278" s="23"/>
      <c r="H278" s="23"/>
      <c r="I278" s="23"/>
      <c r="J278" s="23"/>
    </row>
    <row r="279" spans="5:10" ht="12.75">
      <c r="E279" s="23"/>
      <c r="F279" s="23"/>
      <c r="G279" s="23"/>
      <c r="H279" s="23"/>
      <c r="I279" s="23"/>
      <c r="J279" s="23"/>
    </row>
    <row r="280" spans="5:10" ht="12.75">
      <c r="E280" s="23"/>
      <c r="F280" s="23"/>
      <c r="G280" s="23"/>
      <c r="H280" s="23"/>
      <c r="I280" s="23"/>
      <c r="J280" s="23"/>
    </row>
    <row r="281" spans="5:10" ht="12.75">
      <c r="E281" s="23"/>
      <c r="F281" s="23"/>
      <c r="G281" s="23"/>
      <c r="H281" s="23"/>
      <c r="I281" s="23"/>
      <c r="J281" s="23"/>
    </row>
    <row r="282" spans="5:10" ht="12.75">
      <c r="E282" s="23"/>
      <c r="F282" s="23"/>
      <c r="G282" s="23"/>
      <c r="H282" s="23"/>
      <c r="I282" s="23"/>
      <c r="J282" s="23"/>
    </row>
    <row r="283" spans="5:10" ht="12.75">
      <c r="E283" s="23"/>
      <c r="F283" s="23"/>
      <c r="G283" s="23"/>
      <c r="H283" s="23"/>
      <c r="I283" s="23"/>
      <c r="J283" s="23"/>
    </row>
    <row r="284" spans="5:10" ht="12.75">
      <c r="E284" s="23"/>
      <c r="F284" s="23"/>
      <c r="G284" s="23"/>
      <c r="H284" s="23"/>
      <c r="I284" s="23"/>
      <c r="J284" s="23"/>
    </row>
    <row r="285" spans="5:10" ht="12.75">
      <c r="E285" s="23"/>
      <c r="F285" s="23"/>
      <c r="G285" s="23"/>
      <c r="H285" s="23"/>
      <c r="I285" s="23"/>
      <c r="J285" s="23"/>
    </row>
    <row r="286" spans="5:10" ht="12.75">
      <c r="E286" s="23"/>
      <c r="F286" s="23"/>
      <c r="G286" s="23"/>
      <c r="H286" s="23"/>
      <c r="I286" s="23"/>
      <c r="J286" s="23"/>
    </row>
    <row r="287" spans="5:10" ht="12.75">
      <c r="E287" s="23"/>
      <c r="F287" s="23"/>
      <c r="G287" s="23"/>
      <c r="H287" s="23"/>
      <c r="I287" s="23"/>
      <c r="J287" s="23"/>
    </row>
    <row r="288" spans="5:10" ht="12.75">
      <c r="E288" s="23"/>
      <c r="F288" s="23"/>
      <c r="G288" s="23"/>
      <c r="H288" s="23"/>
      <c r="I288" s="23"/>
      <c r="J288" s="23"/>
    </row>
    <row r="289" spans="5:10" ht="12.75">
      <c r="E289" s="23"/>
      <c r="F289" s="23"/>
      <c r="G289" s="23"/>
      <c r="H289" s="23"/>
      <c r="I289" s="23"/>
      <c r="J289" s="23"/>
    </row>
    <row r="290" spans="5:10" ht="12.75">
      <c r="E290" s="23"/>
      <c r="F290" s="23"/>
      <c r="G290" s="23"/>
      <c r="H290" s="23"/>
      <c r="I290" s="23"/>
      <c r="J290" s="23"/>
    </row>
    <row r="291" spans="5:10" ht="12.75">
      <c r="E291" s="23"/>
      <c r="F291" s="23"/>
      <c r="G291" s="23"/>
      <c r="H291" s="23"/>
      <c r="I291" s="23"/>
      <c r="J291" s="23"/>
    </row>
    <row r="292" spans="5:10" ht="12.75">
      <c r="E292" s="23"/>
      <c r="F292" s="23"/>
      <c r="G292" s="23"/>
      <c r="H292" s="23"/>
      <c r="I292" s="23"/>
      <c r="J292" s="23"/>
    </row>
    <row r="293" spans="5:10" ht="12.75">
      <c r="E293" s="23"/>
      <c r="F293" s="23"/>
      <c r="G293" s="23"/>
      <c r="H293" s="23"/>
      <c r="I293" s="23"/>
      <c r="J293" s="23"/>
    </row>
    <row r="294" spans="5:10" ht="12.75">
      <c r="E294" s="23"/>
      <c r="F294" s="23"/>
      <c r="G294" s="23"/>
      <c r="H294" s="23"/>
      <c r="I294" s="23"/>
      <c r="J294" s="23"/>
    </row>
    <row r="295" spans="5:10" ht="12.75">
      <c r="E295" s="23"/>
      <c r="F295" s="23"/>
      <c r="G295" s="23"/>
      <c r="H295" s="23"/>
      <c r="I295" s="23"/>
      <c r="J295" s="23"/>
    </row>
    <row r="296" spans="5:10" ht="12.75">
      <c r="E296" s="23"/>
      <c r="F296" s="23"/>
      <c r="G296" s="23"/>
      <c r="H296" s="23"/>
      <c r="I296" s="23"/>
      <c r="J296" s="23"/>
    </row>
    <row r="297" spans="5:10" ht="12.75">
      <c r="E297" s="23"/>
      <c r="F297" s="23"/>
      <c r="G297" s="23"/>
      <c r="H297" s="23"/>
      <c r="I297" s="23"/>
      <c r="J297" s="23"/>
    </row>
    <row r="298" spans="5:10" ht="12.75">
      <c r="E298" s="23"/>
      <c r="F298" s="23"/>
      <c r="G298" s="23"/>
      <c r="H298" s="23"/>
      <c r="I298" s="23"/>
      <c r="J298" s="23"/>
    </row>
    <row r="299" spans="5:10" ht="12.75">
      <c r="E299" s="23"/>
      <c r="F299" s="23"/>
      <c r="G299" s="23"/>
      <c r="H299" s="23"/>
      <c r="I299" s="23"/>
      <c r="J299" s="23"/>
    </row>
    <row r="300" spans="5:10" ht="12.75">
      <c r="E300" s="23"/>
      <c r="F300" s="23"/>
      <c r="G300" s="23"/>
      <c r="H300" s="23"/>
      <c r="I300" s="23"/>
      <c r="J300" s="23"/>
    </row>
    <row r="301" spans="5:10" ht="12.75">
      <c r="E301" s="23"/>
      <c r="F301" s="23"/>
      <c r="G301" s="23"/>
      <c r="H301" s="23"/>
      <c r="I301" s="23"/>
      <c r="J301" s="23"/>
    </row>
    <row r="302" spans="5:10" ht="12.75">
      <c r="E302" s="23"/>
      <c r="F302" s="23"/>
      <c r="G302" s="23"/>
      <c r="H302" s="23"/>
      <c r="I302" s="23"/>
      <c r="J302" s="23"/>
    </row>
    <row r="303" spans="5:10" ht="12.75">
      <c r="E303" s="23"/>
      <c r="F303" s="23"/>
      <c r="G303" s="23"/>
      <c r="H303" s="23"/>
      <c r="I303" s="23"/>
      <c r="J303" s="23"/>
    </row>
    <row r="304" spans="5:10" ht="12.75">
      <c r="E304" s="23"/>
      <c r="F304" s="23"/>
      <c r="G304" s="23"/>
      <c r="H304" s="23"/>
      <c r="I304" s="23"/>
      <c r="J304" s="23"/>
    </row>
    <row r="305" spans="5:10" ht="12.75">
      <c r="E305" s="23"/>
      <c r="F305" s="23"/>
      <c r="G305" s="23"/>
      <c r="H305" s="23"/>
      <c r="I305" s="23"/>
      <c r="J305" s="23"/>
    </row>
    <row r="306" spans="5:10" ht="12.75">
      <c r="E306" s="23"/>
      <c r="F306" s="23"/>
      <c r="G306" s="23"/>
      <c r="H306" s="23"/>
      <c r="I306" s="23"/>
      <c r="J306" s="23"/>
    </row>
    <row r="307" spans="5:10" ht="12.75">
      <c r="E307" s="23"/>
      <c r="F307" s="23"/>
      <c r="G307" s="23"/>
      <c r="H307" s="23"/>
      <c r="I307" s="23"/>
      <c r="J307" s="23"/>
    </row>
    <row r="308" spans="5:10" ht="12.75">
      <c r="E308" s="23"/>
      <c r="F308" s="23"/>
      <c r="G308" s="23"/>
      <c r="H308" s="23"/>
      <c r="I308" s="23"/>
      <c r="J308" s="23"/>
    </row>
    <row r="309" spans="5:10" ht="12.75">
      <c r="E309" s="23"/>
      <c r="F309" s="23"/>
      <c r="G309" s="23"/>
      <c r="H309" s="23"/>
      <c r="I309" s="23"/>
      <c r="J309" s="23"/>
    </row>
    <row r="310" spans="5:10" ht="12.75">
      <c r="E310" s="23"/>
      <c r="F310" s="23"/>
      <c r="G310" s="23"/>
      <c r="H310" s="23"/>
      <c r="I310" s="23"/>
      <c r="J310" s="23"/>
    </row>
    <row r="311" spans="5:10" ht="12.75">
      <c r="E311" s="23"/>
      <c r="F311" s="23"/>
      <c r="G311" s="23"/>
      <c r="H311" s="23"/>
      <c r="I311" s="23"/>
      <c r="J311" s="23"/>
    </row>
    <row r="312" spans="5:10" ht="12.75">
      <c r="E312" s="23"/>
      <c r="F312" s="23"/>
      <c r="G312" s="23"/>
      <c r="H312" s="23"/>
      <c r="I312" s="23"/>
      <c r="J312" s="23"/>
    </row>
    <row r="313" spans="5:10" ht="12.75">
      <c r="E313" s="23"/>
      <c r="F313" s="23"/>
      <c r="G313" s="23"/>
      <c r="H313" s="23"/>
      <c r="I313" s="23"/>
      <c r="J313" s="23"/>
    </row>
    <row r="314" spans="5:10" ht="12.75">
      <c r="E314" s="23"/>
      <c r="F314" s="23"/>
      <c r="G314" s="23"/>
      <c r="H314" s="23"/>
      <c r="I314" s="23"/>
      <c r="J314" s="23"/>
    </row>
    <row r="315" spans="5:10" ht="12.75">
      <c r="E315" s="23"/>
      <c r="F315" s="23"/>
      <c r="G315" s="23"/>
      <c r="H315" s="23"/>
      <c r="I315" s="23"/>
      <c r="J315" s="23"/>
    </row>
    <row r="316" spans="5:10" ht="12.75">
      <c r="E316" s="23"/>
      <c r="F316" s="23"/>
      <c r="G316" s="23"/>
      <c r="H316" s="23"/>
      <c r="I316" s="23"/>
      <c r="J316" s="23"/>
    </row>
    <row r="317" spans="5:10" ht="12.75">
      <c r="E317" s="23"/>
      <c r="F317" s="23"/>
      <c r="G317" s="23"/>
      <c r="H317" s="23"/>
      <c r="I317" s="23"/>
      <c r="J317" s="23"/>
    </row>
    <row r="318" spans="5:10" ht="12.75">
      <c r="E318" s="23"/>
      <c r="F318" s="23"/>
      <c r="G318" s="23"/>
      <c r="H318" s="23"/>
      <c r="I318" s="23"/>
      <c r="J318" s="23"/>
    </row>
    <row r="319" spans="5:10" ht="12.75">
      <c r="E319" s="23"/>
      <c r="F319" s="23"/>
      <c r="G319" s="23"/>
      <c r="H319" s="23"/>
      <c r="I319" s="23"/>
      <c r="J319" s="23"/>
    </row>
    <row r="320" spans="5:10" ht="12.75">
      <c r="E320" s="23"/>
      <c r="F320" s="23"/>
      <c r="G320" s="23"/>
      <c r="H320" s="23"/>
      <c r="I320" s="23"/>
      <c r="J320" s="23"/>
    </row>
    <row r="321" spans="5:10" ht="12.75">
      <c r="E321" s="23"/>
      <c r="F321" s="23"/>
      <c r="G321" s="23"/>
      <c r="H321" s="23"/>
      <c r="I321" s="23"/>
      <c r="J321" s="23"/>
    </row>
    <row r="322" spans="5:10" ht="12.75">
      <c r="E322" s="23"/>
      <c r="F322" s="23"/>
      <c r="G322" s="23"/>
      <c r="H322" s="23"/>
      <c r="I322" s="23"/>
      <c r="J322" s="23"/>
    </row>
    <row r="323" spans="5:10" ht="12.75">
      <c r="E323" s="23"/>
      <c r="F323" s="23"/>
      <c r="G323" s="23"/>
      <c r="H323" s="23"/>
      <c r="I323" s="23"/>
      <c r="J323" s="23"/>
    </row>
    <row r="324" spans="5:10" ht="12.75">
      <c r="E324" s="23"/>
      <c r="F324" s="23"/>
      <c r="G324" s="23"/>
      <c r="H324" s="23"/>
      <c r="I324" s="23"/>
      <c r="J324" s="23"/>
    </row>
    <row r="325" spans="5:10" ht="12.75">
      <c r="E325" s="23"/>
      <c r="F325" s="23"/>
      <c r="G325" s="23"/>
      <c r="H325" s="23"/>
      <c r="I325" s="23"/>
      <c r="J325" s="23"/>
    </row>
    <row r="326" spans="5:10" ht="12.75">
      <c r="E326" s="23"/>
      <c r="F326" s="23"/>
      <c r="G326" s="23"/>
      <c r="H326" s="23"/>
      <c r="I326" s="23"/>
      <c r="J326" s="23"/>
    </row>
    <row r="327" spans="5:10" ht="12.75">
      <c r="E327" s="23"/>
      <c r="F327" s="23"/>
      <c r="G327" s="23"/>
      <c r="H327" s="23"/>
      <c r="I327" s="23"/>
      <c r="J327" s="23"/>
    </row>
    <row r="328" spans="5:10" ht="12.75">
      <c r="E328" s="23"/>
      <c r="F328" s="23"/>
      <c r="G328" s="23"/>
      <c r="H328" s="23"/>
      <c r="I328" s="23"/>
      <c r="J328" s="23"/>
    </row>
    <row r="329" spans="5:10" ht="12.75">
      <c r="E329" s="23"/>
      <c r="F329" s="23"/>
      <c r="G329" s="23"/>
      <c r="H329" s="23"/>
      <c r="I329" s="23"/>
      <c r="J329" s="23"/>
    </row>
    <row r="330" spans="5:10" ht="12.75">
      <c r="E330" s="23"/>
      <c r="F330" s="23"/>
      <c r="G330" s="23"/>
      <c r="H330" s="23"/>
      <c r="I330" s="23"/>
      <c r="J330" s="23"/>
    </row>
    <row r="331" spans="5:10" ht="12.75">
      <c r="E331" s="23"/>
      <c r="F331" s="23"/>
      <c r="G331" s="23"/>
      <c r="H331" s="23"/>
      <c r="I331" s="23"/>
      <c r="J331" s="23"/>
    </row>
    <row r="332" spans="5:10" ht="12.75">
      <c r="E332" s="23"/>
      <c r="F332" s="23"/>
      <c r="G332" s="23"/>
      <c r="H332" s="23"/>
      <c r="I332" s="23"/>
      <c r="J332" s="23"/>
    </row>
    <row r="333" spans="5:10" ht="12.75">
      <c r="E333" s="23"/>
      <c r="F333" s="23"/>
      <c r="G333" s="23"/>
      <c r="H333" s="23"/>
      <c r="I333" s="23"/>
      <c r="J333" s="23"/>
    </row>
    <row r="334" spans="5:10" ht="12.75">
      <c r="E334" s="23"/>
      <c r="F334" s="23"/>
      <c r="G334" s="23"/>
      <c r="H334" s="23"/>
      <c r="I334" s="23"/>
      <c r="J334" s="23"/>
    </row>
    <row r="335" spans="5:10" ht="12.75">
      <c r="E335" s="23"/>
      <c r="F335" s="23"/>
      <c r="G335" s="23"/>
      <c r="H335" s="23"/>
      <c r="I335" s="23"/>
      <c r="J335" s="23"/>
    </row>
    <row r="336" spans="5:10" ht="12.75">
      <c r="E336" s="23"/>
      <c r="F336" s="23"/>
      <c r="G336" s="23"/>
      <c r="H336" s="23"/>
      <c r="I336" s="23"/>
      <c r="J336" s="23"/>
    </row>
    <row r="337" spans="5:10" ht="12.75">
      <c r="E337" s="23"/>
      <c r="F337" s="23"/>
      <c r="G337" s="23"/>
      <c r="H337" s="23"/>
      <c r="I337" s="23"/>
      <c r="J337" s="23"/>
    </row>
    <row r="338" spans="5:10" ht="12.75">
      <c r="E338" s="23"/>
      <c r="F338" s="23"/>
      <c r="G338" s="23"/>
      <c r="H338" s="23"/>
      <c r="I338" s="23"/>
      <c r="J338" s="23"/>
    </row>
    <row r="339" spans="5:10" ht="12.75">
      <c r="E339" s="23"/>
      <c r="F339" s="23"/>
      <c r="G339" s="23"/>
      <c r="H339" s="23"/>
      <c r="I339" s="23"/>
      <c r="J339" s="23"/>
    </row>
    <row r="340" spans="5:10" ht="12.75">
      <c r="E340" s="23"/>
      <c r="F340" s="23"/>
      <c r="G340" s="23"/>
      <c r="H340" s="23"/>
      <c r="I340" s="23"/>
      <c r="J340" s="23"/>
    </row>
    <row r="341" spans="5:10" ht="12.75">
      <c r="E341" s="23"/>
      <c r="F341" s="23"/>
      <c r="G341" s="23"/>
      <c r="H341" s="23"/>
      <c r="I341" s="23"/>
      <c r="J341" s="23"/>
    </row>
    <row r="342" spans="5:10" ht="12.75">
      <c r="E342" s="23"/>
      <c r="F342" s="23"/>
      <c r="G342" s="23"/>
      <c r="H342" s="23"/>
      <c r="I342" s="23"/>
      <c r="J342" s="23"/>
    </row>
    <row r="343" spans="5:10" ht="12.75">
      <c r="E343" s="23"/>
      <c r="F343" s="23"/>
      <c r="G343" s="23"/>
      <c r="H343" s="23"/>
      <c r="I343" s="23"/>
      <c r="J343" s="23"/>
    </row>
    <row r="344" spans="5:10" ht="12.75">
      <c r="E344" s="23"/>
      <c r="F344" s="23"/>
      <c r="G344" s="23"/>
      <c r="H344" s="23"/>
      <c r="I344" s="23"/>
      <c r="J344" s="23"/>
    </row>
    <row r="345" spans="5:10" ht="12.75">
      <c r="E345" s="23"/>
      <c r="F345" s="23"/>
      <c r="G345" s="23"/>
      <c r="H345" s="23"/>
      <c r="I345" s="23"/>
      <c r="J345" s="23"/>
    </row>
    <row r="346" spans="5:10" ht="12.75">
      <c r="E346" s="23"/>
      <c r="F346" s="23"/>
      <c r="G346" s="23"/>
      <c r="H346" s="23"/>
      <c r="I346" s="23"/>
      <c r="J346" s="23"/>
    </row>
    <row r="347" spans="5:10" ht="12.75">
      <c r="E347" s="23"/>
      <c r="F347" s="23"/>
      <c r="G347" s="23"/>
      <c r="H347" s="23"/>
      <c r="I347" s="23"/>
      <c r="J347" s="23"/>
    </row>
    <row r="348" spans="5:10" ht="12.75">
      <c r="E348" s="23"/>
      <c r="F348" s="23"/>
      <c r="G348" s="23"/>
      <c r="H348" s="23"/>
      <c r="I348" s="23"/>
      <c r="J348" s="23"/>
    </row>
    <row r="349" spans="5:10" ht="12.75">
      <c r="E349" s="23"/>
      <c r="F349" s="23"/>
      <c r="G349" s="23"/>
      <c r="H349" s="23"/>
      <c r="I349" s="23"/>
      <c r="J349" s="23"/>
    </row>
    <row r="350" spans="5:10" ht="12.75">
      <c r="E350" s="23"/>
      <c r="F350" s="23"/>
      <c r="G350" s="23"/>
      <c r="H350" s="23"/>
      <c r="I350" s="23"/>
      <c r="J350" s="23"/>
    </row>
    <row r="351" spans="5:10" ht="12.75">
      <c r="E351" s="23"/>
      <c r="F351" s="23"/>
      <c r="G351" s="23"/>
      <c r="H351" s="23"/>
      <c r="I351" s="23"/>
      <c r="J351" s="23"/>
    </row>
    <row r="352" spans="5:10" ht="12.75">
      <c r="E352" s="23"/>
      <c r="F352" s="23"/>
      <c r="G352" s="23"/>
      <c r="H352" s="23"/>
      <c r="I352" s="23"/>
      <c r="J352" s="23"/>
    </row>
    <row r="353" spans="5:10" ht="12.75">
      <c r="E353" s="23"/>
      <c r="F353" s="23"/>
      <c r="G353" s="23"/>
      <c r="H353" s="23"/>
      <c r="I353" s="23"/>
      <c r="J353" s="23"/>
    </row>
    <row r="354" spans="5:10" ht="12.75">
      <c r="E354" s="23"/>
      <c r="F354" s="23"/>
      <c r="G354" s="23"/>
      <c r="H354" s="23"/>
      <c r="I354" s="23"/>
      <c r="J354" s="23"/>
    </row>
    <row r="355" spans="5:10" ht="12.75">
      <c r="E355" s="23"/>
      <c r="F355" s="23"/>
      <c r="G355" s="23"/>
      <c r="H355" s="23"/>
      <c r="I355" s="23"/>
      <c r="J355" s="23"/>
    </row>
    <row r="356" spans="5:10" ht="12.75">
      <c r="E356" s="23"/>
      <c r="F356" s="23"/>
      <c r="G356" s="23"/>
      <c r="H356" s="23"/>
      <c r="I356" s="23"/>
      <c r="J356" s="23"/>
    </row>
    <row r="357" spans="5:10" ht="12.75">
      <c r="E357" s="23"/>
      <c r="F357" s="23"/>
      <c r="G357" s="23"/>
      <c r="H357" s="23"/>
      <c r="I357" s="23"/>
      <c r="J357" s="23"/>
    </row>
    <row r="358" spans="5:10" ht="12.75">
      <c r="E358" s="23"/>
      <c r="F358" s="23"/>
      <c r="G358" s="23"/>
      <c r="H358" s="23"/>
      <c r="I358" s="23"/>
      <c r="J358" s="23"/>
    </row>
    <row r="359" spans="5:10" ht="12.75">
      <c r="E359" s="23"/>
      <c r="F359" s="23"/>
      <c r="G359" s="23"/>
      <c r="H359" s="23"/>
      <c r="I359" s="23"/>
      <c r="J359" s="23"/>
    </row>
    <row r="360" spans="5:10" ht="12.75">
      <c r="E360" s="23"/>
      <c r="F360" s="23"/>
      <c r="G360" s="23"/>
      <c r="H360" s="23"/>
      <c r="I360" s="23"/>
      <c r="J360" s="23"/>
    </row>
    <row r="361" spans="5:10" ht="12.75">
      <c r="E361" s="23"/>
      <c r="F361" s="23"/>
      <c r="G361" s="23"/>
      <c r="H361" s="23"/>
      <c r="I361" s="23"/>
      <c r="J361" s="23"/>
    </row>
    <row r="362" spans="5:10" ht="12.75">
      <c r="E362" s="23"/>
      <c r="F362" s="23"/>
      <c r="G362" s="23"/>
      <c r="H362" s="23"/>
      <c r="I362" s="23"/>
      <c r="J362" s="23"/>
    </row>
    <row r="363" spans="5:10" ht="12.75">
      <c r="E363" s="23"/>
      <c r="F363" s="23"/>
      <c r="G363" s="23"/>
      <c r="H363" s="23"/>
      <c r="I363" s="23"/>
      <c r="J363" s="23"/>
    </row>
    <row r="364" spans="5:10" ht="12.75">
      <c r="E364" s="23"/>
      <c r="F364" s="23"/>
      <c r="G364" s="23"/>
      <c r="H364" s="23"/>
      <c r="I364" s="23"/>
      <c r="J364" s="23"/>
    </row>
    <row r="365" spans="5:10" ht="12.75">
      <c r="E365" s="23"/>
      <c r="F365" s="23"/>
      <c r="G365" s="23"/>
      <c r="H365" s="23"/>
      <c r="I365" s="23"/>
      <c r="J365" s="23"/>
    </row>
    <row r="366" spans="5:10" ht="12.75">
      <c r="E366" s="23"/>
      <c r="F366" s="23"/>
      <c r="G366" s="23"/>
      <c r="H366" s="23"/>
      <c r="I366" s="23"/>
      <c r="J366" s="23"/>
    </row>
    <row r="367" spans="5:10" ht="12.75">
      <c r="E367" s="23"/>
      <c r="F367" s="23"/>
      <c r="G367" s="23"/>
      <c r="H367" s="23"/>
      <c r="I367" s="23"/>
      <c r="J367" s="23"/>
    </row>
    <row r="368" spans="5:10" ht="12.75">
      <c r="E368" s="23"/>
      <c r="F368" s="23"/>
      <c r="G368" s="23"/>
      <c r="H368" s="23"/>
      <c r="I368" s="23"/>
      <c r="J368" s="23"/>
    </row>
    <row r="369" spans="5:10" ht="12.75">
      <c r="E369" s="23"/>
      <c r="F369" s="23"/>
      <c r="G369" s="23"/>
      <c r="H369" s="23"/>
      <c r="I369" s="23"/>
      <c r="J369" s="23"/>
    </row>
    <row r="370" spans="5:10" ht="12.75">
      <c r="E370" s="23"/>
      <c r="F370" s="23"/>
      <c r="G370" s="23"/>
      <c r="H370" s="23"/>
      <c r="I370" s="23"/>
      <c r="J370" s="23"/>
    </row>
    <row r="371" spans="5:10" ht="12.75">
      <c r="E371" s="23"/>
      <c r="F371" s="23"/>
      <c r="G371" s="23"/>
      <c r="H371" s="23"/>
      <c r="I371" s="23"/>
      <c r="J371" s="23"/>
    </row>
    <row r="372" spans="5:10" ht="12.75">
      <c r="E372" s="23"/>
      <c r="F372" s="23"/>
      <c r="G372" s="23"/>
      <c r="H372" s="23"/>
      <c r="I372" s="23"/>
      <c r="J372" s="23"/>
    </row>
    <row r="373" spans="5:10" ht="12.75">
      <c r="E373" s="23"/>
      <c r="F373" s="23"/>
      <c r="G373" s="23"/>
      <c r="H373" s="23"/>
      <c r="I373" s="23"/>
      <c r="J373" s="23"/>
    </row>
  </sheetData>
  <mergeCells count="1">
    <mergeCell ref="A9:G10"/>
  </mergeCells>
  <printOptions/>
  <pageMargins left="0.75" right="0.75" top="1" bottom="1" header="0" footer="0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75" zoomScaleNormal="75" workbookViewId="0" topLeftCell="G1">
      <selection activeCell="J21" sqref="J21"/>
    </sheetView>
  </sheetViews>
  <sheetFormatPr defaultColWidth="11.421875" defaultRowHeight="12.75"/>
  <cols>
    <col min="1" max="1" width="50.8515625" style="0" bestFit="1" customWidth="1"/>
    <col min="2" max="2" width="7.28125" style="0" bestFit="1" customWidth="1"/>
    <col min="3" max="4" width="9.00390625" style="0" bestFit="1" customWidth="1"/>
    <col min="5" max="5" width="10.57421875" style="0" bestFit="1" customWidth="1"/>
    <col min="6" max="7" width="7.28125" style="0" bestFit="1" customWidth="1"/>
    <col min="8" max="8" width="2.7109375" style="0" customWidth="1"/>
    <col min="9" max="9" width="51.7109375" style="0" bestFit="1" customWidth="1"/>
    <col min="10" max="15" width="7.421875" style="0" bestFit="1" customWidth="1"/>
    <col min="16" max="16" width="2.7109375" style="0" customWidth="1"/>
    <col min="17" max="17" width="51.7109375" style="0" bestFit="1" customWidth="1"/>
    <col min="18" max="18" width="8.140625" style="0" bestFit="1" customWidth="1"/>
    <col min="19" max="23" width="7.421875" style="0" bestFit="1" customWidth="1"/>
  </cols>
  <sheetData>
    <row r="1" spans="1:23" ht="12.75">
      <c r="A1" s="261" t="s">
        <v>128</v>
      </c>
      <c r="B1" s="261"/>
      <c r="C1" s="261"/>
      <c r="D1" s="261"/>
      <c r="E1" s="261"/>
      <c r="F1" s="261"/>
      <c r="G1" s="261"/>
      <c r="I1" s="261" t="s">
        <v>129</v>
      </c>
      <c r="J1" s="261"/>
      <c r="K1" s="261"/>
      <c r="L1" s="261"/>
      <c r="M1" s="261"/>
      <c r="N1" s="261"/>
      <c r="O1" s="261"/>
      <c r="Q1" s="261" t="s">
        <v>134</v>
      </c>
      <c r="R1" s="261"/>
      <c r="S1" s="261"/>
      <c r="T1" s="261"/>
      <c r="U1" s="261"/>
      <c r="V1" s="261"/>
      <c r="W1" s="261"/>
    </row>
    <row r="2" spans="1:23" ht="12.75">
      <c r="A2" s="262"/>
      <c r="B2" s="262"/>
      <c r="C2" s="262"/>
      <c r="D2" s="262"/>
      <c r="E2" s="262"/>
      <c r="F2" s="262"/>
      <c r="G2" s="262"/>
      <c r="I2" s="262"/>
      <c r="J2" s="262"/>
      <c r="K2" s="262"/>
      <c r="L2" s="262"/>
      <c r="M2" s="262"/>
      <c r="N2" s="262"/>
      <c r="O2" s="262"/>
      <c r="Q2" s="262"/>
      <c r="R2" s="262"/>
      <c r="S2" s="262"/>
      <c r="T2" s="262"/>
      <c r="U2" s="262"/>
      <c r="V2" s="262"/>
      <c r="W2" s="262"/>
    </row>
    <row r="3" spans="1:23" ht="15">
      <c r="A3" s="151"/>
      <c r="B3" s="152">
        <v>2008</v>
      </c>
      <c r="C3" s="152">
        <v>2009</v>
      </c>
      <c r="D3" s="152">
        <v>2010</v>
      </c>
      <c r="E3" s="152">
        <v>2011</v>
      </c>
      <c r="F3" s="152">
        <v>2012</v>
      </c>
      <c r="G3" s="152">
        <v>2013</v>
      </c>
      <c r="I3" s="151"/>
      <c r="J3" s="152">
        <v>2008</v>
      </c>
      <c r="K3" s="152">
        <v>2009</v>
      </c>
      <c r="L3" s="152">
        <v>2010</v>
      </c>
      <c r="M3" s="152">
        <v>2011</v>
      </c>
      <c r="N3" s="152">
        <v>2012</v>
      </c>
      <c r="O3" s="152">
        <v>2013</v>
      </c>
      <c r="Q3" s="151"/>
      <c r="R3" s="152">
        <v>2008</v>
      </c>
      <c r="S3" s="152">
        <v>2009</v>
      </c>
      <c r="T3" s="152">
        <v>2010</v>
      </c>
      <c r="U3" s="152">
        <v>2011</v>
      </c>
      <c r="V3" s="152">
        <v>2012</v>
      </c>
      <c r="W3" s="152">
        <v>2013</v>
      </c>
    </row>
    <row r="4" spans="1:23" ht="15.75">
      <c r="A4" s="129" t="s">
        <v>33</v>
      </c>
      <c r="B4" s="161"/>
      <c r="C4" s="181">
        <f>SUM(C5:C8)</f>
        <v>6.981265199999999</v>
      </c>
      <c r="D4" s="182">
        <f>SUM(D5:D8)</f>
        <v>7.33032846</v>
      </c>
      <c r="E4" s="183">
        <f>SUM(E5:E8)</f>
        <v>7.696844883000001</v>
      </c>
      <c r="F4" s="181">
        <f>SUM(F5:F8)</f>
        <v>8.081687127150001</v>
      </c>
      <c r="G4" s="182">
        <f>SUM(G5:G8)</f>
        <v>8.4857714835075</v>
      </c>
      <c r="I4" s="128" t="s">
        <v>90</v>
      </c>
      <c r="J4" s="201">
        <f>'Flujo KCC + Kleenex Aqua'!B12</f>
        <v>-0.35</v>
      </c>
      <c r="K4" s="165"/>
      <c r="L4" s="166"/>
      <c r="M4" s="133"/>
      <c r="N4" s="165"/>
      <c r="O4" s="166"/>
      <c r="Q4" s="128" t="s">
        <v>90</v>
      </c>
      <c r="R4" s="201">
        <f>J4</f>
        <v>-0.35</v>
      </c>
      <c r="S4" s="165"/>
      <c r="T4" s="166"/>
      <c r="U4" s="133"/>
      <c r="V4" s="165"/>
      <c r="W4" s="166"/>
    </row>
    <row r="5" spans="1:23" ht="15.75">
      <c r="A5" s="31" t="s">
        <v>32</v>
      </c>
      <c r="B5" s="132"/>
      <c r="C5" s="165">
        <f>'Flujo KCC'!C16</f>
        <v>2.890463939999999</v>
      </c>
      <c r="D5" s="166">
        <f>'Flujo KCC'!D16</f>
        <v>3.0349871369999994</v>
      </c>
      <c r="E5" s="133">
        <f>'Flujo KCC'!E16</f>
        <v>3.1867364938499994</v>
      </c>
      <c r="F5" s="165">
        <f>'Flujo KCC'!F16</f>
        <v>3.3460733185424996</v>
      </c>
      <c r="G5" s="166">
        <f>'Flujo KCC'!G16</f>
        <v>3.5133769844696245</v>
      </c>
      <c r="I5" s="200" t="s">
        <v>33</v>
      </c>
      <c r="J5" s="132"/>
      <c r="K5" s="181">
        <f>SUM(K6:K9)</f>
        <v>6.981265199999999</v>
      </c>
      <c r="L5" s="182">
        <f>SUM(L6:L9)</f>
        <v>7.33032846</v>
      </c>
      <c r="M5" s="183">
        <f>SUM(M6:M9)</f>
        <v>7.696844883000001</v>
      </c>
      <c r="N5" s="181">
        <f>SUM(N6:N9)</f>
        <v>8.081687127150001</v>
      </c>
      <c r="O5" s="182">
        <f>SUM(O6:O9)</f>
        <v>8.4857714835075</v>
      </c>
      <c r="Q5" s="28"/>
      <c r="R5" s="201"/>
      <c r="S5" s="165"/>
      <c r="T5" s="166"/>
      <c r="U5" s="133"/>
      <c r="V5" s="165"/>
      <c r="W5" s="166"/>
    </row>
    <row r="6" spans="1:23" ht="15.75">
      <c r="A6" s="31" t="s">
        <v>31</v>
      </c>
      <c r="B6" s="132"/>
      <c r="C6" s="165">
        <f>'Flujo KCC'!C17</f>
        <v>2.4745539</v>
      </c>
      <c r="D6" s="166">
        <f>'Flujo KCC'!D17</f>
        <v>2.598281595</v>
      </c>
      <c r="E6" s="133">
        <f>'Flujo KCC'!E17</f>
        <v>2.7281956747500002</v>
      </c>
      <c r="F6" s="165">
        <f>'Flujo KCC'!F17</f>
        <v>2.8646054584875005</v>
      </c>
      <c r="G6" s="166">
        <f>'Flujo KCC'!G17</f>
        <v>3.0078357314118755</v>
      </c>
      <c r="I6" s="28" t="s">
        <v>32</v>
      </c>
      <c r="J6" s="132"/>
      <c r="K6" s="165">
        <f aca="true" t="shared" si="0" ref="K6:O9">C5</f>
        <v>2.890463939999999</v>
      </c>
      <c r="L6" s="166">
        <f t="shared" si="0"/>
        <v>3.0349871369999994</v>
      </c>
      <c r="M6" s="133">
        <f t="shared" si="0"/>
        <v>3.1867364938499994</v>
      </c>
      <c r="N6" s="165">
        <f t="shared" si="0"/>
        <v>3.3460733185424996</v>
      </c>
      <c r="O6" s="166">
        <f t="shared" si="0"/>
        <v>3.5133769844696245</v>
      </c>
      <c r="Q6" s="200" t="s">
        <v>130</v>
      </c>
      <c r="R6" s="201"/>
      <c r="S6" s="165">
        <f>K15-C10</f>
        <v>0.5330698375545673</v>
      </c>
      <c r="T6" s="166">
        <f>L15-D10</f>
        <v>0.5597233294322956</v>
      </c>
      <c r="U6" s="133">
        <f>M15-E10</f>
        <v>0.5836267034419542</v>
      </c>
      <c r="V6" s="165">
        <f>N15-F10</f>
        <v>0.5940006370820061</v>
      </c>
      <c r="W6" s="166">
        <f>O15-G10</f>
        <v>0.6072274024730735</v>
      </c>
    </row>
    <row r="7" spans="1:23" ht="15">
      <c r="A7" s="31" t="s">
        <v>30</v>
      </c>
      <c r="B7" s="132"/>
      <c r="C7" s="165">
        <f>'Flujo KCC'!C18</f>
        <v>1.1615822400000002</v>
      </c>
      <c r="D7" s="166">
        <f>'Flujo KCC'!D18</f>
        <v>1.2196613520000004</v>
      </c>
      <c r="E7" s="133">
        <f>'Flujo KCC'!E18</f>
        <v>1.2806444196000004</v>
      </c>
      <c r="F7" s="165">
        <f>'Flujo KCC'!F18</f>
        <v>1.3446766405800006</v>
      </c>
      <c r="G7" s="166">
        <f>'Flujo KCC'!G18</f>
        <v>1.4119104726090006</v>
      </c>
      <c r="I7" s="28" t="s">
        <v>31</v>
      </c>
      <c r="J7" s="132"/>
      <c r="K7" s="165">
        <f t="shared" si="0"/>
        <v>2.4745539</v>
      </c>
      <c r="L7" s="166">
        <f t="shared" si="0"/>
        <v>2.598281595</v>
      </c>
      <c r="M7" s="133">
        <f t="shared" si="0"/>
        <v>2.7281956747500002</v>
      </c>
      <c r="N7" s="165">
        <f t="shared" si="0"/>
        <v>2.8646054584875005</v>
      </c>
      <c r="O7" s="166">
        <f t="shared" si="0"/>
        <v>3.0078357314118755</v>
      </c>
      <c r="Q7" s="28"/>
      <c r="R7" s="201"/>
      <c r="S7" s="165"/>
      <c r="T7" s="166"/>
      <c r="U7" s="133"/>
      <c r="V7" s="165"/>
      <c r="W7" s="166"/>
    </row>
    <row r="8" spans="1:23" ht="15.75">
      <c r="A8" s="28" t="s">
        <v>29</v>
      </c>
      <c r="B8" s="133"/>
      <c r="C8" s="196">
        <f>'Flujo KCC'!C19</f>
        <v>0.45466512</v>
      </c>
      <c r="D8" s="197">
        <f>'Flujo KCC'!D19</f>
        <v>0.477398376</v>
      </c>
      <c r="E8" s="198">
        <f>'Flujo KCC'!E19</f>
        <v>0.5012682948</v>
      </c>
      <c r="F8" s="196">
        <f>'Flujo KCC'!F19</f>
        <v>0.5263317095400001</v>
      </c>
      <c r="G8" s="197">
        <f>'Flujo KCC'!G19</f>
        <v>0.5526482950170001</v>
      </c>
      <c r="I8" s="28" t="s">
        <v>30</v>
      </c>
      <c r="J8" s="132"/>
      <c r="K8" s="165">
        <f t="shared" si="0"/>
        <v>1.1615822400000002</v>
      </c>
      <c r="L8" s="166">
        <f t="shared" si="0"/>
        <v>1.2196613520000004</v>
      </c>
      <c r="M8" s="133">
        <f t="shared" si="0"/>
        <v>1.2806444196000004</v>
      </c>
      <c r="N8" s="165">
        <f t="shared" si="0"/>
        <v>1.3446766405800006</v>
      </c>
      <c r="O8" s="166">
        <f t="shared" si="0"/>
        <v>1.4119104726090006</v>
      </c>
      <c r="Q8" s="200" t="s">
        <v>131</v>
      </c>
      <c r="R8" s="201"/>
      <c r="S8" s="165">
        <f>K27-C18</f>
        <v>0.23180777137563613</v>
      </c>
      <c r="T8" s="166">
        <f>L27-D18</f>
        <v>0.2433981599444186</v>
      </c>
      <c r="U8" s="133">
        <f>M27-E18</f>
        <v>0.24331691762472119</v>
      </c>
      <c r="V8" s="165">
        <f>N27-F18</f>
        <v>0.25830418837694946</v>
      </c>
      <c r="W8" s="166">
        <f>O27-G18</f>
        <v>0.26405630380394207</v>
      </c>
    </row>
    <row r="9" spans="1:23" ht="15.75" thickBot="1">
      <c r="A9" s="129"/>
      <c r="B9" s="132"/>
      <c r="C9" s="167"/>
      <c r="D9" s="168"/>
      <c r="E9" s="169"/>
      <c r="F9" s="167"/>
      <c r="G9" s="168"/>
      <c r="I9" s="28" t="s">
        <v>29</v>
      </c>
      <c r="J9" s="132"/>
      <c r="K9" s="165">
        <f t="shared" si="0"/>
        <v>0.45466512</v>
      </c>
      <c r="L9" s="166">
        <f t="shared" si="0"/>
        <v>0.477398376</v>
      </c>
      <c r="M9" s="133">
        <f t="shared" si="0"/>
        <v>0.5012682948</v>
      </c>
      <c r="N9" s="165">
        <f t="shared" si="0"/>
        <v>0.5263317095400001</v>
      </c>
      <c r="O9" s="166">
        <f t="shared" si="0"/>
        <v>0.5526482950170001</v>
      </c>
      <c r="Q9" s="28"/>
      <c r="R9" s="201"/>
      <c r="S9" s="165"/>
      <c r="T9" s="166"/>
      <c r="U9" s="133"/>
      <c r="V9" s="165"/>
      <c r="W9" s="166"/>
    </row>
    <row r="10" spans="1:23" ht="15.75">
      <c r="A10" s="128" t="s">
        <v>118</v>
      </c>
      <c r="B10" s="161"/>
      <c r="C10" s="181">
        <f>C4</f>
        <v>6.981265199999999</v>
      </c>
      <c r="D10" s="182">
        <f>D4</f>
        <v>7.33032846</v>
      </c>
      <c r="E10" s="183">
        <f>E4</f>
        <v>7.696844883000001</v>
      </c>
      <c r="F10" s="181">
        <f>F4</f>
        <v>8.081687127150001</v>
      </c>
      <c r="G10" s="182">
        <f>G4</f>
        <v>8.4857714835075</v>
      </c>
      <c r="I10" s="200" t="s">
        <v>28</v>
      </c>
      <c r="J10" s="132"/>
      <c r="K10" s="181">
        <f>SUM(K11:K13)</f>
        <v>0.5330698375545675</v>
      </c>
      <c r="L10" s="182">
        <f>SUM(L11:L13)</f>
        <v>0.5597233294322959</v>
      </c>
      <c r="M10" s="183">
        <f>SUM(M11:M13)</f>
        <v>0.5836267034419543</v>
      </c>
      <c r="N10" s="181">
        <f>SUM(N11:N13)</f>
        <v>0.5940006370820068</v>
      </c>
      <c r="O10" s="182">
        <f>SUM(O11:O13)</f>
        <v>0.6072274024730737</v>
      </c>
      <c r="Q10" s="200" t="s">
        <v>132</v>
      </c>
      <c r="R10" s="201"/>
      <c r="S10" s="178">
        <f>S6-S8</f>
        <v>0.30126206617893114</v>
      </c>
      <c r="T10" s="179">
        <f>T6-T8</f>
        <v>0.31632516948787703</v>
      </c>
      <c r="U10" s="180">
        <f>U6-U8</f>
        <v>0.34030978581723303</v>
      </c>
      <c r="V10" s="178">
        <f>V6-V8</f>
        <v>0.33569644870505666</v>
      </c>
      <c r="W10" s="179">
        <f>W6-W8</f>
        <v>0.3431710986691314</v>
      </c>
    </row>
    <row r="11" spans="1:23" ht="15.75">
      <c r="A11" s="128"/>
      <c r="B11" s="133"/>
      <c r="C11" s="162"/>
      <c r="D11" s="163"/>
      <c r="E11" s="164"/>
      <c r="F11" s="162"/>
      <c r="G11" s="163"/>
      <c r="I11" s="31" t="s">
        <v>26</v>
      </c>
      <c r="J11" s="132"/>
      <c r="K11" s="165">
        <f>'Flujo KCC + Kleenex Aqua'!C16</f>
        <v>0.23494730444340733</v>
      </c>
      <c r="L11" s="166">
        <f>'Flujo KCC + Kleenex Aqua'!D16</f>
        <v>0.24669466966557768</v>
      </c>
      <c r="M11" s="133">
        <f>'Flujo KCC + Kleenex Aqua'!E16</f>
        <v>0.2572269792051826</v>
      </c>
      <c r="N11" s="165">
        <f>'Flujo KCC + Kleenex Aqua'!F16</f>
        <v>0.26178733699989454</v>
      </c>
      <c r="O11" s="166">
        <f>'Flujo KCC + Kleenex Aqua'!G16</f>
        <v>0.2676017931881523</v>
      </c>
      <c r="Q11" s="28"/>
      <c r="R11" s="201"/>
      <c r="S11" s="165"/>
      <c r="T11" s="166"/>
      <c r="U11" s="133"/>
      <c r="V11" s="165"/>
      <c r="W11" s="166"/>
    </row>
    <row r="12" spans="1:23" ht="15.75">
      <c r="A12" s="128" t="s">
        <v>39</v>
      </c>
      <c r="B12" s="161"/>
      <c r="C12" s="181">
        <f>SUM(C13:C16)</f>
        <v>4.234225631999999</v>
      </c>
      <c r="D12" s="182">
        <f>SUM(D13:D16)</f>
        <v>4.4459369136</v>
      </c>
      <c r="E12" s="183">
        <f>SUM(E13:E16)</f>
        <v>4.6682337592800005</v>
      </c>
      <c r="F12" s="181">
        <f>SUM(F13:F16)</f>
        <v>4.901645447244</v>
      </c>
      <c r="G12" s="182">
        <f>SUM(G13:G16)</f>
        <v>5.1467277196062</v>
      </c>
      <c r="I12" s="31" t="s">
        <v>27</v>
      </c>
      <c r="J12" s="132"/>
      <c r="K12" s="165">
        <f>'Flujo KCC + Kleenex Aqua'!C17</f>
        <v>0.1445053215840795</v>
      </c>
      <c r="L12" s="166">
        <f>'Flujo KCC + Kleenex Aqua'!D17</f>
        <v>0.15173058766328348</v>
      </c>
      <c r="M12" s="133">
        <f>'Flujo KCC + Kleenex Aqua'!E17</f>
        <v>0.15821148860039735</v>
      </c>
      <c r="N12" s="165">
        <f>'Flujo KCC + Kleenex Aqua'!F17</f>
        <v>0.16102825465687506</v>
      </c>
      <c r="O12" s="166">
        <f>'Flujo KCC + Kleenex Aqua'!G17</f>
        <v>0.16461963137888416</v>
      </c>
      <c r="Q12" s="28" t="s">
        <v>133</v>
      </c>
      <c r="R12" s="201"/>
      <c r="S12" s="165">
        <f>K37-C26</f>
        <v>0.05249999999999999</v>
      </c>
      <c r="T12" s="166">
        <f>L37-D26</f>
        <v>0.05249999999999999</v>
      </c>
      <c r="U12" s="133">
        <f>M37-E26</f>
        <v>0.05249999999999999</v>
      </c>
      <c r="V12" s="165">
        <f>N37-F26</f>
        <v>0.05249999999999999</v>
      </c>
      <c r="W12" s="166">
        <f>O37-G26</f>
        <v>0.05249999999999999</v>
      </c>
    </row>
    <row r="13" spans="1:23" ht="15.75" thickBot="1">
      <c r="A13" s="31" t="s">
        <v>32</v>
      </c>
      <c r="B13" s="133"/>
      <c r="C13" s="165">
        <f>'Flujo KCC'!C24</f>
        <v>1.7342783639999995</v>
      </c>
      <c r="D13" s="166">
        <f>'Flujo KCC'!D24</f>
        <v>1.8209922821999995</v>
      </c>
      <c r="E13" s="133">
        <f>'Flujo KCC'!E24</f>
        <v>1.9120418963099994</v>
      </c>
      <c r="F13" s="165">
        <f>'Flujo KCC'!F24</f>
        <v>2.0076439911254997</v>
      </c>
      <c r="G13" s="166">
        <f>'Flujo KCC'!G24</f>
        <v>2.1080261906817745</v>
      </c>
      <c r="I13" s="31" t="s">
        <v>25</v>
      </c>
      <c r="J13" s="132"/>
      <c r="K13" s="165">
        <f>'Flujo KCC + Kleenex Aqua'!C18</f>
        <v>0.15361721152708063</v>
      </c>
      <c r="L13" s="166">
        <f>'Flujo KCC + Kleenex Aqua'!D18</f>
        <v>0.1612980721034347</v>
      </c>
      <c r="M13" s="133">
        <f>'Flujo KCC + Kleenex Aqua'!E18</f>
        <v>0.16818823563637433</v>
      </c>
      <c r="N13" s="165">
        <f>'Flujo KCC + Kleenex Aqua'!F18</f>
        <v>0.17118504542523713</v>
      </c>
      <c r="O13" s="166">
        <f>'Flujo KCC + Kleenex Aqua'!G18</f>
        <v>0.17500597790603717</v>
      </c>
      <c r="Q13" s="28"/>
      <c r="R13" s="201"/>
      <c r="S13" s="165"/>
      <c r="T13" s="166"/>
      <c r="U13" s="133"/>
      <c r="V13" s="165"/>
      <c r="W13" s="166"/>
    </row>
    <row r="14" spans="1:29" ht="16.5" thickBot="1">
      <c r="A14" s="31" t="s">
        <v>31</v>
      </c>
      <c r="B14" s="133"/>
      <c r="C14" s="165">
        <f>'Flujo KCC'!C25</f>
        <v>1.48473234</v>
      </c>
      <c r="D14" s="166">
        <f>'Flujo KCC'!D25</f>
        <v>1.558968957</v>
      </c>
      <c r="E14" s="133">
        <f>'Flujo KCC'!E25</f>
        <v>1.6369174048500001</v>
      </c>
      <c r="F14" s="165">
        <f>'Flujo KCC'!F25</f>
        <v>1.7187632750925002</v>
      </c>
      <c r="G14" s="166">
        <f>'Flujo KCC'!G25</f>
        <v>1.8047014388471252</v>
      </c>
      <c r="I14" s="28"/>
      <c r="J14" s="132"/>
      <c r="K14" s="165"/>
      <c r="L14" s="166"/>
      <c r="M14" s="133"/>
      <c r="N14" s="165"/>
      <c r="O14" s="166"/>
      <c r="Q14" s="200" t="s">
        <v>61</v>
      </c>
      <c r="R14" s="201"/>
      <c r="S14" s="178">
        <f>S10-S12</f>
        <v>0.24876206617893115</v>
      </c>
      <c r="T14" s="179">
        <f>T10-T12</f>
        <v>0.26382516948787704</v>
      </c>
      <c r="U14" s="180">
        <f>U10-U12</f>
        <v>0.28780978581723304</v>
      </c>
      <c r="V14" s="178">
        <f>V10-V12</f>
        <v>0.28319644870505667</v>
      </c>
      <c r="W14" s="179">
        <f>W10-W12</f>
        <v>0.29067109866913143</v>
      </c>
      <c r="Y14" s="208"/>
      <c r="Z14" s="207"/>
      <c r="AA14" s="207"/>
      <c r="AB14" s="207"/>
      <c r="AC14" s="207"/>
    </row>
    <row r="15" spans="1:23" ht="15.75">
      <c r="A15" s="31" t="s">
        <v>30</v>
      </c>
      <c r="B15" s="133"/>
      <c r="C15" s="165">
        <f>'Flujo KCC'!C26</f>
        <v>0.6969493440000001</v>
      </c>
      <c r="D15" s="166">
        <f>'Flujo KCC'!D26</f>
        <v>0.7317968112000002</v>
      </c>
      <c r="E15" s="133">
        <f>'Flujo KCC'!E26</f>
        <v>0.7683866517600002</v>
      </c>
      <c r="F15" s="165">
        <f>'Flujo KCC'!F26</f>
        <v>0.8068059843480003</v>
      </c>
      <c r="G15" s="166">
        <f>'Flujo KCC'!G26</f>
        <v>0.8471462835654003</v>
      </c>
      <c r="I15" s="200" t="s">
        <v>125</v>
      </c>
      <c r="J15" s="132"/>
      <c r="K15" s="184">
        <f>K5+K10</f>
        <v>7.5143350375545666</v>
      </c>
      <c r="L15" s="185">
        <f>L5+L10</f>
        <v>7.890051789432295</v>
      </c>
      <c r="M15" s="186">
        <f>M5+M10</f>
        <v>8.280471586441955</v>
      </c>
      <c r="N15" s="184">
        <f>N5+N10</f>
        <v>8.675687764232007</v>
      </c>
      <c r="O15" s="185">
        <f>O5+O10</f>
        <v>9.092998885980574</v>
      </c>
      <c r="Q15" s="28"/>
      <c r="R15" s="201"/>
      <c r="S15" s="165"/>
      <c r="T15" s="166"/>
      <c r="U15" s="133"/>
      <c r="V15" s="165"/>
      <c r="W15" s="166"/>
    </row>
    <row r="16" spans="1:23" ht="15">
      <c r="A16" s="28" t="s">
        <v>29</v>
      </c>
      <c r="B16" s="133"/>
      <c r="C16" s="165">
        <f>'Flujo KCC'!C27</f>
        <v>0.318265584</v>
      </c>
      <c r="D16" s="166">
        <f>'Flujo KCC'!D27</f>
        <v>0.3341788632</v>
      </c>
      <c r="E16" s="133">
        <f>'Flujo KCC'!E27</f>
        <v>0.35088780636</v>
      </c>
      <c r="F16" s="165">
        <f>'Flujo KCC'!F27</f>
        <v>0.36843219667800003</v>
      </c>
      <c r="G16" s="166">
        <f>'Flujo KCC'!G27</f>
        <v>0.38685380651190004</v>
      </c>
      <c r="I16" s="28"/>
      <c r="J16" s="132"/>
      <c r="K16" s="165"/>
      <c r="L16" s="166"/>
      <c r="M16" s="133"/>
      <c r="N16" s="165"/>
      <c r="O16" s="166"/>
      <c r="Q16" s="28" t="s">
        <v>62</v>
      </c>
      <c r="R16" s="201"/>
      <c r="S16" s="165">
        <f>K41</f>
        <v>0.040739598906656245</v>
      </c>
      <c r="T16" s="166">
        <f>L41</f>
        <v>0.03362200579074019</v>
      </c>
      <c r="U16" s="133">
        <f>M41</f>
        <v>0.025561929134421957</v>
      </c>
      <c r="V16" s="165">
        <f>N41</f>
        <v>0.016434568993470004</v>
      </c>
      <c r="W16" s="166">
        <f>O41</f>
        <v>0.006098599908444823</v>
      </c>
    </row>
    <row r="17" spans="1:23" ht="16.5" thickBot="1">
      <c r="A17" s="129"/>
      <c r="B17" s="133"/>
      <c r="C17" s="162"/>
      <c r="D17" s="163"/>
      <c r="E17" s="164"/>
      <c r="F17" s="162"/>
      <c r="G17" s="163"/>
      <c r="I17" s="200" t="s">
        <v>39</v>
      </c>
      <c r="J17" s="132"/>
      <c r="K17" s="181">
        <f>SUM(K18:K21)</f>
        <v>4.234225631999999</v>
      </c>
      <c r="L17" s="182">
        <f>SUM(L18:L21)</f>
        <v>4.4459369136</v>
      </c>
      <c r="M17" s="183">
        <f>SUM(M18:M21)</f>
        <v>4.6682337592800005</v>
      </c>
      <c r="N17" s="181">
        <f>SUM(N18:N21)</f>
        <v>4.901645447244</v>
      </c>
      <c r="O17" s="182">
        <f>SUM(O18:O21)</f>
        <v>5.1467277196062</v>
      </c>
      <c r="Q17" s="28"/>
      <c r="R17" s="201"/>
      <c r="S17" s="165"/>
      <c r="T17" s="166"/>
      <c r="U17" s="133"/>
      <c r="V17" s="165"/>
      <c r="W17" s="166"/>
    </row>
    <row r="18" spans="1:23" ht="15.75">
      <c r="A18" s="128" t="s">
        <v>119</v>
      </c>
      <c r="B18" s="161"/>
      <c r="C18" s="184">
        <f>C12</f>
        <v>4.234225631999999</v>
      </c>
      <c r="D18" s="185">
        <f>D12</f>
        <v>4.4459369136</v>
      </c>
      <c r="E18" s="186">
        <f>E12</f>
        <v>4.6682337592800005</v>
      </c>
      <c r="F18" s="184">
        <f>F12</f>
        <v>4.901645447244</v>
      </c>
      <c r="G18" s="185">
        <f>G12</f>
        <v>5.1467277196062</v>
      </c>
      <c r="I18" s="28" t="s">
        <v>32</v>
      </c>
      <c r="J18" s="132"/>
      <c r="K18" s="165">
        <f aca="true" t="shared" si="1" ref="K18:O21">C13</f>
        <v>1.7342783639999995</v>
      </c>
      <c r="L18" s="166">
        <f t="shared" si="1"/>
        <v>1.8209922821999995</v>
      </c>
      <c r="M18" s="133">
        <f t="shared" si="1"/>
        <v>1.9120418963099994</v>
      </c>
      <c r="N18" s="165">
        <f t="shared" si="1"/>
        <v>2.0076439911254997</v>
      </c>
      <c r="O18" s="166">
        <f t="shared" si="1"/>
        <v>2.1080261906817745</v>
      </c>
      <c r="Q18" s="200" t="s">
        <v>74</v>
      </c>
      <c r="R18" s="201"/>
      <c r="S18" s="178">
        <f>S14-S16</f>
        <v>0.2080224672722749</v>
      </c>
      <c r="T18" s="179">
        <f>T14-T16</f>
        <v>0.23020316369713684</v>
      </c>
      <c r="U18" s="180">
        <f>U14-U16</f>
        <v>0.2622478566828111</v>
      </c>
      <c r="V18" s="178">
        <f>V14-V16</f>
        <v>0.26676187971158666</v>
      </c>
      <c r="W18" s="179">
        <f>W14-W16</f>
        <v>0.28457249876068663</v>
      </c>
    </row>
    <row r="19" spans="1:23" ht="15.75" thickBot="1">
      <c r="A19" s="129"/>
      <c r="B19" s="133"/>
      <c r="C19" s="193"/>
      <c r="D19" s="194"/>
      <c r="E19" s="195"/>
      <c r="F19" s="193"/>
      <c r="G19" s="194"/>
      <c r="I19" s="28" t="s">
        <v>31</v>
      </c>
      <c r="J19" s="132"/>
      <c r="K19" s="165">
        <f t="shared" si="1"/>
        <v>1.48473234</v>
      </c>
      <c r="L19" s="166">
        <f t="shared" si="1"/>
        <v>1.558968957</v>
      </c>
      <c r="M19" s="133">
        <f t="shared" si="1"/>
        <v>1.6369174048500001</v>
      </c>
      <c r="N19" s="165">
        <f t="shared" si="1"/>
        <v>1.7187632750925002</v>
      </c>
      <c r="O19" s="166">
        <f t="shared" si="1"/>
        <v>1.8047014388471252</v>
      </c>
      <c r="Q19" s="28"/>
      <c r="R19" s="201"/>
      <c r="S19" s="165"/>
      <c r="T19" s="166"/>
      <c r="U19" s="133"/>
      <c r="V19" s="165"/>
      <c r="W19" s="166"/>
    </row>
    <row r="20" spans="1:23" ht="15.75">
      <c r="A20" s="128" t="s">
        <v>124</v>
      </c>
      <c r="B20" s="161"/>
      <c r="C20" s="181">
        <f>C10-C18</f>
        <v>2.747039568</v>
      </c>
      <c r="D20" s="182">
        <f>D10-D18</f>
        <v>2.8843915464</v>
      </c>
      <c r="E20" s="183">
        <f>E10-E18</f>
        <v>3.02861112372</v>
      </c>
      <c r="F20" s="181">
        <f>F10-F18</f>
        <v>3.180041679906001</v>
      </c>
      <c r="G20" s="182">
        <f>G10-G18</f>
        <v>3.3390437639013006</v>
      </c>
      <c r="I20" s="28" t="s">
        <v>30</v>
      </c>
      <c r="J20" s="132"/>
      <c r="K20" s="165">
        <f t="shared" si="1"/>
        <v>0.6969493440000001</v>
      </c>
      <c r="L20" s="166">
        <f t="shared" si="1"/>
        <v>0.7317968112000002</v>
      </c>
      <c r="M20" s="133">
        <f t="shared" si="1"/>
        <v>0.7683866517600002</v>
      </c>
      <c r="N20" s="165">
        <f t="shared" si="1"/>
        <v>0.8068059843480003</v>
      </c>
      <c r="O20" s="166">
        <f t="shared" si="1"/>
        <v>0.8471462835654003</v>
      </c>
      <c r="Q20" s="28" t="s">
        <v>75</v>
      </c>
      <c r="R20" s="201"/>
      <c r="S20" s="165">
        <f>S18*'Flujo KCC'!$B$8</f>
        <v>0.05200561681806873</v>
      </c>
      <c r="T20" s="166">
        <f>T18*'Flujo KCC'!$B$8</f>
        <v>0.05755079092428421</v>
      </c>
      <c r="U20" s="133">
        <f>U18*'Flujo KCC'!$B$8</f>
        <v>0.06556196417070277</v>
      </c>
      <c r="V20" s="165">
        <f>V18*'Flujo KCC'!$B$8</f>
        <v>0.06669046992789666</v>
      </c>
      <c r="W20" s="166">
        <f>W18*'Flujo KCC'!$B$8</f>
        <v>0.07114312469017166</v>
      </c>
    </row>
    <row r="21" spans="1:23" ht="15.75" thickBot="1">
      <c r="A21" s="129"/>
      <c r="B21" s="133"/>
      <c r="C21" s="170"/>
      <c r="D21" s="171"/>
      <c r="E21" s="172"/>
      <c r="F21" s="170"/>
      <c r="G21" s="171"/>
      <c r="I21" s="28" t="s">
        <v>29</v>
      </c>
      <c r="J21" s="132"/>
      <c r="K21" s="165">
        <f t="shared" si="1"/>
        <v>0.318265584</v>
      </c>
      <c r="L21" s="166">
        <f t="shared" si="1"/>
        <v>0.3341788632</v>
      </c>
      <c r="M21" s="133">
        <f t="shared" si="1"/>
        <v>0.35088780636</v>
      </c>
      <c r="N21" s="165">
        <f t="shared" si="1"/>
        <v>0.36843219667800003</v>
      </c>
      <c r="O21" s="166">
        <f t="shared" si="1"/>
        <v>0.38685380651190004</v>
      </c>
      <c r="Q21" s="28"/>
      <c r="R21" s="201"/>
      <c r="S21" s="165"/>
      <c r="T21" s="166"/>
      <c r="U21" s="133"/>
      <c r="V21" s="165"/>
      <c r="W21" s="166"/>
    </row>
    <row r="22" spans="1:23" ht="15.75">
      <c r="A22" s="128" t="s">
        <v>46</v>
      </c>
      <c r="B22" s="161"/>
      <c r="C22" s="162">
        <f>'Flujo KCC'!C33</f>
        <v>0.2</v>
      </c>
      <c r="D22" s="163">
        <f>'Flujo KCC'!D33</f>
        <v>0.2</v>
      </c>
      <c r="E22" s="164">
        <f>'Flujo KCC'!E33</f>
        <v>0.2</v>
      </c>
      <c r="F22" s="162">
        <f>'Flujo KCC'!F33</f>
        <v>0.2</v>
      </c>
      <c r="G22" s="163">
        <f>'Flujo KCC'!G33</f>
        <v>0.2</v>
      </c>
      <c r="I22" s="200" t="s">
        <v>42</v>
      </c>
      <c r="J22" s="132"/>
      <c r="K22" s="181">
        <f>SUM(K23:K25)</f>
        <v>0.23180777137563655</v>
      </c>
      <c r="L22" s="182">
        <f>SUM(L23:L25)</f>
        <v>0.24339815994441838</v>
      </c>
      <c r="M22" s="183">
        <f>SUM(M23:M25)</f>
        <v>0.24331691762472102</v>
      </c>
      <c r="N22" s="181">
        <f>SUM(N23:N25)</f>
        <v>0.2583041883769491</v>
      </c>
      <c r="O22" s="182">
        <f>SUM(O23:O25)</f>
        <v>0.26405630380394174</v>
      </c>
      <c r="Q22" s="200" t="s">
        <v>77</v>
      </c>
      <c r="R22" s="201"/>
      <c r="S22" s="178">
        <f>S18-S20</f>
        <v>0.15601685045420619</v>
      </c>
      <c r="T22" s="179">
        <f>T18-T20</f>
        <v>0.1726523727728526</v>
      </c>
      <c r="U22" s="180">
        <f>U18-U20</f>
        <v>0.19668589251210833</v>
      </c>
      <c r="V22" s="178">
        <f>V18-V20</f>
        <v>0.20007140978368998</v>
      </c>
      <c r="W22" s="179">
        <f>W18-W20</f>
        <v>0.213429374070515</v>
      </c>
    </row>
    <row r="23" spans="1:23" ht="15">
      <c r="A23" s="129"/>
      <c r="B23" s="133"/>
      <c r="C23" s="170"/>
      <c r="D23" s="171"/>
      <c r="E23" s="172"/>
      <c r="F23" s="170"/>
      <c r="G23" s="171"/>
      <c r="I23" s="199" t="s">
        <v>26</v>
      </c>
      <c r="J23" s="132"/>
      <c r="K23" s="165">
        <f>'Flujo KCC + Kleenex Aqua'!C23</f>
        <v>0.09871735480815434</v>
      </c>
      <c r="L23" s="166">
        <f>'Flujo KCC + Kleenex Aqua'!D23</f>
        <v>0.10365322254856206</v>
      </c>
      <c r="M23" s="133">
        <f>'Flujo KCC + Kleenex Aqua'!E23</f>
        <v>0.10411237690441823</v>
      </c>
      <c r="N23" s="165">
        <f>'Flujo KCC + Kleenex Aqua'!F23</f>
        <v>0.10999467941172042</v>
      </c>
      <c r="O23" s="166">
        <f>'Flujo KCC + Kleenex Aqua'!G23</f>
        <v>0.11243772823031611</v>
      </c>
      <c r="Q23" s="28"/>
      <c r="R23" s="201"/>
      <c r="S23" s="165"/>
      <c r="T23" s="166"/>
      <c r="U23" s="133"/>
      <c r="V23" s="165"/>
      <c r="W23" s="166"/>
    </row>
    <row r="24" spans="1:23" ht="15.75">
      <c r="A24" s="128" t="s">
        <v>47</v>
      </c>
      <c r="B24" s="161"/>
      <c r="C24" s="162">
        <f>'Flujo KCC'!C35</f>
        <v>0.5</v>
      </c>
      <c r="D24" s="163">
        <f>'Flujo KCC'!D35</f>
        <v>0.5</v>
      </c>
      <c r="E24" s="164">
        <f>'Flujo KCC'!E35</f>
        <v>0.5</v>
      </c>
      <c r="F24" s="162">
        <f>'Flujo KCC'!F35</f>
        <v>0.5</v>
      </c>
      <c r="G24" s="163">
        <f>'Flujo KCC'!G35</f>
        <v>0.5</v>
      </c>
      <c r="I24" s="199" t="s">
        <v>27</v>
      </c>
      <c r="J24" s="132"/>
      <c r="K24" s="165">
        <f>'Flujo KCC + Kleenex Aqua'!C24</f>
        <v>0.06451130427860693</v>
      </c>
      <c r="L24" s="166">
        <f>'Flujo KCC + Kleenex Aqua'!D24</f>
        <v>0.06773686949253728</v>
      </c>
      <c r="M24" s="133">
        <f>'Flujo KCC + Kleenex Aqua'!E24</f>
        <v>0.06848684143691874</v>
      </c>
      <c r="N24" s="165">
        <f>'Flujo KCC + Kleenex Aqua'!F24</f>
        <v>0.07188761368610494</v>
      </c>
      <c r="O24" s="166">
        <f>'Flujo KCC + Kleenex Aqua'!G24</f>
        <v>0.07349090686557329</v>
      </c>
      <c r="Q24" s="28" t="s">
        <v>82</v>
      </c>
      <c r="R24" s="201"/>
      <c r="S24" s="165">
        <f>S22*'Flujo KCC'!$B$9</f>
        <v>0.06240674018168248</v>
      </c>
      <c r="T24" s="166">
        <f>T22*'Flujo KCC'!$B$9</f>
        <v>0.06906094910914105</v>
      </c>
      <c r="U24" s="133">
        <f>U22*'Flujo KCC'!$B$9</f>
        <v>0.07867435700484333</v>
      </c>
      <c r="V24" s="165">
        <f>V22*'Flujo KCC'!$B$9</f>
        <v>0.080028563913476</v>
      </c>
      <c r="W24" s="166">
        <f>W22*'Flujo KCC'!$B$9</f>
        <v>0.085371749628206</v>
      </c>
    </row>
    <row r="25" spans="1:23" ht="15.75" thickBot="1">
      <c r="A25" s="129"/>
      <c r="B25" s="133"/>
      <c r="C25" s="170"/>
      <c r="D25" s="171"/>
      <c r="E25" s="172"/>
      <c r="F25" s="170"/>
      <c r="G25" s="171"/>
      <c r="I25" s="199" t="s">
        <v>25</v>
      </c>
      <c r="J25" s="132"/>
      <c r="K25" s="165">
        <f>'Flujo KCC + Kleenex Aqua'!C25</f>
        <v>0.06857911228887528</v>
      </c>
      <c r="L25" s="166">
        <f>'Flujo KCC + Kleenex Aqua'!D25</f>
        <v>0.07200806790331905</v>
      </c>
      <c r="M25" s="133">
        <f>'Flujo KCC + Kleenex Aqua'!E25</f>
        <v>0.07071769928338408</v>
      </c>
      <c r="N25" s="165">
        <f>'Flujo KCC + Kleenex Aqua'!F25</f>
        <v>0.07642189527912373</v>
      </c>
      <c r="O25" s="166">
        <f>'Flujo KCC + Kleenex Aqua'!G25</f>
        <v>0.07812766870805231</v>
      </c>
      <c r="Q25" s="28"/>
      <c r="R25" s="201"/>
      <c r="S25" s="165"/>
      <c r="T25" s="166"/>
      <c r="U25" s="133"/>
      <c r="V25" s="165"/>
      <c r="W25" s="166"/>
    </row>
    <row r="26" spans="1:23" ht="16.5" thickBot="1">
      <c r="A26" s="128" t="s">
        <v>48</v>
      </c>
      <c r="B26" s="161"/>
      <c r="C26" s="162">
        <f>'Flujo KCC'!C37</f>
        <v>0.13104000000000002</v>
      </c>
      <c r="D26" s="163">
        <f>'Flujo KCC'!D37</f>
        <v>0.13104000000000002</v>
      </c>
      <c r="E26" s="164">
        <f>'Flujo KCC'!E37</f>
        <v>0.13104000000000002</v>
      </c>
      <c r="F26" s="162">
        <f>'Flujo KCC'!F37</f>
        <v>0.13104000000000002</v>
      </c>
      <c r="G26" s="163">
        <f>'Flujo KCC'!G37</f>
        <v>0.13104000000000002</v>
      </c>
      <c r="I26" s="28"/>
      <c r="J26" s="132"/>
      <c r="K26" s="165"/>
      <c r="L26" s="166"/>
      <c r="M26" s="133"/>
      <c r="N26" s="165"/>
      <c r="O26" s="166"/>
      <c r="Q26" s="200" t="s">
        <v>116</v>
      </c>
      <c r="R26" s="201">
        <f>R4</f>
        <v>-0.35</v>
      </c>
      <c r="S26" s="178">
        <f>S24</f>
        <v>0.06240674018168248</v>
      </c>
      <c r="T26" s="179">
        <f>T24</f>
        <v>0.06906094910914105</v>
      </c>
      <c r="U26" s="180">
        <f>U24</f>
        <v>0.07867435700484333</v>
      </c>
      <c r="V26" s="178">
        <f>V24</f>
        <v>0.080028563913476</v>
      </c>
      <c r="W26" s="179">
        <f>W24</f>
        <v>0.085371749628206</v>
      </c>
    </row>
    <row r="27" spans="1:23" ht="16.5" thickBot="1">
      <c r="A27" s="28"/>
      <c r="B27" s="133"/>
      <c r="C27" s="165"/>
      <c r="D27" s="166"/>
      <c r="E27" s="133"/>
      <c r="F27" s="165"/>
      <c r="G27" s="166"/>
      <c r="I27" s="200" t="s">
        <v>126</v>
      </c>
      <c r="J27" s="132"/>
      <c r="K27" s="184">
        <f>K17+K22</f>
        <v>4.4660334033756355</v>
      </c>
      <c r="L27" s="185">
        <f>L17+L22</f>
        <v>4.689335073544418</v>
      </c>
      <c r="M27" s="186">
        <f>M17+M22</f>
        <v>4.911550676904722</v>
      </c>
      <c r="N27" s="184">
        <f>N17+N22</f>
        <v>5.15994963562095</v>
      </c>
      <c r="O27" s="185">
        <f>O17+O22</f>
        <v>5.410784023410142</v>
      </c>
      <c r="Q27" s="28"/>
      <c r="R27" s="201"/>
      <c r="S27" s="165"/>
      <c r="T27" s="166"/>
      <c r="U27" s="133"/>
      <c r="V27" s="165"/>
      <c r="W27" s="166"/>
    </row>
    <row r="28" spans="1:23" ht="16.5" thickBot="1">
      <c r="A28" s="128" t="s">
        <v>74</v>
      </c>
      <c r="B28" s="161"/>
      <c r="C28" s="184">
        <f>C20-(C22+C24+C26)</f>
        <v>1.915999568</v>
      </c>
      <c r="D28" s="185">
        <f>D20-(D22+D24+D26)</f>
        <v>2.0533515464</v>
      </c>
      <c r="E28" s="186">
        <f>E20-(E22+E24+E26)</f>
        <v>2.1975711237200004</v>
      </c>
      <c r="F28" s="184">
        <f>F20-(F22+F24+F26)</f>
        <v>2.349001679906001</v>
      </c>
      <c r="G28" s="185">
        <f>G20-(G22+G24+G26)</f>
        <v>2.508003763901301</v>
      </c>
      <c r="I28" s="28"/>
      <c r="J28" s="132"/>
      <c r="K28" s="165"/>
      <c r="L28" s="166"/>
      <c r="M28" s="133"/>
      <c r="N28" s="165"/>
      <c r="O28" s="166"/>
      <c r="Q28" s="28" t="s">
        <v>121</v>
      </c>
      <c r="R28" s="201"/>
      <c r="S28" s="165"/>
      <c r="T28" s="166"/>
      <c r="U28" s="133"/>
      <c r="V28" s="165"/>
      <c r="W28" s="166">
        <f>W26/'Flujo KCC'!$B$10</f>
        <v>0.7660437850796895</v>
      </c>
    </row>
    <row r="29" spans="1:23" ht="16.5" thickBot="1">
      <c r="A29" s="129"/>
      <c r="B29" s="133"/>
      <c r="C29" s="170"/>
      <c r="D29" s="171"/>
      <c r="E29" s="172"/>
      <c r="F29" s="170"/>
      <c r="G29" s="171"/>
      <c r="I29" s="200" t="s">
        <v>127</v>
      </c>
      <c r="J29" s="132"/>
      <c r="K29" s="184">
        <f>K15-K27</f>
        <v>3.048301634178931</v>
      </c>
      <c r="L29" s="185">
        <f>L15-L27</f>
        <v>3.200716715887877</v>
      </c>
      <c r="M29" s="186">
        <f>M15-M27</f>
        <v>3.368920909537233</v>
      </c>
      <c r="N29" s="184">
        <f>N15-N27</f>
        <v>3.5157381286110576</v>
      </c>
      <c r="O29" s="185">
        <f>O15-O27</f>
        <v>3.682214862570432</v>
      </c>
      <c r="Q29" s="28"/>
      <c r="R29" s="201"/>
      <c r="S29" s="165"/>
      <c r="T29" s="166"/>
      <c r="U29" s="133"/>
      <c r="V29" s="165"/>
      <c r="W29" s="166"/>
    </row>
    <row r="30" spans="1:23" ht="15.75">
      <c r="A30" s="128" t="s">
        <v>75</v>
      </c>
      <c r="B30" s="161"/>
      <c r="C30" s="190">
        <f>C28*'Flujo KCC'!$B$8</f>
        <v>0.478999892</v>
      </c>
      <c r="D30" s="191">
        <f>D28*'Flujo KCC'!$B$8</f>
        <v>0.5133378866</v>
      </c>
      <c r="E30" s="192">
        <f>E28*'Flujo KCC'!$B$8</f>
        <v>0.5493927809300001</v>
      </c>
      <c r="F30" s="190">
        <f>F28*'Flujo KCC'!$B$8</f>
        <v>0.5872504199765003</v>
      </c>
      <c r="G30" s="191">
        <f>G28*'Flujo KCC'!$B$8</f>
        <v>0.6270009409753252</v>
      </c>
      <c r="I30" s="28"/>
      <c r="J30" s="132"/>
      <c r="K30" s="165"/>
      <c r="L30" s="166"/>
      <c r="M30" s="133"/>
      <c r="N30" s="165"/>
      <c r="O30" s="166"/>
      <c r="Q30" s="200" t="s">
        <v>91</v>
      </c>
      <c r="R30" s="201">
        <f>R26</f>
        <v>-0.35</v>
      </c>
      <c r="S30" s="178">
        <f>S26</f>
        <v>0.06240674018168248</v>
      </c>
      <c r="T30" s="179">
        <f>T26</f>
        <v>0.06906094910914105</v>
      </c>
      <c r="U30" s="180">
        <f>U26</f>
        <v>0.07867435700484333</v>
      </c>
      <c r="V30" s="178">
        <f>V26</f>
        <v>0.080028563913476</v>
      </c>
      <c r="W30" s="179">
        <f>W26+W28</f>
        <v>0.8514155347078955</v>
      </c>
    </row>
    <row r="31" spans="1:23" ht="15.75" thickBot="1">
      <c r="A31" s="129"/>
      <c r="B31" s="133"/>
      <c r="C31" s="187"/>
      <c r="D31" s="188"/>
      <c r="E31" s="189"/>
      <c r="F31" s="187"/>
      <c r="G31" s="188"/>
      <c r="I31" s="28" t="s">
        <v>46</v>
      </c>
      <c r="J31" s="132"/>
      <c r="K31" s="165">
        <f>C22</f>
        <v>0.2</v>
      </c>
      <c r="L31" s="166">
        <f>D22</f>
        <v>0.2</v>
      </c>
      <c r="M31" s="133">
        <f>E22</f>
        <v>0.2</v>
      </c>
      <c r="N31" s="165">
        <f>F22</f>
        <v>0.2</v>
      </c>
      <c r="O31" s="166">
        <f>G22</f>
        <v>0.2</v>
      </c>
      <c r="Q31" s="28"/>
      <c r="R31" s="201"/>
      <c r="S31" s="165"/>
      <c r="T31" s="166"/>
      <c r="U31" s="133"/>
      <c r="V31" s="165"/>
      <c r="W31" s="166"/>
    </row>
    <row r="32" spans="1:23" ht="15.75">
      <c r="A32" s="128" t="s">
        <v>77</v>
      </c>
      <c r="B32" s="161"/>
      <c r="C32" s="184">
        <f>C28-C30</f>
        <v>1.436999676</v>
      </c>
      <c r="D32" s="185">
        <f>D28-D30</f>
        <v>1.5400136598</v>
      </c>
      <c r="E32" s="186">
        <f>E28-E30</f>
        <v>1.6481783427900003</v>
      </c>
      <c r="F32" s="184">
        <f>F28-F30</f>
        <v>1.7617512599295009</v>
      </c>
      <c r="G32" s="185">
        <f>G28-G30</f>
        <v>1.8810028229259756</v>
      </c>
      <c r="I32" s="28"/>
      <c r="J32" s="132"/>
      <c r="K32" s="165"/>
      <c r="L32" s="166"/>
      <c r="M32" s="133"/>
      <c r="N32" s="165"/>
      <c r="O32" s="166"/>
      <c r="Q32" s="205" t="s">
        <v>92</v>
      </c>
      <c r="R32" s="203">
        <f>NPV('Flujo KCC'!$B$10,S30:W30)+R30</f>
        <v>0.3737982199751809</v>
      </c>
      <c r="S32" s="165"/>
      <c r="T32" s="166"/>
      <c r="U32" s="133"/>
      <c r="V32" s="165"/>
      <c r="W32" s="166"/>
    </row>
    <row r="33" spans="1:23" ht="15">
      <c r="A33" s="129"/>
      <c r="B33" s="132"/>
      <c r="C33" s="173"/>
      <c r="D33" s="174"/>
      <c r="E33" s="175"/>
      <c r="F33" s="173"/>
      <c r="G33" s="174"/>
      <c r="I33" s="28" t="s">
        <v>47</v>
      </c>
      <c r="J33" s="132"/>
      <c r="K33" s="165">
        <f>C24</f>
        <v>0.5</v>
      </c>
      <c r="L33" s="166">
        <f>D24</f>
        <v>0.5</v>
      </c>
      <c r="M33" s="133">
        <f>E24</f>
        <v>0.5</v>
      </c>
      <c r="N33" s="165">
        <f>F24</f>
        <v>0.5</v>
      </c>
      <c r="O33" s="166">
        <f>G24</f>
        <v>0.5</v>
      </c>
      <c r="Q33" s="206"/>
      <c r="R33" s="201"/>
      <c r="S33" s="165"/>
      <c r="T33" s="166"/>
      <c r="U33" s="133"/>
      <c r="V33" s="165"/>
      <c r="W33" s="166"/>
    </row>
    <row r="34" spans="1:23" ht="15.75">
      <c r="A34" s="128" t="s">
        <v>82</v>
      </c>
      <c r="B34" s="161"/>
      <c r="C34" s="162">
        <f>C32*'Flujo KCC + Kleenex Aqua'!$B$6</f>
        <v>0.5747998704</v>
      </c>
      <c r="D34" s="163">
        <f>D32*'Flujo KCC + Kleenex Aqua'!$B$6</f>
        <v>0.6160054639200001</v>
      </c>
      <c r="E34" s="164">
        <f>E32*'Flujo KCC + Kleenex Aqua'!$B$6</f>
        <v>0.6592713371160002</v>
      </c>
      <c r="F34" s="162">
        <f>F32*'Flujo KCC + Kleenex Aqua'!$B$6</f>
        <v>0.7047005039718004</v>
      </c>
      <c r="G34" s="163">
        <f>G32*'Flujo KCC + Kleenex Aqua'!$B$6</f>
        <v>0.7524011291703903</v>
      </c>
      <c r="I34" s="28"/>
      <c r="J34" s="132"/>
      <c r="K34" s="165"/>
      <c r="L34" s="166"/>
      <c r="M34" s="133"/>
      <c r="N34" s="165"/>
      <c r="O34" s="166"/>
      <c r="Q34" s="205" t="s">
        <v>93</v>
      </c>
      <c r="R34" s="204">
        <f>IRR(R30:W30)</f>
        <v>0.3295777951461992</v>
      </c>
      <c r="S34" s="165"/>
      <c r="T34" s="166"/>
      <c r="U34" s="133"/>
      <c r="V34" s="165"/>
      <c r="W34" s="166"/>
    </row>
    <row r="35" spans="1:15" ht="13.5" thickBot="1">
      <c r="A35" s="28"/>
      <c r="B35" s="132"/>
      <c r="C35" s="176"/>
      <c r="D35" s="177"/>
      <c r="E35" s="133"/>
      <c r="F35" s="165"/>
      <c r="G35" s="166"/>
      <c r="I35" s="28" t="s">
        <v>122</v>
      </c>
      <c r="J35" s="132"/>
      <c r="K35" s="165">
        <v>0.13104000000000002</v>
      </c>
      <c r="L35" s="166">
        <v>0.13104000000000002</v>
      </c>
      <c r="M35" s="133">
        <v>0.13104000000000002</v>
      </c>
      <c r="N35" s="165">
        <v>0.13104000000000002</v>
      </c>
      <c r="O35" s="166">
        <v>0.13104000000000002</v>
      </c>
    </row>
    <row r="36" spans="1:15" ht="16.5" thickBot="1">
      <c r="A36" s="128" t="s">
        <v>91</v>
      </c>
      <c r="B36" s="161"/>
      <c r="C36" s="184">
        <f>C32-C34</f>
        <v>0.8621998055999999</v>
      </c>
      <c r="D36" s="185">
        <f>D32-D34</f>
        <v>0.9240081958799999</v>
      </c>
      <c r="E36" s="186">
        <f>E32-E34</f>
        <v>0.9889070056740001</v>
      </c>
      <c r="F36" s="184">
        <f>F32-F34</f>
        <v>1.0570507559577005</v>
      </c>
      <c r="G36" s="185">
        <f>G32-G34</f>
        <v>1.1286016937555854</v>
      </c>
      <c r="I36" s="28" t="s">
        <v>123</v>
      </c>
      <c r="J36" s="132"/>
      <c r="K36" s="165">
        <v>0.0525</v>
      </c>
      <c r="L36" s="166">
        <v>0.0525</v>
      </c>
      <c r="M36" s="133">
        <v>0.0525</v>
      </c>
      <c r="N36" s="165">
        <v>0.0525</v>
      </c>
      <c r="O36" s="166">
        <v>0.0525</v>
      </c>
    </row>
    <row r="37" spans="9:15" ht="15.75">
      <c r="I37" s="200" t="s">
        <v>48</v>
      </c>
      <c r="J37" s="132"/>
      <c r="K37" s="184">
        <f>K35+K36</f>
        <v>0.18354</v>
      </c>
      <c r="L37" s="185">
        <f>L35+L36</f>
        <v>0.18354</v>
      </c>
      <c r="M37" s="186">
        <f>M35+M36</f>
        <v>0.18354</v>
      </c>
      <c r="N37" s="184">
        <f>N35+N36</f>
        <v>0.18354</v>
      </c>
      <c r="O37" s="185">
        <f>O35+O36</f>
        <v>0.18354</v>
      </c>
    </row>
    <row r="38" spans="9:15" ht="13.5" thickBot="1">
      <c r="I38" s="28"/>
      <c r="J38" s="132"/>
      <c r="K38" s="165"/>
      <c r="L38" s="166"/>
      <c r="M38" s="133"/>
      <c r="N38" s="165"/>
      <c r="O38" s="166"/>
    </row>
    <row r="39" spans="9:15" ht="15.75">
      <c r="I39" s="200" t="s">
        <v>61</v>
      </c>
      <c r="J39" s="132"/>
      <c r="K39" s="184">
        <f>K29-(K31+K33+K37)</f>
        <v>2.164761634178931</v>
      </c>
      <c r="L39" s="185">
        <f>L29-(L31+L33+L37)</f>
        <v>2.317176715887877</v>
      </c>
      <c r="M39" s="186">
        <f>M29-(M31+M33+M37)</f>
        <v>2.4853809095372332</v>
      </c>
      <c r="N39" s="184">
        <f>N29-(N31+N33+N37)</f>
        <v>2.6321981286110576</v>
      </c>
      <c r="O39" s="185">
        <f>O29-(O31+O33+O37)</f>
        <v>2.798674862570432</v>
      </c>
    </row>
    <row r="40" spans="9:15" ht="12.75">
      <c r="I40" s="28"/>
      <c r="J40" s="132"/>
      <c r="K40" s="165"/>
      <c r="L40" s="166"/>
      <c r="M40" s="133"/>
      <c r="N40" s="165"/>
      <c r="O40" s="166"/>
    </row>
    <row r="41" spans="9:15" ht="12.75">
      <c r="I41" s="28" t="s">
        <v>62</v>
      </c>
      <c r="J41" s="132"/>
      <c r="K41" s="165">
        <f>'Flujo KCC + Kleenex Aqua'!C36</f>
        <v>0.040739598906656245</v>
      </c>
      <c r="L41" s="166">
        <f>'Flujo KCC + Kleenex Aqua'!D36</f>
        <v>0.03362200579074019</v>
      </c>
      <c r="M41" s="133">
        <f>'Flujo KCC + Kleenex Aqua'!E36</f>
        <v>0.025561929134421957</v>
      </c>
      <c r="N41" s="165">
        <f>'Flujo KCC + Kleenex Aqua'!F36</f>
        <v>0.016434568993470004</v>
      </c>
      <c r="O41" s="166">
        <f>'Flujo KCC + Kleenex Aqua'!G36</f>
        <v>0.006098599908444823</v>
      </c>
    </row>
    <row r="42" spans="9:15" ht="13.5" thickBot="1">
      <c r="I42" s="28"/>
      <c r="J42" s="132"/>
      <c r="K42" s="165"/>
      <c r="L42" s="166"/>
      <c r="M42" s="133"/>
      <c r="N42" s="165"/>
      <c r="O42" s="166"/>
    </row>
    <row r="43" spans="9:15" ht="15.75">
      <c r="I43" s="200" t="s">
        <v>74</v>
      </c>
      <c r="J43" s="132"/>
      <c r="K43" s="184">
        <f>K39-K41</f>
        <v>2.124022035272275</v>
      </c>
      <c r="L43" s="185">
        <f>L39-L41</f>
        <v>2.2835547100971367</v>
      </c>
      <c r="M43" s="186">
        <f>M39-M41</f>
        <v>2.459818980402811</v>
      </c>
      <c r="N43" s="184">
        <f>N39-N41</f>
        <v>2.6157635596175877</v>
      </c>
      <c r="O43" s="185">
        <f>O39-O41</f>
        <v>2.792576262661987</v>
      </c>
    </row>
    <row r="44" spans="9:15" ht="12.75">
      <c r="I44" s="28"/>
      <c r="J44" s="132"/>
      <c r="K44" s="165"/>
      <c r="L44" s="166"/>
      <c r="M44" s="133"/>
      <c r="N44" s="165"/>
      <c r="O44" s="166"/>
    </row>
    <row r="45" spans="9:15" ht="12.75">
      <c r="I45" s="28" t="s">
        <v>75</v>
      </c>
      <c r="J45" s="132"/>
      <c r="K45" s="165">
        <f>K43*'Flujo KCC'!$B$8</f>
        <v>0.5310055088180687</v>
      </c>
      <c r="L45" s="166">
        <f>L43*'Flujo KCC'!$B$8</f>
        <v>0.5708886775242842</v>
      </c>
      <c r="M45" s="133">
        <f>M43*'Flujo KCC'!$B$8</f>
        <v>0.6149547451007028</v>
      </c>
      <c r="N45" s="165">
        <f>N43*'Flujo KCC'!$B$8</f>
        <v>0.6539408899043969</v>
      </c>
      <c r="O45" s="166">
        <f>O43*'Flujo KCC'!$B$8</f>
        <v>0.6981440656654968</v>
      </c>
    </row>
    <row r="46" spans="9:15" ht="13.5" thickBot="1">
      <c r="I46" s="28"/>
      <c r="J46" s="132"/>
      <c r="K46" s="165"/>
      <c r="L46" s="166"/>
      <c r="M46" s="133"/>
      <c r="N46" s="165"/>
      <c r="O46" s="166"/>
    </row>
    <row r="47" spans="9:15" ht="15.75">
      <c r="I47" s="200" t="s">
        <v>77</v>
      </c>
      <c r="J47" s="132"/>
      <c r="K47" s="184">
        <f>K43-K45</f>
        <v>1.5930165264542062</v>
      </c>
      <c r="L47" s="185">
        <f>L43-L45</f>
        <v>1.7126660325728524</v>
      </c>
      <c r="M47" s="186">
        <f>M43-M45</f>
        <v>1.8448642353021083</v>
      </c>
      <c r="N47" s="184">
        <f>N43-N45</f>
        <v>1.9618226697131909</v>
      </c>
      <c r="O47" s="185">
        <f>O43-O45</f>
        <v>2.0944321969964905</v>
      </c>
    </row>
    <row r="48" spans="9:15" ht="12.75">
      <c r="I48" s="28"/>
      <c r="J48" s="132"/>
      <c r="K48" s="165"/>
      <c r="L48" s="166"/>
      <c r="M48" s="133"/>
      <c r="N48" s="165"/>
      <c r="O48" s="166"/>
    </row>
    <row r="49" spans="9:15" ht="12.75">
      <c r="I49" s="28" t="s">
        <v>82</v>
      </c>
      <c r="J49" s="132"/>
      <c r="K49" s="165">
        <f>K47*'Flujo KCC'!$B$9</f>
        <v>0.6372066105816825</v>
      </c>
      <c r="L49" s="166">
        <v>0.6160054639200001</v>
      </c>
      <c r="M49" s="133">
        <v>0.6592713371160002</v>
      </c>
      <c r="N49" s="165">
        <v>0.7047005039718004</v>
      </c>
      <c r="O49" s="166">
        <v>0.7524011291703903</v>
      </c>
    </row>
    <row r="50" spans="9:15" ht="13.5" thickBot="1">
      <c r="I50" s="28"/>
      <c r="J50" s="132"/>
      <c r="K50" s="165"/>
      <c r="L50" s="166"/>
      <c r="M50" s="133"/>
      <c r="N50" s="165"/>
      <c r="O50" s="166"/>
    </row>
    <row r="51" spans="9:15" ht="15.75">
      <c r="I51" s="200" t="s">
        <v>116</v>
      </c>
      <c r="J51" s="202">
        <f>J4</f>
        <v>-0.35</v>
      </c>
      <c r="K51" s="184">
        <f>K47-K49</f>
        <v>0.9558099158725237</v>
      </c>
      <c r="L51" s="185">
        <f>L47-L49</f>
        <v>1.0966605686528523</v>
      </c>
      <c r="M51" s="186">
        <f>M47-M49</f>
        <v>1.1855928981861081</v>
      </c>
      <c r="N51" s="184">
        <f>N47-N49</f>
        <v>1.2571221657413905</v>
      </c>
      <c r="O51" s="185">
        <f>O47-O49</f>
        <v>1.3420310678261003</v>
      </c>
    </row>
    <row r="52" spans="9:15" ht="12.75">
      <c r="I52" s="28"/>
      <c r="J52" s="132"/>
      <c r="K52" s="165"/>
      <c r="L52" s="166"/>
      <c r="M52" s="133"/>
      <c r="N52" s="165"/>
      <c r="O52" s="166"/>
    </row>
    <row r="53" spans="9:15" ht="15">
      <c r="I53" s="200" t="s">
        <v>121</v>
      </c>
      <c r="J53" s="132"/>
      <c r="K53" s="165"/>
      <c r="L53" s="166"/>
      <c r="M53" s="133"/>
      <c r="N53" s="165"/>
      <c r="O53" s="166">
        <f>'Flujo KCC + Kleenex Aqua'!G48</f>
        <v>1.1490656776195363</v>
      </c>
    </row>
    <row r="54" spans="9:15" ht="13.5" thickBot="1">
      <c r="I54" s="28"/>
      <c r="J54" s="132"/>
      <c r="K54" s="165"/>
      <c r="L54" s="166"/>
      <c r="M54" s="133"/>
      <c r="N54" s="165"/>
      <c r="O54" s="166"/>
    </row>
    <row r="55" spans="9:15" ht="15.75">
      <c r="I55" s="200" t="s">
        <v>91</v>
      </c>
      <c r="J55" s="202">
        <f>J51</f>
        <v>-0.35</v>
      </c>
      <c r="K55" s="184">
        <f>K51</f>
        <v>0.9558099158725237</v>
      </c>
      <c r="L55" s="185">
        <f>L51</f>
        <v>1.0966605686528523</v>
      </c>
      <c r="M55" s="186">
        <f>M51</f>
        <v>1.1855928981861081</v>
      </c>
      <c r="N55" s="184">
        <f>N51</f>
        <v>1.2571221657413905</v>
      </c>
      <c r="O55" s="185">
        <f>O51+O53</f>
        <v>2.4910967454456365</v>
      </c>
    </row>
    <row r="59" spans="11:15" ht="12.75">
      <c r="K59" s="207"/>
      <c r="L59" s="207"/>
      <c r="M59" s="207"/>
      <c r="N59" s="207"/>
      <c r="O59" s="207"/>
    </row>
  </sheetData>
  <mergeCells count="3">
    <mergeCell ref="A1:G2"/>
    <mergeCell ref="I1:O2"/>
    <mergeCell ref="Q1:W2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8" sqref="B18"/>
    </sheetView>
  </sheetViews>
  <sheetFormatPr defaultColWidth="11.421875" defaultRowHeight="12.75"/>
  <cols>
    <col min="1" max="1" width="16.8515625" style="0" customWidth="1"/>
    <col min="3" max="3" width="13.7109375" style="0" bestFit="1" customWidth="1"/>
  </cols>
  <sheetData>
    <row r="1" spans="1:3" ht="20.25">
      <c r="A1" s="215" t="s">
        <v>98</v>
      </c>
      <c r="B1" s="216"/>
      <c r="C1" s="217"/>
    </row>
    <row r="2" spans="1:3" ht="12.75">
      <c r="A2" s="88" t="s">
        <v>99</v>
      </c>
      <c r="B2" s="89">
        <f>SUM(B3:B5)</f>
        <v>1</v>
      </c>
      <c r="C2" s="90">
        <v>350000</v>
      </c>
    </row>
    <row r="3" spans="1:3" ht="12.75">
      <c r="A3" s="33" t="s">
        <v>0</v>
      </c>
      <c r="B3" s="56">
        <v>0.1</v>
      </c>
      <c r="C3" s="57">
        <f>$C$2*B3</f>
        <v>35000</v>
      </c>
    </row>
    <row r="4" spans="1:3" ht="12.75">
      <c r="A4" s="33" t="s">
        <v>1</v>
      </c>
      <c r="B4" s="56">
        <v>0.05</v>
      </c>
      <c r="C4" s="57">
        <f>$C$2*B4</f>
        <v>17500</v>
      </c>
    </row>
    <row r="5" spans="1:3" ht="13.5" thickBot="1">
      <c r="A5" s="40" t="s">
        <v>2</v>
      </c>
      <c r="B5" s="58">
        <v>0.85</v>
      </c>
      <c r="C5" s="59">
        <f>$C$2*B5</f>
        <v>297500</v>
      </c>
    </row>
    <row r="6" ht="12.75">
      <c r="B6" s="1"/>
    </row>
    <row r="9" ht="12.75">
      <c r="E9" s="3"/>
    </row>
    <row r="11" ht="12.75"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spans="7:9" ht="12.75">
      <c r="G16" s="6"/>
      <c r="H16" s="6"/>
      <c r="I16" s="6"/>
    </row>
    <row r="17" spans="7:9" ht="12.75">
      <c r="G17" s="1"/>
      <c r="H17" s="1"/>
      <c r="I17" s="1"/>
    </row>
    <row r="18" spans="6:9" ht="12.75">
      <c r="F18" s="4"/>
      <c r="G18" s="5"/>
      <c r="H18" s="5"/>
      <c r="I18" s="5"/>
    </row>
    <row r="19" spans="6:9" ht="12.75">
      <c r="F19" s="4"/>
      <c r="G19" s="5"/>
      <c r="H19" s="5"/>
      <c r="I19" s="5"/>
    </row>
  </sheetData>
  <mergeCells count="1">
    <mergeCell ref="A1:C1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1" sqref="D11"/>
    </sheetView>
  </sheetViews>
  <sheetFormatPr defaultColWidth="11.421875" defaultRowHeight="12.75"/>
  <cols>
    <col min="1" max="1" width="21.140625" style="0" customWidth="1"/>
    <col min="3" max="3" width="13.7109375" style="0" bestFit="1" customWidth="1"/>
  </cols>
  <sheetData>
    <row r="1" spans="1:4" ht="20.25">
      <c r="A1" s="215" t="s">
        <v>100</v>
      </c>
      <c r="B1" s="216"/>
      <c r="C1" s="216"/>
      <c r="D1" s="217"/>
    </row>
    <row r="2" spans="1:4" ht="15">
      <c r="A2" s="44" t="s">
        <v>8</v>
      </c>
      <c r="B2" s="45" t="s">
        <v>5</v>
      </c>
      <c r="C2" s="45" t="s">
        <v>6</v>
      </c>
      <c r="D2" s="46" t="s">
        <v>7</v>
      </c>
    </row>
    <row r="3" spans="1:4" ht="12.75">
      <c r="A3" s="33" t="s">
        <v>4</v>
      </c>
      <c r="B3" s="60">
        <v>0.4245386683740245</v>
      </c>
      <c r="C3" s="39">
        <v>0.2740083052701476</v>
      </c>
      <c r="D3" s="61">
        <v>0.30145302635582805</v>
      </c>
    </row>
    <row r="4" spans="1:4" ht="25.5">
      <c r="A4" s="62" t="s">
        <v>101</v>
      </c>
      <c r="B4" s="63">
        <v>1.3667200000000002</v>
      </c>
      <c r="C4" s="64">
        <v>1.3958400000000002</v>
      </c>
      <c r="D4" s="65">
        <v>1.4540800000000003</v>
      </c>
    </row>
    <row r="5" spans="1:4" ht="38.25">
      <c r="A5" s="62" t="s">
        <v>9</v>
      </c>
      <c r="B5" s="63">
        <f>'Distribución del Presupuesto'!$C$5*B3</f>
        <v>126300.25384127228</v>
      </c>
      <c r="C5" s="64">
        <f>'Distribución del Presupuesto'!$C$5*C3</f>
        <v>81517.4708178689</v>
      </c>
      <c r="D5" s="65">
        <f>'Distribución del Presupuesto'!$C$5*D3</f>
        <v>89682.27534085885</v>
      </c>
    </row>
    <row r="6" spans="1:4" ht="13.5" thickBot="1">
      <c r="A6" s="66" t="s">
        <v>10</v>
      </c>
      <c r="B6" s="67">
        <f>B5/B4</f>
        <v>92411.21359259561</v>
      </c>
      <c r="C6" s="68">
        <f>C5/C4</f>
        <v>58400.297181531474</v>
      </c>
      <c r="D6" s="69">
        <f>D5/D4</f>
        <v>61676.30071306863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C1">
      <selection activeCell="D29" sqref="D29"/>
    </sheetView>
  </sheetViews>
  <sheetFormatPr defaultColWidth="11.421875" defaultRowHeight="12.75"/>
  <cols>
    <col min="1" max="1" width="17.28125" style="0" bestFit="1" customWidth="1"/>
    <col min="2" max="2" width="9.00390625" style="0" bestFit="1" customWidth="1"/>
    <col min="3" max="3" width="13.7109375" style="0" bestFit="1" customWidth="1"/>
    <col min="4" max="4" width="11.28125" style="0" bestFit="1" customWidth="1"/>
    <col min="5" max="5" width="9.00390625" style="0" bestFit="1" customWidth="1"/>
    <col min="6" max="6" width="13.7109375" style="0" bestFit="1" customWidth="1"/>
    <col min="7" max="7" width="11.28125" style="0" bestFit="1" customWidth="1"/>
    <col min="8" max="8" width="9.00390625" style="0" bestFit="1" customWidth="1"/>
    <col min="9" max="9" width="13.7109375" style="0" bestFit="1" customWidth="1"/>
    <col min="10" max="10" width="11.28125" style="0" bestFit="1" customWidth="1"/>
    <col min="11" max="11" width="9.00390625" style="0" bestFit="1" customWidth="1"/>
    <col min="12" max="12" width="13.7109375" style="0" bestFit="1" customWidth="1"/>
    <col min="13" max="13" width="11.28125" style="0" bestFit="1" customWidth="1"/>
    <col min="14" max="14" width="9.00390625" style="0" bestFit="1" customWidth="1"/>
    <col min="15" max="15" width="13.7109375" style="0" bestFit="1" customWidth="1"/>
    <col min="16" max="16" width="11.28125" style="0" bestFit="1" customWidth="1"/>
  </cols>
  <sheetData>
    <row r="1" spans="1:2" ht="12.75">
      <c r="A1" t="s">
        <v>11</v>
      </c>
      <c r="B1">
        <v>0.12</v>
      </c>
    </row>
    <row r="2" spans="1:2" ht="13.5" thickBot="1">
      <c r="A2" t="s">
        <v>12</v>
      </c>
      <c r="B2">
        <v>0.3</v>
      </c>
    </row>
    <row r="3" spans="1:16" ht="20.25">
      <c r="A3" s="215" t="s">
        <v>102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</row>
    <row r="4" spans="1:16" ht="15">
      <c r="A4" s="79" t="s">
        <v>104</v>
      </c>
      <c r="B4" s="80"/>
      <c r="C4" s="81">
        <v>0</v>
      </c>
      <c r="D4" s="32"/>
      <c r="E4" s="32"/>
      <c r="F4" s="81">
        <v>0</v>
      </c>
      <c r="G4" s="81"/>
      <c r="H4" s="32"/>
      <c r="I4" s="160">
        <v>0.005</v>
      </c>
      <c r="J4" s="160"/>
      <c r="K4" s="160"/>
      <c r="L4" s="160">
        <v>0.02</v>
      </c>
      <c r="M4" s="160"/>
      <c r="N4" s="160"/>
      <c r="O4" s="160">
        <v>0.025</v>
      </c>
      <c r="P4" s="82"/>
    </row>
    <row r="5" spans="1:16" ht="15">
      <c r="A5" s="79" t="s">
        <v>65</v>
      </c>
      <c r="B5" s="227">
        <v>2009</v>
      </c>
      <c r="C5" s="227"/>
      <c r="D5" s="227"/>
      <c r="E5" s="227">
        <v>2010</v>
      </c>
      <c r="F5" s="227"/>
      <c r="G5" s="227"/>
      <c r="H5" s="227">
        <v>2011</v>
      </c>
      <c r="I5" s="227"/>
      <c r="J5" s="227"/>
      <c r="K5" s="227">
        <v>2012</v>
      </c>
      <c r="L5" s="227"/>
      <c r="M5" s="227"/>
      <c r="N5" s="227">
        <v>2013</v>
      </c>
      <c r="O5" s="227"/>
      <c r="P5" s="228"/>
    </row>
    <row r="6" spans="1:16" ht="15">
      <c r="A6" s="83" t="s">
        <v>8</v>
      </c>
      <c r="B6" s="45" t="s">
        <v>5</v>
      </c>
      <c r="C6" s="45" t="s">
        <v>6</v>
      </c>
      <c r="D6" s="45" t="s">
        <v>7</v>
      </c>
      <c r="E6" s="45" t="s">
        <v>5</v>
      </c>
      <c r="F6" s="45" t="s">
        <v>6</v>
      </c>
      <c r="G6" s="45" t="s">
        <v>7</v>
      </c>
      <c r="H6" s="45" t="s">
        <v>5</v>
      </c>
      <c r="I6" s="45" t="s">
        <v>6</v>
      </c>
      <c r="J6" s="45" t="s">
        <v>7</v>
      </c>
      <c r="K6" s="45" t="s">
        <v>5</v>
      </c>
      <c r="L6" s="45" t="s">
        <v>6</v>
      </c>
      <c r="M6" s="45" t="s">
        <v>7</v>
      </c>
      <c r="N6" s="45" t="s">
        <v>5</v>
      </c>
      <c r="O6" s="45" t="s">
        <v>6</v>
      </c>
      <c r="P6" s="46" t="s">
        <v>7</v>
      </c>
    </row>
    <row r="7" spans="1:16" ht="12.75">
      <c r="A7" s="33" t="s">
        <v>13</v>
      </c>
      <c r="B7" s="73">
        <v>0.65</v>
      </c>
      <c r="C7" s="71">
        <v>0.675</v>
      </c>
      <c r="D7" s="75">
        <v>0.68</v>
      </c>
      <c r="E7" s="73">
        <f>B7*(1+$F$4)</f>
        <v>0.65</v>
      </c>
      <c r="F7" s="71">
        <f>C7*(1+$F$4)</f>
        <v>0.675</v>
      </c>
      <c r="G7" s="75">
        <f>D7*(1+$F$4)</f>
        <v>0.68</v>
      </c>
      <c r="H7" s="73">
        <f>E7*(1+$I$4)</f>
        <v>0.65325</v>
      </c>
      <c r="I7" s="71">
        <f>F7*(1+$I$4)</f>
        <v>0.678375</v>
      </c>
      <c r="J7" s="75">
        <f>G7*(1+$I$4)</f>
        <v>0.6834</v>
      </c>
      <c r="K7" s="73">
        <f>H7*(1+$L$4)</f>
        <v>0.666315</v>
      </c>
      <c r="L7" s="71">
        <f>I7*(1+$L$4)</f>
        <v>0.6919425</v>
      </c>
      <c r="M7" s="75">
        <f>J7*(1+$L$4)</f>
        <v>0.697068</v>
      </c>
      <c r="N7" s="73">
        <f>K7*(1+$O$4)</f>
        <v>0.6829728749999999</v>
      </c>
      <c r="O7" s="71">
        <f>L7*(1+$O$4)</f>
        <v>0.7092410625</v>
      </c>
      <c r="P7" s="84">
        <f>M7*(1+$O$4)</f>
        <v>0.7144946999999999</v>
      </c>
    </row>
    <row r="8" spans="1:16" ht="12.75">
      <c r="A8" s="33" t="s">
        <v>14</v>
      </c>
      <c r="B8" s="73">
        <v>0.015</v>
      </c>
      <c r="C8" s="71">
        <v>0.015</v>
      </c>
      <c r="D8" s="75">
        <v>0.015</v>
      </c>
      <c r="E8" s="73">
        <v>0.015</v>
      </c>
      <c r="F8" s="71">
        <v>0.015</v>
      </c>
      <c r="G8" s="75">
        <v>0.015</v>
      </c>
      <c r="H8" s="73">
        <v>0.015</v>
      </c>
      <c r="I8" s="71">
        <v>0.015</v>
      </c>
      <c r="J8" s="75">
        <v>0.015</v>
      </c>
      <c r="K8" s="73">
        <v>0.015</v>
      </c>
      <c r="L8" s="71">
        <v>0.015</v>
      </c>
      <c r="M8" s="75">
        <v>0.015</v>
      </c>
      <c r="N8" s="73">
        <v>0.015</v>
      </c>
      <c r="O8" s="71">
        <v>0.015</v>
      </c>
      <c r="P8" s="84">
        <v>0.015</v>
      </c>
    </row>
    <row r="9" spans="1:16" ht="12.75">
      <c r="A9" s="33" t="s">
        <v>15</v>
      </c>
      <c r="B9" s="73">
        <f>SUM(B7:B8)</f>
        <v>0.665</v>
      </c>
      <c r="C9" s="71">
        <f>SUM(C7:C8)</f>
        <v>0.6900000000000001</v>
      </c>
      <c r="D9" s="75">
        <f>SUM(D7:D8)</f>
        <v>0.6950000000000001</v>
      </c>
      <c r="E9" s="73">
        <f>SUM(E7:E8)</f>
        <v>0.665</v>
      </c>
      <c r="F9" s="71">
        <f aca="true" t="shared" si="0" ref="F9:P9">SUM(F7:F8)</f>
        <v>0.6900000000000001</v>
      </c>
      <c r="G9" s="75">
        <f t="shared" si="0"/>
        <v>0.6950000000000001</v>
      </c>
      <c r="H9" s="73">
        <f t="shared" si="0"/>
        <v>0.66825</v>
      </c>
      <c r="I9" s="71">
        <f t="shared" si="0"/>
        <v>0.693375</v>
      </c>
      <c r="J9" s="75">
        <f t="shared" si="0"/>
        <v>0.6984</v>
      </c>
      <c r="K9" s="73">
        <f t="shared" si="0"/>
        <v>0.681315</v>
      </c>
      <c r="L9" s="71">
        <f t="shared" si="0"/>
        <v>0.7069425</v>
      </c>
      <c r="M9" s="75">
        <f t="shared" si="0"/>
        <v>0.712068</v>
      </c>
      <c r="N9" s="73">
        <f t="shared" si="0"/>
        <v>0.6979728749999999</v>
      </c>
      <c r="O9" s="71">
        <f t="shared" si="0"/>
        <v>0.7242410625</v>
      </c>
      <c r="P9" s="84">
        <f t="shared" si="0"/>
        <v>0.7294946999999999</v>
      </c>
    </row>
    <row r="10" spans="1:16" ht="12.75">
      <c r="A10" s="33" t="s">
        <v>12</v>
      </c>
      <c r="B10" s="73">
        <f>B9*$B$2</f>
        <v>0.1995</v>
      </c>
      <c r="C10" s="71">
        <f>C9*$B$2</f>
        <v>0.20700000000000002</v>
      </c>
      <c r="D10" s="75">
        <f>D9*$B$2</f>
        <v>0.20850000000000002</v>
      </c>
      <c r="E10" s="73">
        <f aca="true" t="shared" si="1" ref="E10:P10">E9*$B$2</f>
        <v>0.1995</v>
      </c>
      <c r="F10" s="71">
        <f t="shared" si="1"/>
        <v>0.20700000000000002</v>
      </c>
      <c r="G10" s="75">
        <f t="shared" si="1"/>
        <v>0.20850000000000002</v>
      </c>
      <c r="H10" s="73">
        <f t="shared" si="1"/>
        <v>0.200475</v>
      </c>
      <c r="I10" s="71">
        <f t="shared" si="1"/>
        <v>0.2080125</v>
      </c>
      <c r="J10" s="75">
        <f t="shared" si="1"/>
        <v>0.20952</v>
      </c>
      <c r="K10" s="73">
        <f t="shared" si="1"/>
        <v>0.2043945</v>
      </c>
      <c r="L10" s="71">
        <f t="shared" si="1"/>
        <v>0.21208275000000001</v>
      </c>
      <c r="M10" s="75">
        <f t="shared" si="1"/>
        <v>0.21362040000000002</v>
      </c>
      <c r="N10" s="73">
        <f t="shared" si="1"/>
        <v>0.20939186249999997</v>
      </c>
      <c r="O10" s="71">
        <f t="shared" si="1"/>
        <v>0.21727231875</v>
      </c>
      <c r="P10" s="84">
        <f t="shared" si="1"/>
        <v>0.21884840999999997</v>
      </c>
    </row>
    <row r="11" spans="1:16" ht="12.75">
      <c r="A11" s="33" t="s">
        <v>16</v>
      </c>
      <c r="B11" s="73">
        <v>0</v>
      </c>
      <c r="C11" s="71">
        <v>0</v>
      </c>
      <c r="D11" s="75">
        <v>0</v>
      </c>
      <c r="E11" s="73">
        <v>0</v>
      </c>
      <c r="F11" s="71">
        <v>0</v>
      </c>
      <c r="G11" s="75">
        <v>0</v>
      </c>
      <c r="H11" s="73">
        <v>0</v>
      </c>
      <c r="I11" s="71">
        <v>0</v>
      </c>
      <c r="J11" s="75">
        <v>0</v>
      </c>
      <c r="K11" s="73">
        <v>0</v>
      </c>
      <c r="L11" s="71">
        <v>0</v>
      </c>
      <c r="M11" s="75">
        <v>0</v>
      </c>
      <c r="N11" s="73">
        <v>0</v>
      </c>
      <c r="O11" s="71">
        <v>0</v>
      </c>
      <c r="P11" s="84">
        <v>0</v>
      </c>
    </row>
    <row r="12" spans="1:16" ht="12.75">
      <c r="A12" s="33" t="s">
        <v>17</v>
      </c>
      <c r="B12" s="73">
        <f>SUM(B9:B11)</f>
        <v>0.8645</v>
      </c>
      <c r="C12" s="71">
        <f>SUM(C9:C11)</f>
        <v>0.897</v>
      </c>
      <c r="D12" s="75">
        <f>SUM(D9:D11)</f>
        <v>0.9035000000000001</v>
      </c>
      <c r="E12" s="73">
        <f aca="true" t="shared" si="2" ref="E12:P12">SUM(E9:E11)</f>
        <v>0.8645</v>
      </c>
      <c r="F12" s="71">
        <f t="shared" si="2"/>
        <v>0.897</v>
      </c>
      <c r="G12" s="75">
        <f t="shared" si="2"/>
        <v>0.9035000000000001</v>
      </c>
      <c r="H12" s="73">
        <f t="shared" si="2"/>
        <v>0.868725</v>
      </c>
      <c r="I12" s="71">
        <f t="shared" si="2"/>
        <v>0.9013875</v>
      </c>
      <c r="J12" s="75">
        <f t="shared" si="2"/>
        <v>0.9079200000000001</v>
      </c>
      <c r="K12" s="73">
        <f t="shared" si="2"/>
        <v>0.8857095</v>
      </c>
      <c r="L12" s="71">
        <f t="shared" si="2"/>
        <v>0.91902525</v>
      </c>
      <c r="M12" s="75">
        <f t="shared" si="2"/>
        <v>0.9256884000000001</v>
      </c>
      <c r="N12" s="73">
        <f t="shared" si="2"/>
        <v>0.9073647374999999</v>
      </c>
      <c r="O12" s="71">
        <f t="shared" si="2"/>
        <v>0.94151338125</v>
      </c>
      <c r="P12" s="84">
        <f t="shared" si="2"/>
        <v>0.9483431099999999</v>
      </c>
    </row>
    <row r="13" spans="1:16" ht="12.75">
      <c r="A13" s="33" t="s">
        <v>11</v>
      </c>
      <c r="B13" s="73">
        <f>B12*$B$1</f>
        <v>0.10374</v>
      </c>
      <c r="C13" s="71">
        <f>C12*$B$1</f>
        <v>0.10764</v>
      </c>
      <c r="D13" s="75">
        <f>D12*$B$1</f>
        <v>0.10842</v>
      </c>
      <c r="E13" s="73">
        <f aca="true" t="shared" si="3" ref="E13:P13">E12*$B$1</f>
        <v>0.10374</v>
      </c>
      <c r="F13" s="71">
        <f t="shared" si="3"/>
        <v>0.10764</v>
      </c>
      <c r="G13" s="75">
        <f t="shared" si="3"/>
        <v>0.10842</v>
      </c>
      <c r="H13" s="73">
        <f t="shared" si="3"/>
        <v>0.10424699999999999</v>
      </c>
      <c r="I13" s="71">
        <f t="shared" si="3"/>
        <v>0.1081665</v>
      </c>
      <c r="J13" s="75">
        <f t="shared" si="3"/>
        <v>0.1089504</v>
      </c>
      <c r="K13" s="73">
        <f t="shared" si="3"/>
        <v>0.10628514</v>
      </c>
      <c r="L13" s="71">
        <f t="shared" si="3"/>
        <v>0.11028303</v>
      </c>
      <c r="M13" s="75">
        <f t="shared" si="3"/>
        <v>0.111082608</v>
      </c>
      <c r="N13" s="73">
        <f t="shared" si="3"/>
        <v>0.10888376849999999</v>
      </c>
      <c r="O13" s="71">
        <f t="shared" si="3"/>
        <v>0.11298160574999999</v>
      </c>
      <c r="P13" s="84">
        <f t="shared" si="3"/>
        <v>0.1138011732</v>
      </c>
    </row>
    <row r="14" spans="1:16" ht="12.75">
      <c r="A14" s="33" t="s">
        <v>18</v>
      </c>
      <c r="B14" s="73">
        <f>SUM(B12:B13)</f>
        <v>0.96824</v>
      </c>
      <c r="C14" s="71">
        <f>SUM(C12:C13)</f>
        <v>1.00464</v>
      </c>
      <c r="D14" s="75">
        <f>SUM(D12:D13)</f>
        <v>1.0119200000000002</v>
      </c>
      <c r="E14" s="73">
        <f aca="true" t="shared" si="4" ref="E14:P14">SUM(E12:E13)</f>
        <v>0.96824</v>
      </c>
      <c r="F14" s="71">
        <f t="shared" si="4"/>
        <v>1.00464</v>
      </c>
      <c r="G14" s="75">
        <f t="shared" si="4"/>
        <v>1.0119200000000002</v>
      </c>
      <c r="H14" s="73">
        <f t="shared" si="4"/>
        <v>0.972972</v>
      </c>
      <c r="I14" s="71">
        <f t="shared" si="4"/>
        <v>1.009554</v>
      </c>
      <c r="J14" s="75">
        <f t="shared" si="4"/>
        <v>1.0168704000000002</v>
      </c>
      <c r="K14" s="73">
        <f t="shared" si="4"/>
        <v>0.99199464</v>
      </c>
      <c r="L14" s="71">
        <f t="shared" si="4"/>
        <v>1.02930828</v>
      </c>
      <c r="M14" s="75">
        <f t="shared" si="4"/>
        <v>1.036771008</v>
      </c>
      <c r="N14" s="73">
        <f t="shared" si="4"/>
        <v>1.016248506</v>
      </c>
      <c r="O14" s="71">
        <f t="shared" si="4"/>
        <v>1.054494987</v>
      </c>
      <c r="P14" s="84">
        <f t="shared" si="4"/>
        <v>1.0621442831999999</v>
      </c>
    </row>
    <row r="15" spans="1:16" ht="12.75">
      <c r="A15" s="33" t="s">
        <v>19</v>
      </c>
      <c r="B15" s="73">
        <v>0.1</v>
      </c>
      <c r="C15" s="71">
        <v>0.1</v>
      </c>
      <c r="D15" s="75">
        <v>0.1</v>
      </c>
      <c r="E15" s="73">
        <v>0.1</v>
      </c>
      <c r="F15" s="71">
        <v>0.1</v>
      </c>
      <c r="G15" s="75">
        <v>0.1</v>
      </c>
      <c r="H15" s="73">
        <v>0.1</v>
      </c>
      <c r="I15" s="71">
        <v>0.1</v>
      </c>
      <c r="J15" s="75">
        <v>0.1</v>
      </c>
      <c r="K15" s="73">
        <v>0.1</v>
      </c>
      <c r="L15" s="71">
        <v>0.1</v>
      </c>
      <c r="M15" s="75">
        <v>0.1</v>
      </c>
      <c r="N15" s="73">
        <v>0.1</v>
      </c>
      <c r="O15" s="71">
        <v>0.1</v>
      </c>
      <c r="P15" s="84">
        <v>0.1</v>
      </c>
    </row>
    <row r="16" spans="1:16" ht="13.5" thickBot="1">
      <c r="A16" s="40" t="s">
        <v>3</v>
      </c>
      <c r="B16" s="74">
        <f>SUM(B14:B15)</f>
        <v>1.06824</v>
      </c>
      <c r="C16" s="72">
        <f>SUM(C14:C15)</f>
        <v>1.10464</v>
      </c>
      <c r="D16" s="76">
        <f>SUM(D14:D15)</f>
        <v>1.1119200000000002</v>
      </c>
      <c r="E16" s="74">
        <f aca="true" t="shared" si="5" ref="E16:P16">SUM(E14:E15)</f>
        <v>1.06824</v>
      </c>
      <c r="F16" s="72">
        <f t="shared" si="5"/>
        <v>1.10464</v>
      </c>
      <c r="G16" s="76">
        <f t="shared" si="5"/>
        <v>1.1119200000000002</v>
      </c>
      <c r="H16" s="74">
        <f t="shared" si="5"/>
        <v>1.072972</v>
      </c>
      <c r="I16" s="72">
        <f t="shared" si="5"/>
        <v>1.1095540000000002</v>
      </c>
      <c r="J16" s="76">
        <f t="shared" si="5"/>
        <v>1.1168704000000003</v>
      </c>
      <c r="K16" s="74">
        <f t="shared" si="5"/>
        <v>1.09199464</v>
      </c>
      <c r="L16" s="72">
        <f t="shared" si="5"/>
        <v>1.12930828</v>
      </c>
      <c r="M16" s="76">
        <f t="shared" si="5"/>
        <v>1.1367710080000002</v>
      </c>
      <c r="N16" s="74">
        <f t="shared" si="5"/>
        <v>1.116248506</v>
      </c>
      <c r="O16" s="72">
        <f t="shared" si="5"/>
        <v>1.154494987</v>
      </c>
      <c r="P16" s="85">
        <f t="shared" si="5"/>
        <v>1.1621442832</v>
      </c>
    </row>
    <row r="17" spans="2:4" ht="12.75">
      <c r="B17" s="3"/>
      <c r="C17" s="3"/>
      <c r="D17" s="3"/>
    </row>
    <row r="18" spans="1:7" ht="12.75">
      <c r="A18" s="16"/>
      <c r="B18" s="3"/>
      <c r="C18" s="17"/>
      <c r="D18" s="17"/>
      <c r="E18" s="17"/>
      <c r="F18" s="17"/>
      <c r="G18" s="17"/>
    </row>
    <row r="19" spans="1:7" ht="12.75">
      <c r="A19" s="16"/>
      <c r="B19" s="3"/>
      <c r="C19" s="17"/>
      <c r="D19" s="17"/>
      <c r="E19" s="17"/>
      <c r="F19" s="17"/>
      <c r="G19" s="17"/>
    </row>
  </sheetData>
  <mergeCells count="6">
    <mergeCell ref="B5:D5"/>
    <mergeCell ref="A3:P3"/>
    <mergeCell ref="E5:G5"/>
    <mergeCell ref="H5:J5"/>
    <mergeCell ref="K5:M5"/>
    <mergeCell ref="N5:P5"/>
  </mergeCells>
  <printOptions/>
  <pageMargins left="0.75" right="0.75" top="1" bottom="1" header="0" footer="0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L22" sqref="L22"/>
    </sheetView>
  </sheetViews>
  <sheetFormatPr defaultColWidth="11.421875" defaultRowHeight="12.75"/>
  <cols>
    <col min="1" max="1" width="16.8515625" style="0" bestFit="1" customWidth="1"/>
    <col min="2" max="2" width="8.7109375" style="0" customWidth="1"/>
    <col min="3" max="3" width="11.28125" style="0" bestFit="1" customWidth="1"/>
    <col min="4" max="4" width="9.140625" style="0" bestFit="1" customWidth="1"/>
    <col min="5" max="5" width="9.140625" style="0" customWidth="1"/>
    <col min="6" max="6" width="11.28125" style="0" bestFit="1" customWidth="1"/>
    <col min="7" max="7" width="9.140625" style="0" bestFit="1" customWidth="1"/>
    <col min="8" max="8" width="9.00390625" style="0" customWidth="1"/>
    <col min="9" max="9" width="11.28125" style="0" bestFit="1" customWidth="1"/>
    <col min="10" max="10" width="9.140625" style="0" bestFit="1" customWidth="1"/>
    <col min="11" max="11" width="9.140625" style="0" customWidth="1"/>
    <col min="12" max="12" width="11.28125" style="0" bestFit="1" customWidth="1"/>
    <col min="13" max="13" width="9.140625" style="0" bestFit="1" customWidth="1"/>
    <col min="14" max="14" width="8.8515625" style="0" customWidth="1"/>
    <col min="15" max="15" width="11.28125" style="0" bestFit="1" customWidth="1"/>
    <col min="16" max="16" width="9.140625" style="0" bestFit="1" customWidth="1"/>
  </cols>
  <sheetData>
    <row r="1" spans="1:16" ht="20.25">
      <c r="A1" s="215" t="s">
        <v>103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</row>
    <row r="2" spans="1:16" ht="15">
      <c r="A2" s="79" t="s">
        <v>65</v>
      </c>
      <c r="B2" s="227">
        <v>2009</v>
      </c>
      <c r="C2" s="227"/>
      <c r="D2" s="227"/>
      <c r="E2" s="227">
        <v>2010</v>
      </c>
      <c r="F2" s="227"/>
      <c r="G2" s="227"/>
      <c r="H2" s="227">
        <v>2011</v>
      </c>
      <c r="I2" s="227"/>
      <c r="J2" s="227"/>
      <c r="K2" s="227">
        <v>2012</v>
      </c>
      <c r="L2" s="227"/>
      <c r="M2" s="227"/>
      <c r="N2" s="227">
        <v>2013</v>
      </c>
      <c r="O2" s="227"/>
      <c r="P2" s="228"/>
    </row>
    <row r="3" spans="1:16" ht="12.75">
      <c r="A3" s="77" t="s">
        <v>8</v>
      </c>
      <c r="B3" s="78" t="s">
        <v>5</v>
      </c>
      <c r="C3" s="78" t="s">
        <v>6</v>
      </c>
      <c r="D3" s="78" t="s">
        <v>7</v>
      </c>
      <c r="E3" s="78" t="s">
        <v>5</v>
      </c>
      <c r="F3" s="78" t="s">
        <v>6</v>
      </c>
      <c r="G3" s="78" t="s">
        <v>7</v>
      </c>
      <c r="H3" s="78" t="s">
        <v>5</v>
      </c>
      <c r="I3" s="78" t="s">
        <v>6</v>
      </c>
      <c r="J3" s="78" t="s">
        <v>7</v>
      </c>
      <c r="K3" s="78" t="s">
        <v>5</v>
      </c>
      <c r="L3" s="78" t="s">
        <v>6</v>
      </c>
      <c r="M3" s="78" t="s">
        <v>7</v>
      </c>
      <c r="N3" s="78" t="s">
        <v>5</v>
      </c>
      <c r="O3" s="78" t="s">
        <v>6</v>
      </c>
      <c r="P3" s="86" t="s">
        <v>7</v>
      </c>
    </row>
    <row r="4" spans="1:16" ht="12.75">
      <c r="A4" s="33" t="s">
        <v>3</v>
      </c>
      <c r="B4" s="153">
        <f>'Costos Unitarios de Importación'!B16</f>
        <v>1.06824</v>
      </c>
      <c r="C4" s="154">
        <f>'Costos Unitarios de Importación'!C16</f>
        <v>1.10464</v>
      </c>
      <c r="D4" s="155">
        <f>'Costos Unitarios de Importación'!D16</f>
        <v>1.1119200000000002</v>
      </c>
      <c r="E4" s="153">
        <f>'Costos Unitarios de Importación'!E16</f>
        <v>1.06824</v>
      </c>
      <c r="F4" s="154">
        <f>'Costos Unitarios de Importación'!F16</f>
        <v>1.10464</v>
      </c>
      <c r="G4" s="155">
        <f>'Costos Unitarios de Importación'!G16</f>
        <v>1.1119200000000002</v>
      </c>
      <c r="H4" s="153">
        <f>'Costos Unitarios de Importación'!H16</f>
        <v>1.072972</v>
      </c>
      <c r="I4" s="154">
        <f>'Costos Unitarios de Importación'!I16</f>
        <v>1.1095540000000002</v>
      </c>
      <c r="J4" s="155">
        <f>'Costos Unitarios de Importación'!J16</f>
        <v>1.1168704000000003</v>
      </c>
      <c r="K4" s="153">
        <f>'Costos Unitarios de Importación'!K16</f>
        <v>1.09199464</v>
      </c>
      <c r="L4" s="154">
        <f>'Costos Unitarios de Importación'!L16</f>
        <v>1.12930828</v>
      </c>
      <c r="M4" s="155">
        <f>'Costos Unitarios de Importación'!M16</f>
        <v>1.1367710080000002</v>
      </c>
      <c r="N4" s="153">
        <f>'Costos Unitarios de Importación'!N16</f>
        <v>1.116248506</v>
      </c>
      <c r="O4" s="154">
        <f>'Costos Unitarios de Importación'!O16</f>
        <v>1.154494987</v>
      </c>
      <c r="P4" s="156">
        <f>'Costos Unitarios de Importación'!P16</f>
        <v>1.1621442832</v>
      </c>
    </row>
    <row r="5" spans="1:16" ht="12.75">
      <c r="A5" s="33" t="s">
        <v>20</v>
      </c>
      <c r="B5" s="126">
        <v>0.7</v>
      </c>
      <c r="C5" s="56">
        <v>0.6</v>
      </c>
      <c r="D5" s="127">
        <v>0.6</v>
      </c>
      <c r="E5" s="126">
        <v>0.7</v>
      </c>
      <c r="F5" s="56">
        <v>0.6</v>
      </c>
      <c r="G5" s="127">
        <v>0.6</v>
      </c>
      <c r="H5" s="126">
        <v>0.7</v>
      </c>
      <c r="I5" s="56">
        <v>0.6</v>
      </c>
      <c r="J5" s="127">
        <v>0.6</v>
      </c>
      <c r="K5" s="126">
        <v>0.7</v>
      </c>
      <c r="L5" s="56">
        <v>0.6</v>
      </c>
      <c r="M5" s="127">
        <v>0.6</v>
      </c>
      <c r="N5" s="126">
        <v>0.7</v>
      </c>
      <c r="O5" s="56">
        <v>0.6</v>
      </c>
      <c r="P5" s="118">
        <v>0.6</v>
      </c>
    </row>
    <row r="6" spans="1:16" ht="12.75">
      <c r="A6" s="33" t="s">
        <v>21</v>
      </c>
      <c r="B6" s="126">
        <v>0.4</v>
      </c>
      <c r="C6" s="56">
        <v>0.4</v>
      </c>
      <c r="D6" s="127">
        <v>0.4</v>
      </c>
      <c r="E6" s="126">
        <v>0.4</v>
      </c>
      <c r="F6" s="56">
        <v>0.4</v>
      </c>
      <c r="G6" s="127">
        <v>0.4</v>
      </c>
      <c r="H6" s="126">
        <v>0.4</v>
      </c>
      <c r="I6" s="56">
        <v>0.4</v>
      </c>
      <c r="J6" s="127">
        <v>0.4</v>
      </c>
      <c r="K6" s="126">
        <v>0.4</v>
      </c>
      <c r="L6" s="56">
        <v>0.4</v>
      </c>
      <c r="M6" s="127">
        <v>0.4</v>
      </c>
      <c r="N6" s="126">
        <v>0.4</v>
      </c>
      <c r="O6" s="56">
        <v>0.4</v>
      </c>
      <c r="P6" s="118">
        <v>0.4</v>
      </c>
    </row>
    <row r="7" spans="1:16" ht="12.75">
      <c r="A7" s="33" t="s">
        <v>22</v>
      </c>
      <c r="B7" s="153">
        <f aca="true" t="shared" si="0" ref="B7:P7">+B4*(1+B5)</f>
        <v>1.816008</v>
      </c>
      <c r="C7" s="154">
        <f t="shared" si="0"/>
        <v>1.767424</v>
      </c>
      <c r="D7" s="155">
        <f t="shared" si="0"/>
        <v>1.7790720000000004</v>
      </c>
      <c r="E7" s="153">
        <f t="shared" si="0"/>
        <v>1.816008</v>
      </c>
      <c r="F7" s="154">
        <f t="shared" si="0"/>
        <v>1.767424</v>
      </c>
      <c r="G7" s="155">
        <f t="shared" si="0"/>
        <v>1.7790720000000004</v>
      </c>
      <c r="H7" s="153">
        <f t="shared" si="0"/>
        <v>1.8240524</v>
      </c>
      <c r="I7" s="154">
        <f t="shared" si="0"/>
        <v>1.7752864000000004</v>
      </c>
      <c r="J7" s="155">
        <f t="shared" si="0"/>
        <v>1.7869926400000005</v>
      </c>
      <c r="K7" s="153">
        <f t="shared" si="0"/>
        <v>1.856390888</v>
      </c>
      <c r="L7" s="154">
        <f t="shared" si="0"/>
        <v>1.8068932480000002</v>
      </c>
      <c r="M7" s="155">
        <f t="shared" si="0"/>
        <v>1.8188336128000004</v>
      </c>
      <c r="N7" s="153">
        <f t="shared" si="0"/>
        <v>1.8976224602</v>
      </c>
      <c r="O7" s="154">
        <f t="shared" si="0"/>
        <v>1.8471919792000002</v>
      </c>
      <c r="P7" s="118">
        <f t="shared" si="0"/>
        <v>1.8594308531200001</v>
      </c>
    </row>
    <row r="8" spans="1:16" ht="12.75">
      <c r="A8" s="33" t="s">
        <v>23</v>
      </c>
      <c r="B8" s="153">
        <f aca="true" t="shared" si="1" ref="B8:P8">B7*(1+B6)</f>
        <v>2.5424112</v>
      </c>
      <c r="C8" s="154">
        <f t="shared" si="1"/>
        <v>2.4743936</v>
      </c>
      <c r="D8" s="155">
        <f t="shared" si="1"/>
        <v>2.4907008000000004</v>
      </c>
      <c r="E8" s="153">
        <f t="shared" si="1"/>
        <v>2.5424112</v>
      </c>
      <c r="F8" s="154">
        <f t="shared" si="1"/>
        <v>2.4743936</v>
      </c>
      <c r="G8" s="155">
        <f t="shared" si="1"/>
        <v>2.4907008000000004</v>
      </c>
      <c r="H8" s="153">
        <f t="shared" si="1"/>
        <v>2.55367336</v>
      </c>
      <c r="I8" s="154">
        <f t="shared" si="1"/>
        <v>2.48540096</v>
      </c>
      <c r="J8" s="155">
        <f t="shared" si="1"/>
        <v>2.5017896960000003</v>
      </c>
      <c r="K8" s="153">
        <f t="shared" si="1"/>
        <v>2.5989472431999996</v>
      </c>
      <c r="L8" s="154">
        <f t="shared" si="1"/>
        <v>2.5296505472</v>
      </c>
      <c r="M8" s="155">
        <f t="shared" si="1"/>
        <v>2.5463670579200004</v>
      </c>
      <c r="N8" s="153">
        <f t="shared" si="1"/>
        <v>2.6566714442799997</v>
      </c>
      <c r="O8" s="154">
        <f t="shared" si="1"/>
        <v>2.5860687708800003</v>
      </c>
      <c r="P8" s="118">
        <f t="shared" si="1"/>
        <v>2.603203194368</v>
      </c>
    </row>
    <row r="9" spans="1:16" ht="13.5" thickBot="1">
      <c r="A9" s="40" t="s">
        <v>24</v>
      </c>
      <c r="B9" s="157">
        <f aca="true" t="shared" si="2" ref="B9:P9">B8</f>
        <v>2.5424112</v>
      </c>
      <c r="C9" s="158">
        <f t="shared" si="2"/>
        <v>2.4743936</v>
      </c>
      <c r="D9" s="159">
        <f t="shared" si="2"/>
        <v>2.4907008000000004</v>
      </c>
      <c r="E9" s="157">
        <f t="shared" si="2"/>
        <v>2.5424112</v>
      </c>
      <c r="F9" s="158">
        <f t="shared" si="2"/>
        <v>2.4743936</v>
      </c>
      <c r="G9" s="159">
        <f t="shared" si="2"/>
        <v>2.4907008000000004</v>
      </c>
      <c r="H9" s="157">
        <f t="shared" si="2"/>
        <v>2.55367336</v>
      </c>
      <c r="I9" s="158">
        <f t="shared" si="2"/>
        <v>2.48540096</v>
      </c>
      <c r="J9" s="159">
        <f t="shared" si="2"/>
        <v>2.5017896960000003</v>
      </c>
      <c r="K9" s="157">
        <f t="shared" si="2"/>
        <v>2.5989472431999996</v>
      </c>
      <c r="L9" s="158">
        <f t="shared" si="2"/>
        <v>2.5296505472</v>
      </c>
      <c r="M9" s="159">
        <f t="shared" si="2"/>
        <v>2.5463670579200004</v>
      </c>
      <c r="N9" s="157">
        <f t="shared" si="2"/>
        <v>2.6566714442799997</v>
      </c>
      <c r="O9" s="158">
        <f t="shared" si="2"/>
        <v>2.5860687708800003</v>
      </c>
      <c r="P9" s="52">
        <f t="shared" si="2"/>
        <v>2.603203194368</v>
      </c>
    </row>
    <row r="11" spans="1:7" ht="12.75">
      <c r="A11" s="16"/>
      <c r="B11" s="3"/>
      <c r="C11" s="17"/>
      <c r="D11" s="17"/>
      <c r="E11" s="17"/>
      <c r="F11" s="17"/>
      <c r="G11" s="17"/>
    </row>
    <row r="12" spans="1:7" ht="12.75">
      <c r="A12" s="16"/>
      <c r="B12" s="3"/>
      <c r="C12" s="17"/>
      <c r="D12" s="17"/>
      <c r="E12" s="17"/>
      <c r="F12" s="17"/>
      <c r="G12" s="17"/>
    </row>
    <row r="13" spans="1:7" ht="12.75">
      <c r="A13" s="16"/>
      <c r="B13" s="3"/>
      <c r="C13" s="17"/>
      <c r="D13" s="17"/>
      <c r="E13" s="17"/>
      <c r="F13" s="17"/>
      <c r="G13" s="17"/>
    </row>
  </sheetData>
  <mergeCells count="6">
    <mergeCell ref="H2:J2"/>
    <mergeCell ref="K2:M2"/>
    <mergeCell ref="N2:P2"/>
    <mergeCell ref="A1:P1"/>
    <mergeCell ref="B2:D2"/>
    <mergeCell ref="E2:G2"/>
  </mergeCells>
  <printOptions/>
  <pageMargins left="0.75" right="0.75" top="1" bottom="1" header="0" footer="0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22" sqref="H22"/>
    </sheetView>
  </sheetViews>
  <sheetFormatPr defaultColWidth="11.421875" defaultRowHeight="12.75"/>
  <cols>
    <col min="1" max="1" width="22.00390625" style="0" bestFit="1" customWidth="1"/>
    <col min="2" max="2" width="13.28125" style="0" bestFit="1" customWidth="1"/>
    <col min="3" max="3" width="16.57421875" style="0" bestFit="1" customWidth="1"/>
    <col min="4" max="4" width="15.00390625" style="0" customWidth="1"/>
    <col min="5" max="5" width="16.7109375" style="0" customWidth="1"/>
  </cols>
  <sheetData>
    <row r="1" spans="1:3" ht="20.25">
      <c r="A1" s="215" t="s">
        <v>105</v>
      </c>
      <c r="B1" s="216"/>
      <c r="C1" s="217"/>
    </row>
    <row r="2" spans="1:3" ht="15.75">
      <c r="A2" s="91" t="s">
        <v>49</v>
      </c>
      <c r="B2" s="94">
        <f>SUM(B3:B8)</f>
        <v>1</v>
      </c>
      <c r="C2" s="92">
        <v>2946216</v>
      </c>
    </row>
    <row r="3" spans="1:3" ht="12.75">
      <c r="A3" s="33" t="s">
        <v>58</v>
      </c>
      <c r="B3" s="56">
        <v>0.35</v>
      </c>
      <c r="C3" s="93">
        <f aca="true" t="shared" si="0" ref="C3:C8">$C$2*B3</f>
        <v>1031175.6</v>
      </c>
    </row>
    <row r="4" spans="1:3" ht="12.75">
      <c r="A4" s="33" t="s">
        <v>50</v>
      </c>
      <c r="B4" s="56">
        <v>0.22</v>
      </c>
      <c r="C4" s="93">
        <f t="shared" si="0"/>
        <v>648167.52</v>
      </c>
    </row>
    <row r="5" spans="1:3" ht="12.75">
      <c r="A5" s="33" t="s">
        <v>51</v>
      </c>
      <c r="B5" s="56">
        <v>0.1</v>
      </c>
      <c r="C5" s="93">
        <f t="shared" si="0"/>
        <v>294621.60000000003</v>
      </c>
    </row>
    <row r="6" spans="1:3" ht="12.75">
      <c r="A6" s="33" t="s">
        <v>52</v>
      </c>
      <c r="B6" s="56">
        <v>0.02</v>
      </c>
      <c r="C6" s="93">
        <f t="shared" si="0"/>
        <v>58924.32</v>
      </c>
    </row>
    <row r="7" spans="1:3" ht="12.75">
      <c r="A7" s="33" t="s">
        <v>53</v>
      </c>
      <c r="B7" s="56">
        <v>0.11</v>
      </c>
      <c r="C7" s="93">
        <f t="shared" si="0"/>
        <v>324083.76</v>
      </c>
    </row>
    <row r="8" spans="1:3" ht="12.75">
      <c r="A8" s="33" t="s">
        <v>54</v>
      </c>
      <c r="B8" s="56">
        <v>0.2</v>
      </c>
      <c r="C8" s="93">
        <f t="shared" si="0"/>
        <v>589243.2000000001</v>
      </c>
    </row>
    <row r="9" spans="1:3" ht="13.5" thickBot="1">
      <c r="A9" s="95" t="s">
        <v>59</v>
      </c>
      <c r="B9" s="96">
        <v>1</v>
      </c>
      <c r="C9" s="97">
        <f>2942.4*1000000*'Valores KCC - Ecuador'!B1*'Valores KCC - Ecuador'!B2</f>
        <v>1071033.6</v>
      </c>
    </row>
    <row r="10" spans="1:3" ht="13.5" thickBot="1">
      <c r="A10" s="20"/>
      <c r="B10" s="11"/>
      <c r="C10" s="87"/>
    </row>
    <row r="11" spans="1:5" ht="20.25">
      <c r="A11" s="215" t="s">
        <v>106</v>
      </c>
      <c r="B11" s="216"/>
      <c r="C11" s="216"/>
      <c r="D11" s="216"/>
      <c r="E11" s="217"/>
    </row>
    <row r="12" spans="1:5" ht="12.75">
      <c r="A12" s="233" t="s">
        <v>55</v>
      </c>
      <c r="B12" s="231" t="s">
        <v>56</v>
      </c>
      <c r="C12" s="231" t="s">
        <v>107</v>
      </c>
      <c r="D12" s="231" t="s">
        <v>57</v>
      </c>
      <c r="E12" s="229" t="s">
        <v>60</v>
      </c>
    </row>
    <row r="13" spans="1:5" ht="24" customHeight="1">
      <c r="A13" s="234"/>
      <c r="B13" s="232"/>
      <c r="C13" s="232"/>
      <c r="D13" s="232"/>
      <c r="E13" s="230"/>
    </row>
    <row r="14" spans="1:5" ht="12.75">
      <c r="A14" s="33" t="s">
        <v>51</v>
      </c>
      <c r="B14" s="98">
        <f>C5</f>
        <v>294621.60000000003</v>
      </c>
      <c r="C14" s="70">
        <v>3</v>
      </c>
      <c r="D14" s="101">
        <f>B14/3</f>
        <v>98207.20000000001</v>
      </c>
      <c r="E14" s="124">
        <v>0</v>
      </c>
    </row>
    <row r="15" spans="1:5" ht="12.75">
      <c r="A15" s="33" t="s">
        <v>50</v>
      </c>
      <c r="B15" s="98">
        <f>C4</f>
        <v>648167.52</v>
      </c>
      <c r="C15" s="70">
        <v>5</v>
      </c>
      <c r="D15" s="101">
        <f>B15/3</f>
        <v>216055.84</v>
      </c>
      <c r="E15" s="124">
        <v>0</v>
      </c>
    </row>
    <row r="16" spans="1:5" ht="12.75">
      <c r="A16" s="33" t="s">
        <v>52</v>
      </c>
      <c r="B16" s="98">
        <f>C6</f>
        <v>58924.32</v>
      </c>
      <c r="C16" s="70">
        <v>10</v>
      </c>
      <c r="D16" s="101">
        <f>B16/3</f>
        <v>19641.44</v>
      </c>
      <c r="E16" s="124">
        <v>0</v>
      </c>
    </row>
    <row r="17" spans="1:5" ht="12.75">
      <c r="A17" s="33" t="s">
        <v>53</v>
      </c>
      <c r="B17" s="98">
        <f>C7</f>
        <v>324083.76</v>
      </c>
      <c r="C17" s="70">
        <v>10</v>
      </c>
      <c r="D17" s="101">
        <f>B17/3</f>
        <v>108027.92</v>
      </c>
      <c r="E17" s="124">
        <v>0</v>
      </c>
    </row>
    <row r="18" spans="1:5" ht="12.75">
      <c r="A18" s="33" t="s">
        <v>54</v>
      </c>
      <c r="B18" s="98">
        <f>C8</f>
        <v>589243.2000000001</v>
      </c>
      <c r="C18" s="70">
        <v>20</v>
      </c>
      <c r="D18" s="101">
        <f>B18/3</f>
        <v>196414.40000000002</v>
      </c>
      <c r="E18" s="124">
        <v>0</v>
      </c>
    </row>
    <row r="19" spans="1:5" ht="13.5" thickBot="1">
      <c r="A19" s="40" t="s">
        <v>59</v>
      </c>
      <c r="B19" s="99">
        <f>C9</f>
        <v>1071033.6</v>
      </c>
      <c r="C19" s="100">
        <v>5</v>
      </c>
      <c r="D19" s="102">
        <v>0</v>
      </c>
      <c r="E19" s="125">
        <f>B19/5</f>
        <v>214206.72000000003</v>
      </c>
    </row>
  </sheetData>
  <mergeCells count="7">
    <mergeCell ref="E12:E13"/>
    <mergeCell ref="A1:C1"/>
    <mergeCell ref="A11:E11"/>
    <mergeCell ref="D12:D13"/>
    <mergeCell ref="A12:A13"/>
    <mergeCell ref="B12:B13"/>
    <mergeCell ref="C12:C1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L24" sqref="L24"/>
    </sheetView>
  </sheetViews>
  <sheetFormatPr defaultColWidth="11.421875" defaultRowHeight="12.75"/>
  <cols>
    <col min="1" max="1" width="14.140625" style="0" customWidth="1"/>
    <col min="2" max="2" width="12.140625" style="0" customWidth="1"/>
    <col min="3" max="3" width="12.57421875" style="0" customWidth="1"/>
    <col min="4" max="4" width="18.140625" style="0" bestFit="1" customWidth="1"/>
    <col min="5" max="5" width="14.7109375" style="0" customWidth="1"/>
    <col min="9" max="9" width="12.28125" style="0" bestFit="1" customWidth="1"/>
    <col min="10" max="10" width="21.421875" style="0" bestFit="1" customWidth="1"/>
    <col min="11" max="11" width="12.7109375" style="0" bestFit="1" customWidth="1"/>
  </cols>
  <sheetData>
    <row r="1" spans="1:2" ht="12.75">
      <c r="A1" t="s">
        <v>63</v>
      </c>
      <c r="B1">
        <v>350000</v>
      </c>
    </row>
    <row r="2" spans="1:2" ht="12.75">
      <c r="A2" t="s">
        <v>64</v>
      </c>
      <c r="B2" s="2">
        <v>0.125</v>
      </c>
    </row>
    <row r="3" spans="1:2" ht="12.75">
      <c r="A3" t="s">
        <v>70</v>
      </c>
      <c r="B3" s="2">
        <f>B2/12</f>
        <v>0.010416666666666666</v>
      </c>
    </row>
    <row r="4" spans="1:3" ht="12.75">
      <c r="A4" t="s">
        <v>65</v>
      </c>
      <c r="B4" s="19">
        <v>5</v>
      </c>
      <c r="C4" t="s">
        <v>66</v>
      </c>
    </row>
    <row r="5" spans="1:3" ht="12.75">
      <c r="A5" t="s">
        <v>65</v>
      </c>
      <c r="B5">
        <v>60</v>
      </c>
      <c r="C5" t="s">
        <v>71</v>
      </c>
    </row>
    <row r="6" ht="13.5" thickBot="1"/>
    <row r="7" spans="1:11" ht="12.75">
      <c r="A7" s="242" t="s">
        <v>108</v>
      </c>
      <c r="B7" s="243"/>
      <c r="C7" s="243"/>
      <c r="D7" s="243"/>
      <c r="E7" s="244"/>
      <c r="G7" s="242" t="s">
        <v>108</v>
      </c>
      <c r="H7" s="243"/>
      <c r="I7" s="243"/>
      <c r="J7" s="243"/>
      <c r="K7" s="244"/>
    </row>
    <row r="8" spans="1:11" ht="25.5" customHeight="1">
      <c r="A8" s="245"/>
      <c r="B8" s="246"/>
      <c r="C8" s="246"/>
      <c r="D8" s="246"/>
      <c r="E8" s="247"/>
      <c r="G8" s="248"/>
      <c r="H8" s="249"/>
      <c r="I8" s="249"/>
      <c r="J8" s="249"/>
      <c r="K8" s="250"/>
    </row>
    <row r="9" spans="1:11" ht="12.75">
      <c r="A9" s="233" t="s">
        <v>65</v>
      </c>
      <c r="B9" s="231" t="s">
        <v>67</v>
      </c>
      <c r="C9" s="231" t="s">
        <v>62</v>
      </c>
      <c r="D9" s="231" t="s">
        <v>68</v>
      </c>
      <c r="E9" s="229" t="s">
        <v>69</v>
      </c>
      <c r="G9" s="258" t="s">
        <v>65</v>
      </c>
      <c r="H9" s="235" t="s">
        <v>67</v>
      </c>
      <c r="I9" s="235" t="s">
        <v>62</v>
      </c>
      <c r="J9" s="235" t="s">
        <v>68</v>
      </c>
      <c r="K9" s="254" t="s">
        <v>69</v>
      </c>
    </row>
    <row r="10" spans="1:11" ht="18.75" customHeight="1">
      <c r="A10" s="237"/>
      <c r="B10" s="236"/>
      <c r="C10" s="236"/>
      <c r="D10" s="236"/>
      <c r="E10" s="255"/>
      <c r="G10" s="237"/>
      <c r="H10" s="236"/>
      <c r="I10" s="236"/>
      <c r="J10" s="236"/>
      <c r="K10" s="255"/>
    </row>
    <row r="11" spans="1:11" ht="12.75">
      <c r="A11" s="103">
        <v>0</v>
      </c>
      <c r="B11" s="104"/>
      <c r="C11" s="105"/>
      <c r="D11" s="106"/>
      <c r="E11" s="120">
        <f>B1</f>
        <v>350000</v>
      </c>
      <c r="G11" s="103">
        <v>2008</v>
      </c>
      <c r="H11" s="111"/>
      <c r="I11" s="112"/>
      <c r="J11" s="113"/>
      <c r="K11" s="122">
        <f>B1</f>
        <v>350000</v>
      </c>
    </row>
    <row r="12" spans="1:11" ht="12.75">
      <c r="A12" s="103">
        <v>1</v>
      </c>
      <c r="B12" s="104">
        <f>PMT($B$3,$B$5,$B$1)</f>
        <v>-7874.278378895522</v>
      </c>
      <c r="C12" s="105">
        <f>E11*$B$3</f>
        <v>3645.833333333333</v>
      </c>
      <c r="D12" s="106">
        <f>B12+C12</f>
        <v>-4228.445045562189</v>
      </c>
      <c r="E12" s="120">
        <f>E11+D12</f>
        <v>345771.55495443783</v>
      </c>
      <c r="G12" s="103">
        <v>2009</v>
      </c>
      <c r="H12" s="111">
        <f>PMT($B$2,$B$4,$B$1)</f>
        <v>-98298.91366386363</v>
      </c>
      <c r="I12" s="112">
        <f>K11*$B$2</f>
        <v>43750</v>
      </c>
      <c r="J12" s="113">
        <f>H12+I12</f>
        <v>-54548.91366386363</v>
      </c>
      <c r="K12" s="122">
        <f>K11+J12</f>
        <v>295451.0863361364</v>
      </c>
    </row>
    <row r="13" spans="1:11" ht="12.75">
      <c r="A13" s="103">
        <v>2</v>
      </c>
      <c r="B13" s="104">
        <f aca="true" t="shared" si="0" ref="B13:B71">PMT($B$3,$B$5,$B$1)</f>
        <v>-7874.278378895522</v>
      </c>
      <c r="C13" s="105">
        <f>E12*$B$3</f>
        <v>3601.7870307753938</v>
      </c>
      <c r="D13" s="106">
        <f aca="true" t="shared" si="1" ref="D13:D71">B13+C13</f>
        <v>-4272.491348120128</v>
      </c>
      <c r="E13" s="120">
        <f aca="true" t="shared" si="2" ref="E13:E71">E12+D13</f>
        <v>341499.0636063177</v>
      </c>
      <c r="G13" s="103">
        <v>2010</v>
      </c>
      <c r="H13" s="111">
        <f>PMT($B$2,$B$4,$B$1)</f>
        <v>-98298.91366386363</v>
      </c>
      <c r="I13" s="112">
        <f>K12*$B$2</f>
        <v>36931.38579201705</v>
      </c>
      <c r="J13" s="113">
        <f>H13+I13</f>
        <v>-61367.52787184658</v>
      </c>
      <c r="K13" s="122">
        <f>K12+J13</f>
        <v>234083.55846428982</v>
      </c>
    </row>
    <row r="14" spans="1:11" ht="12.75">
      <c r="A14" s="103">
        <v>3</v>
      </c>
      <c r="B14" s="104">
        <f t="shared" si="0"/>
        <v>-7874.278378895522</v>
      </c>
      <c r="C14" s="105">
        <f aca="true" t="shared" si="3" ref="C14:C71">E13*$B$3</f>
        <v>3557.281912565809</v>
      </c>
      <c r="D14" s="106">
        <f t="shared" si="1"/>
        <v>-4316.996466329713</v>
      </c>
      <c r="E14" s="120">
        <f t="shared" si="2"/>
        <v>337182.06713998795</v>
      </c>
      <c r="G14" s="103">
        <v>2011</v>
      </c>
      <c r="H14" s="111">
        <f>PMT($B$2,$B$4,$B$1)</f>
        <v>-98298.91366386363</v>
      </c>
      <c r="I14" s="112">
        <f>K13*$B$2</f>
        <v>29260.444808036227</v>
      </c>
      <c r="J14" s="113">
        <f>H14+I14</f>
        <v>-69038.4688558274</v>
      </c>
      <c r="K14" s="122">
        <f>K13+J14</f>
        <v>165045.0896084624</v>
      </c>
    </row>
    <row r="15" spans="1:11" ht="12.75">
      <c r="A15" s="103">
        <v>4</v>
      </c>
      <c r="B15" s="104">
        <f t="shared" si="0"/>
        <v>-7874.278378895522</v>
      </c>
      <c r="C15" s="105">
        <f t="shared" si="3"/>
        <v>3512.3131993748743</v>
      </c>
      <c r="D15" s="106">
        <f t="shared" si="1"/>
        <v>-4361.965179520648</v>
      </c>
      <c r="E15" s="120">
        <f t="shared" si="2"/>
        <v>332820.1019604673</v>
      </c>
      <c r="G15" s="103">
        <v>2012</v>
      </c>
      <c r="H15" s="111">
        <f>PMT($B$2,$B$4,$B$1)</f>
        <v>-98298.91366386363</v>
      </c>
      <c r="I15" s="112">
        <f>K14*$B$2</f>
        <v>20630.6362010578</v>
      </c>
      <c r="J15" s="113">
        <f>H15+I15</f>
        <v>-77668.27746280583</v>
      </c>
      <c r="K15" s="122">
        <f>K14+J15</f>
        <v>87376.81214565659</v>
      </c>
    </row>
    <row r="16" spans="1:11" ht="13.5" thickBot="1">
      <c r="A16" s="103">
        <v>5</v>
      </c>
      <c r="B16" s="104">
        <f t="shared" si="0"/>
        <v>-7874.278378895522</v>
      </c>
      <c r="C16" s="105">
        <f t="shared" si="3"/>
        <v>3466.876062088201</v>
      </c>
      <c r="D16" s="106">
        <f t="shared" si="1"/>
        <v>-4407.402316807322</v>
      </c>
      <c r="E16" s="120">
        <f t="shared" si="2"/>
        <v>328412.69964366</v>
      </c>
      <c r="G16" s="119">
        <v>2013</v>
      </c>
      <c r="H16" s="114">
        <f>PMT($B$2,$B$4,$B$1)</f>
        <v>-98298.91366386363</v>
      </c>
      <c r="I16" s="115">
        <f>K15*$B$2</f>
        <v>10922.101518207073</v>
      </c>
      <c r="J16" s="116">
        <f>H16+I16</f>
        <v>-87376.81214565656</v>
      </c>
      <c r="K16" s="123">
        <f>K15+J16</f>
        <v>0</v>
      </c>
    </row>
    <row r="17" spans="1:10" ht="12.75">
      <c r="A17" s="103">
        <v>6</v>
      </c>
      <c r="B17" s="104">
        <f t="shared" si="0"/>
        <v>-7874.278378895522</v>
      </c>
      <c r="C17" s="105">
        <f t="shared" si="3"/>
        <v>3420.9656212881246</v>
      </c>
      <c r="D17" s="106">
        <f t="shared" si="1"/>
        <v>-4453.3127576073975</v>
      </c>
      <c r="E17" s="120">
        <f t="shared" si="2"/>
        <v>323959.3868860526</v>
      </c>
      <c r="I17" s="25"/>
      <c r="J17" s="25"/>
    </row>
    <row r="18" spans="1:5" ht="13.5" thickBot="1">
      <c r="A18" s="103">
        <v>7</v>
      </c>
      <c r="B18" s="104">
        <f t="shared" si="0"/>
        <v>-7874.278378895522</v>
      </c>
      <c r="C18" s="105">
        <f t="shared" si="3"/>
        <v>3374.5769467297146</v>
      </c>
      <c r="D18" s="106">
        <f t="shared" si="1"/>
        <v>-4499.701432165808</v>
      </c>
      <c r="E18" s="120">
        <f t="shared" si="2"/>
        <v>319459.6854538868</v>
      </c>
    </row>
    <row r="19" spans="1:10" ht="12.75">
      <c r="A19" s="103">
        <v>8</v>
      </c>
      <c r="B19" s="104">
        <f t="shared" si="0"/>
        <v>-7874.278378895522</v>
      </c>
      <c r="C19" s="105">
        <f t="shared" si="3"/>
        <v>3327.705056811321</v>
      </c>
      <c r="D19" s="106">
        <f t="shared" si="1"/>
        <v>-4546.573322084201</v>
      </c>
      <c r="E19" s="120">
        <f t="shared" si="2"/>
        <v>314913.1121318026</v>
      </c>
      <c r="H19" s="251" t="s">
        <v>136</v>
      </c>
      <c r="I19" s="252"/>
      <c r="J19" s="253"/>
    </row>
    <row r="20" spans="1:10" ht="12.75" customHeight="1">
      <c r="A20" s="103">
        <v>9</v>
      </c>
      <c r="B20" s="104">
        <f t="shared" si="0"/>
        <v>-7874.278378895522</v>
      </c>
      <c r="C20" s="105">
        <f t="shared" si="3"/>
        <v>3280.34491803961</v>
      </c>
      <c r="D20" s="106">
        <f t="shared" si="1"/>
        <v>-4593.933460855912</v>
      </c>
      <c r="E20" s="120">
        <f t="shared" si="2"/>
        <v>310319.1786709467</v>
      </c>
      <c r="H20" s="240" t="s">
        <v>65</v>
      </c>
      <c r="I20" s="238" t="s">
        <v>73</v>
      </c>
      <c r="J20" s="256" t="s">
        <v>72</v>
      </c>
    </row>
    <row r="21" spans="1:10" ht="12.75">
      <c r="A21" s="103">
        <v>10</v>
      </c>
      <c r="B21" s="104">
        <f t="shared" si="0"/>
        <v>-7874.278378895522</v>
      </c>
      <c r="C21" s="105">
        <f t="shared" si="3"/>
        <v>3232.491444489028</v>
      </c>
      <c r="D21" s="106">
        <f t="shared" si="1"/>
        <v>-4641.786934406495</v>
      </c>
      <c r="E21" s="120">
        <f t="shared" si="2"/>
        <v>305677.3917365402</v>
      </c>
      <c r="H21" s="241"/>
      <c r="I21" s="239"/>
      <c r="J21" s="257"/>
    </row>
    <row r="22" spans="1:10" ht="12.75">
      <c r="A22" s="103">
        <v>11</v>
      </c>
      <c r="B22" s="104">
        <f t="shared" si="0"/>
        <v>-7874.278378895522</v>
      </c>
      <c r="C22" s="105">
        <f t="shared" si="3"/>
        <v>3184.139497255627</v>
      </c>
      <c r="D22" s="106">
        <f t="shared" si="1"/>
        <v>-4690.138881639896</v>
      </c>
      <c r="E22" s="120">
        <f t="shared" si="2"/>
        <v>300987.2528549003</v>
      </c>
      <c r="H22" s="117">
        <v>2009</v>
      </c>
      <c r="I22" s="112">
        <f>SUM(C12:C23)</f>
        <v>40739.59890665625</v>
      </c>
      <c r="J22" s="118">
        <f>I22/1000000</f>
        <v>0.040739598906656245</v>
      </c>
    </row>
    <row r="23" spans="1:10" ht="12.75">
      <c r="A23" s="103">
        <v>12</v>
      </c>
      <c r="B23" s="104">
        <f t="shared" si="0"/>
        <v>-7874.278378895522</v>
      </c>
      <c r="C23" s="105">
        <f t="shared" si="3"/>
        <v>3135.2838839052115</v>
      </c>
      <c r="D23" s="106">
        <f t="shared" si="1"/>
        <v>-4738.994494990311</v>
      </c>
      <c r="E23" s="120">
        <f t="shared" si="2"/>
        <v>296248.25835991</v>
      </c>
      <c r="F23" s="25"/>
      <c r="H23" s="117">
        <v>2010</v>
      </c>
      <c r="I23" s="112">
        <f>SUM(C24:C35)</f>
        <v>33622.00579074019</v>
      </c>
      <c r="J23" s="118">
        <f>I23/1000000</f>
        <v>0.03362200579074019</v>
      </c>
    </row>
    <row r="24" spans="1:10" ht="12.75">
      <c r="A24" s="103">
        <v>13</v>
      </c>
      <c r="B24" s="104">
        <f t="shared" si="0"/>
        <v>-7874.278378895522</v>
      </c>
      <c r="C24" s="105">
        <f t="shared" si="3"/>
        <v>3085.919357915729</v>
      </c>
      <c r="D24" s="106">
        <f t="shared" si="1"/>
        <v>-4788.359020979793</v>
      </c>
      <c r="E24" s="120">
        <f t="shared" si="2"/>
        <v>291459.8993389302</v>
      </c>
      <c r="H24" s="117">
        <v>2011</v>
      </c>
      <c r="I24" s="112">
        <f>SUM(C36:C47)</f>
        <v>25561.929134421956</v>
      </c>
      <c r="J24" s="118">
        <f>I24/1000000</f>
        <v>0.025561929134421957</v>
      </c>
    </row>
    <row r="25" spans="1:10" ht="12.75">
      <c r="A25" s="103">
        <v>14</v>
      </c>
      <c r="B25" s="104">
        <f t="shared" si="0"/>
        <v>-7874.278378895522</v>
      </c>
      <c r="C25" s="105">
        <f t="shared" si="3"/>
        <v>3036.040618113856</v>
      </c>
      <c r="D25" s="106">
        <f t="shared" si="1"/>
        <v>-4838.237760781666</v>
      </c>
      <c r="E25" s="120">
        <f t="shared" si="2"/>
        <v>286621.66157814855</v>
      </c>
      <c r="H25" s="117">
        <v>2012</v>
      </c>
      <c r="I25" s="112">
        <f>SUM(C48:C59)</f>
        <v>16434.568993470006</v>
      </c>
      <c r="J25" s="118">
        <f>I25/1000000</f>
        <v>0.016434568993470004</v>
      </c>
    </row>
    <row r="26" spans="1:10" ht="13.5" thickBot="1">
      <c r="A26" s="103">
        <v>15</v>
      </c>
      <c r="B26" s="104">
        <f t="shared" si="0"/>
        <v>-7874.278378895522</v>
      </c>
      <c r="C26" s="105">
        <f t="shared" si="3"/>
        <v>2985.6423081057137</v>
      </c>
      <c r="D26" s="106">
        <f t="shared" si="1"/>
        <v>-4888.636070789808</v>
      </c>
      <c r="E26" s="120">
        <f t="shared" si="2"/>
        <v>281733.0255073587</v>
      </c>
      <c r="H26" s="119">
        <v>2013</v>
      </c>
      <c r="I26" s="115">
        <f>SUM(C60:C71)</f>
        <v>6098.599908444823</v>
      </c>
      <c r="J26" s="52">
        <f>I26/1000000</f>
        <v>0.006098599908444823</v>
      </c>
    </row>
    <row r="27" spans="1:9" ht="12.75">
      <c r="A27" s="103">
        <v>16</v>
      </c>
      <c r="B27" s="104">
        <f t="shared" si="0"/>
        <v>-7874.278378895522</v>
      </c>
      <c r="C27" s="105">
        <f t="shared" si="3"/>
        <v>2934.719015701653</v>
      </c>
      <c r="D27" s="106">
        <f t="shared" si="1"/>
        <v>-4939.559363193869</v>
      </c>
      <c r="E27" s="120">
        <f t="shared" si="2"/>
        <v>276793.46614416485</v>
      </c>
      <c r="I27" s="25"/>
    </row>
    <row r="28" spans="1:5" ht="12.75">
      <c r="A28" s="103">
        <v>17</v>
      </c>
      <c r="B28" s="104">
        <f t="shared" si="0"/>
        <v>-7874.278378895522</v>
      </c>
      <c r="C28" s="105">
        <f t="shared" si="3"/>
        <v>2883.26527233505</v>
      </c>
      <c r="D28" s="106">
        <f t="shared" si="1"/>
        <v>-4991.013106560472</v>
      </c>
      <c r="E28" s="120">
        <f t="shared" si="2"/>
        <v>271802.4530376044</v>
      </c>
    </row>
    <row r="29" spans="1:5" ht="12.75">
      <c r="A29" s="103">
        <v>18</v>
      </c>
      <c r="B29" s="104">
        <f t="shared" si="0"/>
        <v>-7874.278378895522</v>
      </c>
      <c r="C29" s="105">
        <f t="shared" si="3"/>
        <v>2831.2755524750455</v>
      </c>
      <c r="D29" s="106">
        <f t="shared" si="1"/>
        <v>-5043.002826420477</v>
      </c>
      <c r="E29" s="120">
        <f t="shared" si="2"/>
        <v>266759.4502111839</v>
      </c>
    </row>
    <row r="30" spans="1:5" ht="12.75">
      <c r="A30" s="103">
        <v>19</v>
      </c>
      <c r="B30" s="104">
        <f t="shared" si="0"/>
        <v>-7874.278378895522</v>
      </c>
      <c r="C30" s="105">
        <f t="shared" si="3"/>
        <v>2778.744273033166</v>
      </c>
      <c r="D30" s="106">
        <f t="shared" si="1"/>
        <v>-5095.534105862356</v>
      </c>
      <c r="E30" s="120">
        <f t="shared" si="2"/>
        <v>261663.91610532158</v>
      </c>
    </row>
    <row r="31" spans="1:5" ht="12.75">
      <c r="A31" s="103">
        <v>20</v>
      </c>
      <c r="B31" s="104">
        <f t="shared" si="0"/>
        <v>-7874.278378895522</v>
      </c>
      <c r="C31" s="105">
        <f t="shared" si="3"/>
        <v>2725.665792763766</v>
      </c>
      <c r="D31" s="106">
        <f t="shared" si="1"/>
        <v>-5148.612586131756</v>
      </c>
      <c r="E31" s="120">
        <f t="shared" si="2"/>
        <v>256515.30351918982</v>
      </c>
    </row>
    <row r="32" spans="1:5" ht="12.75">
      <c r="A32" s="103">
        <v>21</v>
      </c>
      <c r="B32" s="104">
        <f t="shared" si="0"/>
        <v>-7874.278378895522</v>
      </c>
      <c r="C32" s="105">
        <f t="shared" si="3"/>
        <v>2672.0344116582273</v>
      </c>
      <c r="D32" s="106">
        <f t="shared" si="1"/>
        <v>-5202.243967237295</v>
      </c>
      <c r="E32" s="120">
        <f t="shared" si="2"/>
        <v>251313.05955195252</v>
      </c>
    </row>
    <row r="33" spans="1:5" ht="12.75">
      <c r="A33" s="103">
        <v>22</v>
      </c>
      <c r="B33" s="104">
        <f t="shared" si="0"/>
        <v>-7874.278378895522</v>
      </c>
      <c r="C33" s="105">
        <f t="shared" si="3"/>
        <v>2617.8443703328385</v>
      </c>
      <c r="D33" s="106">
        <f t="shared" si="1"/>
        <v>-5256.434008562684</v>
      </c>
      <c r="E33" s="120">
        <f t="shared" si="2"/>
        <v>246056.62554338985</v>
      </c>
    </row>
    <row r="34" spans="1:5" ht="12.75">
      <c r="A34" s="103">
        <v>23</v>
      </c>
      <c r="B34" s="104">
        <f t="shared" si="0"/>
        <v>-7874.278378895522</v>
      </c>
      <c r="C34" s="105">
        <f t="shared" si="3"/>
        <v>2563.0898494103108</v>
      </c>
      <c r="D34" s="106">
        <f t="shared" si="1"/>
        <v>-5311.188529485211</v>
      </c>
      <c r="E34" s="120">
        <f t="shared" si="2"/>
        <v>240745.43701390462</v>
      </c>
    </row>
    <row r="35" spans="1:6" ht="12.75">
      <c r="A35" s="103">
        <v>24</v>
      </c>
      <c r="B35" s="104">
        <f t="shared" si="0"/>
        <v>-7874.278378895522</v>
      </c>
      <c r="C35" s="105">
        <f t="shared" si="3"/>
        <v>2507.7649688948395</v>
      </c>
      <c r="D35" s="106">
        <f t="shared" si="1"/>
        <v>-5366.513410000683</v>
      </c>
      <c r="E35" s="120">
        <f t="shared" si="2"/>
        <v>235378.92360390394</v>
      </c>
      <c r="F35" s="25"/>
    </row>
    <row r="36" spans="1:5" ht="12.75">
      <c r="A36" s="103">
        <v>25</v>
      </c>
      <c r="B36" s="104">
        <f t="shared" si="0"/>
        <v>-7874.278378895522</v>
      </c>
      <c r="C36" s="105">
        <f t="shared" si="3"/>
        <v>2451.8637875406657</v>
      </c>
      <c r="D36" s="106">
        <f t="shared" si="1"/>
        <v>-5422.414591354856</v>
      </c>
      <c r="E36" s="120">
        <f t="shared" si="2"/>
        <v>229956.50901254907</v>
      </c>
    </row>
    <row r="37" spans="1:5" ht="12.75">
      <c r="A37" s="103">
        <v>26</v>
      </c>
      <c r="B37" s="104">
        <f t="shared" si="0"/>
        <v>-7874.278378895522</v>
      </c>
      <c r="C37" s="105">
        <f t="shared" si="3"/>
        <v>2395.380302214053</v>
      </c>
      <c r="D37" s="106">
        <f t="shared" si="1"/>
        <v>-5478.898076681469</v>
      </c>
      <c r="E37" s="120">
        <f t="shared" si="2"/>
        <v>224477.6109358676</v>
      </c>
    </row>
    <row r="38" spans="1:5" ht="12.75">
      <c r="A38" s="103">
        <v>27</v>
      </c>
      <c r="B38" s="104">
        <f t="shared" si="0"/>
        <v>-7874.278378895522</v>
      </c>
      <c r="C38" s="105">
        <f t="shared" si="3"/>
        <v>2338.3084472486207</v>
      </c>
      <c r="D38" s="106">
        <f t="shared" si="1"/>
        <v>-5535.969931646901</v>
      </c>
      <c r="E38" s="120">
        <f t="shared" si="2"/>
        <v>218941.6410042207</v>
      </c>
    </row>
    <row r="39" spans="1:5" ht="12.75">
      <c r="A39" s="103">
        <v>28</v>
      </c>
      <c r="B39" s="104">
        <f t="shared" si="0"/>
        <v>-7874.278378895522</v>
      </c>
      <c r="C39" s="105">
        <f t="shared" si="3"/>
        <v>2280.6420937939656</v>
      </c>
      <c r="D39" s="106">
        <f t="shared" si="1"/>
        <v>-5593.6362851015565</v>
      </c>
      <c r="E39" s="120">
        <f t="shared" si="2"/>
        <v>213348.00471911914</v>
      </c>
    </row>
    <row r="40" spans="1:5" ht="12.75">
      <c r="A40" s="103">
        <v>29</v>
      </c>
      <c r="B40" s="104">
        <f t="shared" si="0"/>
        <v>-7874.278378895522</v>
      </c>
      <c r="C40" s="105">
        <f t="shared" si="3"/>
        <v>2222.375049157491</v>
      </c>
      <c r="D40" s="106">
        <f t="shared" si="1"/>
        <v>-5651.903329738031</v>
      </c>
      <c r="E40" s="120">
        <f t="shared" si="2"/>
        <v>207696.1013893811</v>
      </c>
    </row>
    <row r="41" spans="1:5" ht="12.75">
      <c r="A41" s="103">
        <v>30</v>
      </c>
      <c r="B41" s="104">
        <f t="shared" si="0"/>
        <v>-7874.278378895522</v>
      </c>
      <c r="C41" s="105">
        <f t="shared" si="3"/>
        <v>2163.5010561393865</v>
      </c>
      <c r="D41" s="106">
        <f t="shared" si="1"/>
        <v>-5710.777322756136</v>
      </c>
      <c r="E41" s="120">
        <f t="shared" si="2"/>
        <v>201985.32406662498</v>
      </c>
    </row>
    <row r="42" spans="1:5" ht="12.75">
      <c r="A42" s="103">
        <v>31</v>
      </c>
      <c r="B42" s="104">
        <f t="shared" si="0"/>
        <v>-7874.278378895522</v>
      </c>
      <c r="C42" s="105">
        <f t="shared" si="3"/>
        <v>2104.0137923606767</v>
      </c>
      <c r="D42" s="106">
        <f t="shared" si="1"/>
        <v>-5770.264586534846</v>
      </c>
      <c r="E42" s="120">
        <f t="shared" si="2"/>
        <v>196215.05948009013</v>
      </c>
    </row>
    <row r="43" spans="1:5" ht="12.75">
      <c r="A43" s="103">
        <v>32</v>
      </c>
      <c r="B43" s="104">
        <f t="shared" si="0"/>
        <v>-7874.278378895522</v>
      </c>
      <c r="C43" s="105">
        <f t="shared" si="3"/>
        <v>2043.906869584272</v>
      </c>
      <c r="D43" s="106">
        <f t="shared" si="1"/>
        <v>-5830.37150931125</v>
      </c>
      <c r="E43" s="120">
        <f t="shared" si="2"/>
        <v>190384.68797077888</v>
      </c>
    </row>
    <row r="44" spans="1:5" ht="12.75">
      <c r="A44" s="103">
        <v>33</v>
      </c>
      <c r="B44" s="104">
        <f t="shared" si="0"/>
        <v>-7874.278378895522</v>
      </c>
      <c r="C44" s="105">
        <f t="shared" si="3"/>
        <v>1983.1738330289465</v>
      </c>
      <c r="D44" s="106">
        <f t="shared" si="1"/>
        <v>-5891.104545866576</v>
      </c>
      <c r="E44" s="120">
        <f t="shared" si="2"/>
        <v>184493.5834249123</v>
      </c>
    </row>
    <row r="45" spans="1:5" ht="12.75">
      <c r="A45" s="103">
        <v>34</v>
      </c>
      <c r="B45" s="104">
        <f t="shared" si="0"/>
        <v>-7874.278378895522</v>
      </c>
      <c r="C45" s="105">
        <f t="shared" si="3"/>
        <v>1921.8081606761698</v>
      </c>
      <c r="D45" s="106">
        <f t="shared" si="1"/>
        <v>-5952.470218219352</v>
      </c>
      <c r="E45" s="120">
        <f t="shared" si="2"/>
        <v>178541.11320669294</v>
      </c>
    </row>
    <row r="46" spans="1:5" ht="12.75">
      <c r="A46" s="103">
        <v>35</v>
      </c>
      <c r="B46" s="104">
        <f t="shared" si="0"/>
        <v>-7874.278378895522</v>
      </c>
      <c r="C46" s="105">
        <f t="shared" si="3"/>
        <v>1859.803262569718</v>
      </c>
      <c r="D46" s="106">
        <f t="shared" si="1"/>
        <v>-6014.475116325804</v>
      </c>
      <c r="E46" s="120">
        <f t="shared" si="2"/>
        <v>172526.63809036714</v>
      </c>
    </row>
    <row r="47" spans="1:6" ht="12.75">
      <c r="A47" s="103">
        <v>36</v>
      </c>
      <c r="B47" s="104">
        <f t="shared" si="0"/>
        <v>-7874.278378895522</v>
      </c>
      <c r="C47" s="105">
        <f t="shared" si="3"/>
        <v>1797.1524801079909</v>
      </c>
      <c r="D47" s="106">
        <f t="shared" si="1"/>
        <v>-6077.125898787532</v>
      </c>
      <c r="E47" s="120">
        <f t="shared" si="2"/>
        <v>166449.51219157962</v>
      </c>
      <c r="F47" s="25"/>
    </row>
    <row r="48" spans="1:5" ht="12.75">
      <c r="A48" s="103">
        <v>37</v>
      </c>
      <c r="B48" s="104">
        <f t="shared" si="0"/>
        <v>-7874.278378895522</v>
      </c>
      <c r="C48" s="105">
        <f t="shared" si="3"/>
        <v>1733.8490853289543</v>
      </c>
      <c r="D48" s="106">
        <f t="shared" si="1"/>
        <v>-6140.429293566568</v>
      </c>
      <c r="E48" s="120">
        <f t="shared" si="2"/>
        <v>160309.08289801306</v>
      </c>
    </row>
    <row r="49" spans="1:5" ht="12.75">
      <c r="A49" s="103">
        <v>38</v>
      </c>
      <c r="B49" s="104">
        <f t="shared" si="0"/>
        <v>-7874.278378895522</v>
      </c>
      <c r="C49" s="105">
        <f t="shared" si="3"/>
        <v>1669.886280187636</v>
      </c>
      <c r="D49" s="106">
        <f t="shared" si="1"/>
        <v>-6204.392098707886</v>
      </c>
      <c r="E49" s="120">
        <f t="shared" si="2"/>
        <v>154104.6907993052</v>
      </c>
    </row>
    <row r="50" spans="1:5" ht="12.75">
      <c r="A50" s="103">
        <v>39</v>
      </c>
      <c r="B50" s="104">
        <f t="shared" si="0"/>
        <v>-7874.278378895522</v>
      </c>
      <c r="C50" s="105">
        <f t="shared" si="3"/>
        <v>1605.2571958260955</v>
      </c>
      <c r="D50" s="106">
        <f t="shared" si="1"/>
        <v>-6269.021183069426</v>
      </c>
      <c r="E50" s="120">
        <f t="shared" si="2"/>
        <v>147835.66961623577</v>
      </c>
    </row>
    <row r="51" spans="1:5" ht="12.75">
      <c r="A51" s="103">
        <v>40</v>
      </c>
      <c r="B51" s="104">
        <f t="shared" si="0"/>
        <v>-7874.278378895522</v>
      </c>
      <c r="C51" s="105">
        <f t="shared" si="3"/>
        <v>1539.954891835789</v>
      </c>
      <c r="D51" s="106">
        <f t="shared" si="1"/>
        <v>-6334.323487059733</v>
      </c>
      <c r="E51" s="120">
        <f t="shared" si="2"/>
        <v>141501.34612917603</v>
      </c>
    </row>
    <row r="52" spans="1:5" ht="12.75">
      <c r="A52" s="103">
        <v>41</v>
      </c>
      <c r="B52" s="104">
        <f t="shared" si="0"/>
        <v>-7874.278378895522</v>
      </c>
      <c r="C52" s="105">
        <f t="shared" si="3"/>
        <v>1473.9723555122503</v>
      </c>
      <c r="D52" s="106">
        <f t="shared" si="1"/>
        <v>-6400.306023383272</v>
      </c>
      <c r="E52" s="120">
        <f t="shared" si="2"/>
        <v>135101.04010579275</v>
      </c>
    </row>
    <row r="53" spans="1:5" ht="12.75">
      <c r="A53" s="103">
        <v>42</v>
      </c>
      <c r="B53" s="104">
        <f t="shared" si="0"/>
        <v>-7874.278378895522</v>
      </c>
      <c r="C53" s="105">
        <f t="shared" si="3"/>
        <v>1407.3025011020077</v>
      </c>
      <c r="D53" s="106">
        <f t="shared" si="1"/>
        <v>-6466.975877793515</v>
      </c>
      <c r="E53" s="120">
        <f t="shared" si="2"/>
        <v>128634.06422799923</v>
      </c>
    </row>
    <row r="54" spans="1:5" ht="12.75">
      <c r="A54" s="103">
        <v>43</v>
      </c>
      <c r="B54" s="104">
        <f t="shared" si="0"/>
        <v>-7874.278378895522</v>
      </c>
      <c r="C54" s="105">
        <f t="shared" si="3"/>
        <v>1339.9381690416585</v>
      </c>
      <c r="D54" s="106">
        <f t="shared" si="1"/>
        <v>-6534.340209853864</v>
      </c>
      <c r="E54" s="120">
        <f t="shared" si="2"/>
        <v>122099.72401814537</v>
      </c>
    </row>
    <row r="55" spans="1:5" ht="12.75">
      <c r="A55" s="103">
        <v>44</v>
      </c>
      <c r="B55" s="104">
        <f t="shared" si="0"/>
        <v>-7874.278378895522</v>
      </c>
      <c r="C55" s="105">
        <f t="shared" si="3"/>
        <v>1271.8721251890142</v>
      </c>
      <c r="D55" s="106">
        <f t="shared" si="1"/>
        <v>-6602.406253706507</v>
      </c>
      <c r="E55" s="120">
        <f t="shared" si="2"/>
        <v>115497.31776443886</v>
      </c>
    </row>
    <row r="56" spans="1:5" ht="12.75">
      <c r="A56" s="103">
        <v>45</v>
      </c>
      <c r="B56" s="104">
        <f t="shared" si="0"/>
        <v>-7874.278378895522</v>
      </c>
      <c r="C56" s="105">
        <f t="shared" si="3"/>
        <v>1203.097060046238</v>
      </c>
      <c r="D56" s="106">
        <f t="shared" si="1"/>
        <v>-6671.181318849284</v>
      </c>
      <c r="E56" s="120">
        <f t="shared" si="2"/>
        <v>108826.13644558958</v>
      </c>
    </row>
    <row r="57" spans="1:5" ht="12.75">
      <c r="A57" s="103">
        <v>46</v>
      </c>
      <c r="B57" s="104">
        <f t="shared" si="0"/>
        <v>-7874.278378895522</v>
      </c>
      <c r="C57" s="105">
        <f t="shared" si="3"/>
        <v>1133.6055879748915</v>
      </c>
      <c r="D57" s="106">
        <f t="shared" si="1"/>
        <v>-6740.672790920631</v>
      </c>
      <c r="E57" s="120">
        <f t="shared" si="2"/>
        <v>102085.46365466894</v>
      </c>
    </row>
    <row r="58" spans="1:5" ht="12.75">
      <c r="A58" s="103">
        <v>47</v>
      </c>
      <c r="B58" s="104">
        <f t="shared" si="0"/>
        <v>-7874.278378895522</v>
      </c>
      <c r="C58" s="105">
        <f t="shared" si="3"/>
        <v>1063.3902464028015</v>
      </c>
      <c r="D58" s="106">
        <f t="shared" si="1"/>
        <v>-6810.888132492721</v>
      </c>
      <c r="E58" s="120">
        <f t="shared" si="2"/>
        <v>95274.57552217622</v>
      </c>
    </row>
    <row r="59" spans="1:6" ht="12.75">
      <c r="A59" s="103">
        <v>48</v>
      </c>
      <c r="B59" s="104">
        <f t="shared" si="0"/>
        <v>-7874.278378895522</v>
      </c>
      <c r="C59" s="105">
        <f t="shared" si="3"/>
        <v>992.4434950226689</v>
      </c>
      <c r="D59" s="106">
        <f t="shared" si="1"/>
        <v>-6881.834883872853</v>
      </c>
      <c r="E59" s="120">
        <f t="shared" si="2"/>
        <v>88392.74063830337</v>
      </c>
      <c r="F59" s="25"/>
    </row>
    <row r="60" spans="1:5" ht="12.75">
      <c r="A60" s="103">
        <v>49</v>
      </c>
      <c r="B60" s="104">
        <f t="shared" si="0"/>
        <v>-7874.278378895522</v>
      </c>
      <c r="C60" s="105">
        <f t="shared" si="3"/>
        <v>920.7577149823267</v>
      </c>
      <c r="D60" s="106">
        <f t="shared" si="1"/>
        <v>-6953.520663913196</v>
      </c>
      <c r="E60" s="120">
        <f t="shared" si="2"/>
        <v>81439.21997439017</v>
      </c>
    </row>
    <row r="61" spans="1:5" ht="12.75">
      <c r="A61" s="103">
        <v>50</v>
      </c>
      <c r="B61" s="104">
        <f t="shared" si="0"/>
        <v>-7874.278378895522</v>
      </c>
      <c r="C61" s="105">
        <f t="shared" si="3"/>
        <v>848.3252080665643</v>
      </c>
      <c r="D61" s="106">
        <f t="shared" si="1"/>
        <v>-7025.953170828958</v>
      </c>
      <c r="E61" s="120">
        <f t="shared" si="2"/>
        <v>74413.26680356122</v>
      </c>
    </row>
    <row r="62" spans="1:5" ht="12.75">
      <c r="A62" s="103">
        <v>51</v>
      </c>
      <c r="B62" s="104">
        <f t="shared" si="0"/>
        <v>-7874.278378895522</v>
      </c>
      <c r="C62" s="105">
        <f t="shared" si="3"/>
        <v>775.1381958704293</v>
      </c>
      <c r="D62" s="106">
        <f t="shared" si="1"/>
        <v>-7099.1401830250925</v>
      </c>
      <c r="E62" s="120">
        <f t="shared" si="2"/>
        <v>67314.12662053612</v>
      </c>
    </row>
    <row r="63" spans="1:5" ht="12.75">
      <c r="A63" s="103">
        <v>52</v>
      </c>
      <c r="B63" s="104">
        <f t="shared" si="0"/>
        <v>-7874.278378895522</v>
      </c>
      <c r="C63" s="105">
        <f t="shared" si="3"/>
        <v>701.1888189639178</v>
      </c>
      <c r="D63" s="106">
        <f t="shared" si="1"/>
        <v>-7173.0895599316045</v>
      </c>
      <c r="E63" s="120">
        <f t="shared" si="2"/>
        <v>60141.03706060451</v>
      </c>
    </row>
    <row r="64" spans="1:5" ht="12.75">
      <c r="A64" s="103">
        <v>53</v>
      </c>
      <c r="B64" s="104">
        <f t="shared" si="0"/>
        <v>-7874.278378895522</v>
      </c>
      <c r="C64" s="105">
        <f t="shared" si="3"/>
        <v>626.4691360479636</v>
      </c>
      <c r="D64" s="106">
        <f t="shared" si="1"/>
        <v>-7247.809242847558</v>
      </c>
      <c r="E64" s="120">
        <f t="shared" si="2"/>
        <v>52893.22781775695</v>
      </c>
    </row>
    <row r="65" spans="1:5" ht="12.75">
      <c r="A65" s="103">
        <v>54</v>
      </c>
      <c r="B65" s="104">
        <f t="shared" si="0"/>
        <v>-7874.278378895522</v>
      </c>
      <c r="C65" s="105">
        <f t="shared" si="3"/>
        <v>550.9711231016349</v>
      </c>
      <c r="D65" s="106">
        <f t="shared" si="1"/>
        <v>-7323.307255793887</v>
      </c>
      <c r="E65" s="120">
        <f t="shared" si="2"/>
        <v>45569.92056196307</v>
      </c>
    </row>
    <row r="66" spans="1:5" ht="12.75">
      <c r="A66" s="103">
        <v>55</v>
      </c>
      <c r="B66" s="104">
        <f t="shared" si="0"/>
        <v>-7874.278378895522</v>
      </c>
      <c r="C66" s="105">
        <f t="shared" si="3"/>
        <v>474.6866725204486</v>
      </c>
      <c r="D66" s="106">
        <f t="shared" si="1"/>
        <v>-7399.591706375073</v>
      </c>
      <c r="E66" s="120">
        <f t="shared" si="2"/>
        <v>38170.32885558799</v>
      </c>
    </row>
    <row r="67" spans="1:5" ht="12.75">
      <c r="A67" s="103">
        <v>56</v>
      </c>
      <c r="B67" s="104">
        <f t="shared" si="0"/>
        <v>-7874.278378895522</v>
      </c>
      <c r="C67" s="105">
        <f t="shared" si="3"/>
        <v>397.60759224570825</v>
      </c>
      <c r="D67" s="106">
        <f t="shared" si="1"/>
        <v>-7476.670786649814</v>
      </c>
      <c r="E67" s="120">
        <f t="shared" si="2"/>
        <v>30693.658068938177</v>
      </c>
    </row>
    <row r="68" spans="1:5" ht="12.75">
      <c r="A68" s="103">
        <v>57</v>
      </c>
      <c r="B68" s="104">
        <f t="shared" si="0"/>
        <v>-7874.278378895522</v>
      </c>
      <c r="C68" s="105">
        <f t="shared" si="3"/>
        <v>319.7256048847727</v>
      </c>
      <c r="D68" s="106">
        <f t="shared" si="1"/>
        <v>-7554.552774010749</v>
      </c>
      <c r="E68" s="120">
        <f t="shared" si="2"/>
        <v>23139.105294927427</v>
      </c>
    </row>
    <row r="69" spans="1:5" ht="12.75">
      <c r="A69" s="103">
        <v>58</v>
      </c>
      <c r="B69" s="104">
        <f t="shared" si="0"/>
        <v>-7874.278378895522</v>
      </c>
      <c r="C69" s="105">
        <f t="shared" si="3"/>
        <v>241.0323468221607</v>
      </c>
      <c r="D69" s="106">
        <f t="shared" si="1"/>
        <v>-7633.246032073362</v>
      </c>
      <c r="E69" s="120">
        <f t="shared" si="2"/>
        <v>15505.859262854065</v>
      </c>
    </row>
    <row r="70" spans="1:5" ht="12.75">
      <c r="A70" s="103">
        <v>59</v>
      </c>
      <c r="B70" s="104">
        <f t="shared" si="0"/>
        <v>-7874.278378895522</v>
      </c>
      <c r="C70" s="105">
        <f t="shared" si="3"/>
        <v>161.5193673213965</v>
      </c>
      <c r="D70" s="106">
        <f t="shared" si="1"/>
        <v>-7712.759011574126</v>
      </c>
      <c r="E70" s="120">
        <f t="shared" si="2"/>
        <v>7793.100251279939</v>
      </c>
    </row>
    <row r="71" spans="1:6" ht="13.5" thickBot="1">
      <c r="A71" s="107">
        <v>60</v>
      </c>
      <c r="B71" s="108">
        <f t="shared" si="0"/>
        <v>-7874.278378895522</v>
      </c>
      <c r="C71" s="109">
        <f t="shared" si="3"/>
        <v>81.17812761749936</v>
      </c>
      <c r="D71" s="110">
        <f t="shared" si="1"/>
        <v>-7793.100251278022</v>
      </c>
      <c r="E71" s="121">
        <f t="shared" si="2"/>
        <v>1.91630533663556E-09</v>
      </c>
      <c r="F71" s="25"/>
    </row>
    <row r="72" spans="3:4" ht="12.75">
      <c r="C72" s="25"/>
      <c r="D72" s="25"/>
    </row>
  </sheetData>
  <mergeCells count="16">
    <mergeCell ref="I20:I21"/>
    <mergeCell ref="H20:H21"/>
    <mergeCell ref="A7:E8"/>
    <mergeCell ref="G7:K8"/>
    <mergeCell ref="H19:J19"/>
    <mergeCell ref="J9:J10"/>
    <mergeCell ref="K9:K10"/>
    <mergeCell ref="J20:J21"/>
    <mergeCell ref="E9:E10"/>
    <mergeCell ref="G9:G10"/>
    <mergeCell ref="H9:H10"/>
    <mergeCell ref="I9:I10"/>
    <mergeCell ref="A9:A10"/>
    <mergeCell ref="B9:B10"/>
    <mergeCell ref="C9:C10"/>
    <mergeCell ref="D9:D10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3" sqref="C3"/>
    </sheetView>
  </sheetViews>
  <sheetFormatPr defaultColWidth="11.421875" defaultRowHeight="12.75"/>
  <cols>
    <col min="1" max="1" width="18.7109375" style="0" customWidth="1"/>
    <col min="2" max="2" width="18.57421875" style="0" customWidth="1"/>
  </cols>
  <sheetData>
    <row r="1" spans="1:2" ht="27.75" thickBot="1">
      <c r="A1" s="259" t="s">
        <v>115</v>
      </c>
      <c r="B1" s="260"/>
    </row>
    <row r="2" spans="1:2" ht="20.25">
      <c r="A2" s="209" t="s">
        <v>110</v>
      </c>
      <c r="B2" s="210">
        <v>0.0461</v>
      </c>
    </row>
    <row r="3" spans="1:2" ht="20.25">
      <c r="A3" s="209" t="s">
        <v>111</v>
      </c>
      <c r="B3" s="211">
        <v>0.55</v>
      </c>
    </row>
    <row r="4" spans="1:2" ht="20.25">
      <c r="A4" s="209" t="s">
        <v>113</v>
      </c>
      <c r="B4" s="212">
        <v>0.06</v>
      </c>
    </row>
    <row r="5" spans="1:2" ht="20.25">
      <c r="A5" s="209" t="s">
        <v>112</v>
      </c>
      <c r="B5" s="210">
        <v>0.0577</v>
      </c>
    </row>
    <row r="6" spans="1:2" ht="21" thickBot="1">
      <c r="A6" s="213" t="s">
        <v>114</v>
      </c>
      <c r="B6" s="214">
        <f>B2+(B3*(B4-B2))+B5</f>
        <v>0.111445</v>
      </c>
    </row>
  </sheetData>
  <mergeCells count="1">
    <mergeCell ref="A1:B1"/>
  </mergeCells>
  <printOptions/>
  <pageMargins left="0.75" right="0.75" top="1" bottom="1" header="0" footer="0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8"/>
  <sheetViews>
    <sheetView zoomScale="90" zoomScaleNormal="90" workbookViewId="0" topLeftCell="A11">
      <selection activeCell="J15" sqref="J15"/>
    </sheetView>
  </sheetViews>
  <sheetFormatPr defaultColWidth="11.421875" defaultRowHeight="12.75"/>
  <cols>
    <col min="1" max="1" width="33.421875" style="0" bestFit="1" customWidth="1"/>
    <col min="2" max="2" width="10.57421875" style="0" bestFit="1" customWidth="1"/>
    <col min="3" max="3" width="10.140625" style="0" customWidth="1"/>
    <col min="4" max="4" width="9.140625" style="0" customWidth="1"/>
    <col min="5" max="7" width="9.421875" style="0" customWidth="1"/>
    <col min="12" max="12" width="11.57421875" style="0" bestFit="1" customWidth="1"/>
  </cols>
  <sheetData>
    <row r="1" spans="1:10" ht="12.75">
      <c r="A1" s="9" t="s">
        <v>35</v>
      </c>
      <c r="B1" s="7">
        <v>0.05</v>
      </c>
      <c r="C1" s="9" t="s">
        <v>34</v>
      </c>
      <c r="D1" s="9"/>
      <c r="F1" s="9"/>
      <c r="G1" s="9"/>
      <c r="I1" s="9"/>
      <c r="J1" s="9"/>
    </row>
    <row r="2" spans="1:10" ht="12.75">
      <c r="A2" s="9" t="s">
        <v>40</v>
      </c>
      <c r="B2" s="7">
        <v>0.6</v>
      </c>
      <c r="C2" s="9"/>
      <c r="D2" s="9"/>
      <c r="E2" s="9"/>
      <c r="F2" s="9"/>
      <c r="G2" s="9"/>
      <c r="H2" s="9"/>
      <c r="I2" s="9"/>
      <c r="J2" s="9"/>
    </row>
    <row r="3" spans="1:10" ht="12.75">
      <c r="A3" s="9" t="s">
        <v>41</v>
      </c>
      <c r="B3" s="7">
        <v>0.7</v>
      </c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78</v>
      </c>
      <c r="B4" s="7">
        <v>0.03</v>
      </c>
      <c r="C4" s="9"/>
      <c r="D4" s="9"/>
      <c r="E4" s="9"/>
      <c r="F4" s="9"/>
      <c r="G4" s="9"/>
      <c r="H4" s="9"/>
      <c r="I4" s="9"/>
      <c r="J4" s="9"/>
    </row>
    <row r="5" spans="1:10" ht="12.75">
      <c r="A5" s="9" t="s">
        <v>43</v>
      </c>
      <c r="B5" s="7">
        <v>0.05</v>
      </c>
      <c r="C5" s="9"/>
      <c r="D5" s="9"/>
      <c r="E5" s="9"/>
      <c r="F5" s="9"/>
      <c r="G5" s="9"/>
      <c r="H5" s="9"/>
      <c r="I5" s="9"/>
      <c r="J5" s="9"/>
    </row>
    <row r="6" spans="1:10" ht="12.75">
      <c r="A6" s="9" t="s">
        <v>46</v>
      </c>
      <c r="B6" s="8">
        <f>200000/1000000</f>
        <v>0.2</v>
      </c>
      <c r="C6" s="9"/>
      <c r="D6" s="9"/>
      <c r="E6" s="9"/>
      <c r="F6" s="9"/>
      <c r="G6" s="9"/>
      <c r="H6" s="9"/>
      <c r="I6" s="9"/>
      <c r="J6" s="9"/>
    </row>
    <row r="7" spans="1:10" ht="12.75">
      <c r="A7" s="9" t="s">
        <v>120</v>
      </c>
      <c r="B7" s="8">
        <f>0.468*'Valores KCC - Ecuador'!$B$1</f>
        <v>0.13104000000000002</v>
      </c>
      <c r="C7" s="9"/>
      <c r="D7" s="9"/>
      <c r="E7" s="9"/>
      <c r="F7" s="9"/>
      <c r="G7" s="9"/>
      <c r="H7" s="9"/>
      <c r="I7" s="9"/>
      <c r="J7" s="9"/>
    </row>
    <row r="8" spans="1:10" ht="12.75">
      <c r="A8" s="9" t="s">
        <v>76</v>
      </c>
      <c r="B8" s="7">
        <v>0.25</v>
      </c>
      <c r="C8" s="9"/>
      <c r="D8" s="9"/>
      <c r="E8" s="9"/>
      <c r="F8" s="9"/>
      <c r="G8" s="9"/>
      <c r="H8" s="9"/>
      <c r="I8" s="9"/>
      <c r="J8" s="9"/>
    </row>
    <row r="9" spans="1:10" ht="12.75">
      <c r="A9" s="9" t="s">
        <v>83</v>
      </c>
      <c r="B9" s="7">
        <v>0.4</v>
      </c>
      <c r="C9" s="9"/>
      <c r="D9" s="9"/>
      <c r="E9" s="9"/>
      <c r="F9" s="9"/>
      <c r="G9" s="9"/>
      <c r="H9" s="9"/>
      <c r="I9" s="9"/>
      <c r="J9" s="9"/>
    </row>
    <row r="10" spans="1:10" ht="12.75">
      <c r="A10" s="9" t="s">
        <v>94</v>
      </c>
      <c r="B10" s="14">
        <f>'Tasa de descuento'!B6</f>
        <v>0.111445</v>
      </c>
      <c r="C10" s="9"/>
      <c r="D10" s="9"/>
      <c r="E10" s="9"/>
      <c r="F10" s="9"/>
      <c r="G10" s="9"/>
      <c r="H10" s="9"/>
      <c r="I10" s="9"/>
      <c r="J10" s="9"/>
    </row>
    <row r="11" spans="1:10" ht="12.75">
      <c r="A11" s="9"/>
      <c r="B11" s="7"/>
      <c r="C11" s="9"/>
      <c r="D11" s="9"/>
      <c r="E11" s="9"/>
      <c r="F11" s="9"/>
      <c r="G11" s="9"/>
      <c r="H11" s="9"/>
      <c r="I11" s="9"/>
      <c r="J11" s="9"/>
    </row>
    <row r="12" spans="1:10" ht="12.75">
      <c r="A12" s="261" t="s">
        <v>135</v>
      </c>
      <c r="B12" s="261"/>
      <c r="C12" s="261"/>
      <c r="D12" s="261"/>
      <c r="E12" s="261"/>
      <c r="F12" s="261"/>
      <c r="G12" s="261"/>
      <c r="H12" s="9"/>
      <c r="I12" s="9"/>
      <c r="J12" s="9"/>
    </row>
    <row r="13" spans="1:10" ht="12.75">
      <c r="A13" s="262"/>
      <c r="B13" s="262"/>
      <c r="C13" s="262"/>
      <c r="D13" s="262"/>
      <c r="E13" s="262"/>
      <c r="F13" s="262"/>
      <c r="G13" s="262"/>
      <c r="H13" s="9"/>
      <c r="I13" s="9"/>
      <c r="J13" s="9"/>
    </row>
    <row r="14" spans="1:7" ht="15">
      <c r="A14" s="151"/>
      <c r="B14" s="152">
        <v>2008</v>
      </c>
      <c r="C14" s="152">
        <v>2009</v>
      </c>
      <c r="D14" s="152">
        <v>2010</v>
      </c>
      <c r="E14" s="152">
        <v>2011</v>
      </c>
      <c r="F14" s="152">
        <v>2012</v>
      </c>
      <c r="G14" s="152">
        <v>2013</v>
      </c>
    </row>
    <row r="15" spans="1:7" ht="15.75">
      <c r="A15" s="128" t="s">
        <v>33</v>
      </c>
      <c r="B15" s="132"/>
      <c r="C15" s="139">
        <f>SUM(C16:C19)</f>
        <v>6.981265199999999</v>
      </c>
      <c r="D15" s="21">
        <f>SUM(D16:D19)</f>
        <v>7.33032846</v>
      </c>
      <c r="E15" s="130">
        <f>SUM(E16:E19)</f>
        <v>7.696844883000001</v>
      </c>
      <c r="F15" s="139">
        <f>SUM(F16:F19)</f>
        <v>8.081687127150001</v>
      </c>
      <c r="G15" s="21">
        <f>SUM(G16:G19)</f>
        <v>8.4857714835075</v>
      </c>
    </row>
    <row r="16" spans="1:7" ht="12.75">
      <c r="A16" s="31" t="s">
        <v>32</v>
      </c>
      <c r="B16" s="132"/>
      <c r="C16" s="140">
        <f>'Valores KCC - Ecuador'!D7*(1+$B$1)</f>
        <v>2.890463939999999</v>
      </c>
      <c r="D16" s="22">
        <f aca="true" t="shared" si="0" ref="D16:G19">C16*(1+$B$1)</f>
        <v>3.0349871369999994</v>
      </c>
      <c r="E16" s="136">
        <f t="shared" si="0"/>
        <v>3.1867364938499994</v>
      </c>
      <c r="F16" s="140">
        <f t="shared" si="0"/>
        <v>3.3460733185424996</v>
      </c>
      <c r="G16" s="22">
        <f t="shared" si="0"/>
        <v>3.5133769844696245</v>
      </c>
    </row>
    <row r="17" spans="1:7" ht="12.75">
      <c r="A17" s="31" t="s">
        <v>31</v>
      </c>
      <c r="B17" s="132"/>
      <c r="C17" s="140">
        <f>'Valores KCC - Ecuador'!D8*(1+$B$1)</f>
        <v>2.4745539</v>
      </c>
      <c r="D17" s="22">
        <f t="shared" si="0"/>
        <v>2.598281595</v>
      </c>
      <c r="E17" s="136">
        <f t="shared" si="0"/>
        <v>2.7281956747500002</v>
      </c>
      <c r="F17" s="140">
        <f t="shared" si="0"/>
        <v>2.8646054584875005</v>
      </c>
      <c r="G17" s="22">
        <f t="shared" si="0"/>
        <v>3.0078357314118755</v>
      </c>
    </row>
    <row r="18" spans="1:7" ht="12.75">
      <c r="A18" s="31" t="s">
        <v>30</v>
      </c>
      <c r="B18" s="132"/>
      <c r="C18" s="140">
        <f>'Valores KCC - Ecuador'!D9*(1+$B$1)</f>
        <v>1.1615822400000002</v>
      </c>
      <c r="D18" s="22">
        <f t="shared" si="0"/>
        <v>1.2196613520000004</v>
      </c>
      <c r="E18" s="136">
        <f t="shared" si="0"/>
        <v>1.2806444196000004</v>
      </c>
      <c r="F18" s="140">
        <f t="shared" si="0"/>
        <v>1.3446766405800006</v>
      </c>
      <c r="G18" s="22">
        <f t="shared" si="0"/>
        <v>1.4119104726090006</v>
      </c>
    </row>
    <row r="19" spans="1:7" ht="12.75">
      <c r="A19" s="31" t="s">
        <v>29</v>
      </c>
      <c r="B19" s="132"/>
      <c r="C19" s="140">
        <f>'Valores KCC - Ecuador'!D10*(1+$B$1)</f>
        <v>0.45466512</v>
      </c>
      <c r="D19" s="22">
        <f t="shared" si="0"/>
        <v>0.477398376</v>
      </c>
      <c r="E19" s="136">
        <f t="shared" si="0"/>
        <v>0.5012682948</v>
      </c>
      <c r="F19" s="140">
        <f t="shared" si="0"/>
        <v>0.5263317095400001</v>
      </c>
      <c r="G19" s="22">
        <f t="shared" si="0"/>
        <v>0.5526482950170001</v>
      </c>
    </row>
    <row r="20" spans="1:7" ht="4.5" customHeight="1" thickBot="1">
      <c r="A20" s="28"/>
      <c r="B20" s="133"/>
      <c r="C20" s="145"/>
      <c r="D20" s="146"/>
      <c r="E20" s="147"/>
      <c r="F20" s="145"/>
      <c r="G20" s="146"/>
    </row>
    <row r="21" spans="1:7" ht="15.75">
      <c r="A21" s="129" t="s">
        <v>118</v>
      </c>
      <c r="B21" s="133"/>
      <c r="C21" s="142">
        <f>C15</f>
        <v>6.981265199999999</v>
      </c>
      <c r="D21" s="142">
        <f>D15</f>
        <v>7.33032846</v>
      </c>
      <c r="E21" s="142">
        <f>E15</f>
        <v>7.696844883000001</v>
      </c>
      <c r="F21" s="142">
        <f>F15</f>
        <v>8.081687127150001</v>
      </c>
      <c r="G21" s="142">
        <f>G15</f>
        <v>8.4857714835075</v>
      </c>
    </row>
    <row r="22" spans="1:7" ht="4.5" customHeight="1">
      <c r="A22" s="28"/>
      <c r="B22" s="133"/>
      <c r="C22" s="141"/>
      <c r="D22" s="143"/>
      <c r="E22" s="137"/>
      <c r="F22" s="141"/>
      <c r="G22" s="143"/>
    </row>
    <row r="23" spans="1:7" ht="15.75">
      <c r="A23" s="128" t="s">
        <v>39</v>
      </c>
      <c r="B23" s="133"/>
      <c r="C23" s="139">
        <f>SUM(C24:C27)</f>
        <v>4.234225631999999</v>
      </c>
      <c r="D23" s="21">
        <f>SUM(D24:D27)</f>
        <v>4.4459369136</v>
      </c>
      <c r="E23" s="130">
        <f>SUM(E24:E27)</f>
        <v>4.6682337592800005</v>
      </c>
      <c r="F23" s="139">
        <f>SUM(F24:F27)</f>
        <v>4.901645447244</v>
      </c>
      <c r="G23" s="21">
        <f>SUM(G24:G27)</f>
        <v>5.1467277196062</v>
      </c>
    </row>
    <row r="24" spans="1:7" ht="12.75">
      <c r="A24" s="31" t="s">
        <v>32</v>
      </c>
      <c r="B24" s="133"/>
      <c r="C24" s="140">
        <f>C16*$B$2</f>
        <v>1.7342783639999995</v>
      </c>
      <c r="D24" s="22">
        <f>D16*$B$2</f>
        <v>1.8209922821999995</v>
      </c>
      <c r="E24" s="136">
        <f>E16*$B$2</f>
        <v>1.9120418963099994</v>
      </c>
      <c r="F24" s="140">
        <f>F16*$B$2</f>
        <v>2.0076439911254997</v>
      </c>
      <c r="G24" s="22">
        <f>G16*$B$2</f>
        <v>2.1080261906817745</v>
      </c>
    </row>
    <row r="25" spans="1:7" ht="12.75">
      <c r="A25" s="31" t="s">
        <v>31</v>
      </c>
      <c r="B25" s="133"/>
      <c r="C25" s="140">
        <f aca="true" t="shared" si="1" ref="C25:G26">C17*$B$2</f>
        <v>1.48473234</v>
      </c>
      <c r="D25" s="22">
        <f t="shared" si="1"/>
        <v>1.558968957</v>
      </c>
      <c r="E25" s="136">
        <f t="shared" si="1"/>
        <v>1.6369174048500001</v>
      </c>
      <c r="F25" s="140">
        <f t="shared" si="1"/>
        <v>1.7187632750925002</v>
      </c>
      <c r="G25" s="22">
        <f t="shared" si="1"/>
        <v>1.8047014388471252</v>
      </c>
    </row>
    <row r="26" spans="1:7" ht="12.75">
      <c r="A26" s="31" t="s">
        <v>30</v>
      </c>
      <c r="B26" s="133"/>
      <c r="C26" s="140">
        <f>C18*$B$2</f>
        <v>0.6969493440000001</v>
      </c>
      <c r="D26" s="22">
        <f t="shared" si="1"/>
        <v>0.7317968112000002</v>
      </c>
      <c r="E26" s="136">
        <f t="shared" si="1"/>
        <v>0.7683866517600002</v>
      </c>
      <c r="F26" s="140">
        <f t="shared" si="1"/>
        <v>0.8068059843480003</v>
      </c>
      <c r="G26" s="22">
        <f t="shared" si="1"/>
        <v>0.8471462835654003</v>
      </c>
    </row>
    <row r="27" spans="1:7" ht="12.75">
      <c r="A27" s="31" t="s">
        <v>29</v>
      </c>
      <c r="B27" s="133"/>
      <c r="C27" s="140">
        <f>C19*$B$3</f>
        <v>0.318265584</v>
      </c>
      <c r="D27" s="22">
        <f>D19*$B$3</f>
        <v>0.3341788632</v>
      </c>
      <c r="E27" s="136">
        <f>E19*$B$3</f>
        <v>0.35088780636</v>
      </c>
      <c r="F27" s="140">
        <f>F19*$B$3</f>
        <v>0.36843219667800003</v>
      </c>
      <c r="G27" s="22">
        <f>G19*$B$3</f>
        <v>0.38685380651190004</v>
      </c>
    </row>
    <row r="28" spans="1:7" ht="4.5" customHeight="1" thickBot="1">
      <c r="A28" s="28"/>
      <c r="B28" s="133"/>
      <c r="C28" s="141"/>
      <c r="D28" s="143"/>
      <c r="E28" s="137"/>
      <c r="F28" s="141"/>
      <c r="G28" s="143"/>
    </row>
    <row r="29" spans="1:7" ht="15.75">
      <c r="A29" s="129" t="s">
        <v>119</v>
      </c>
      <c r="B29" s="133"/>
      <c r="C29" s="148">
        <f>C23</f>
        <v>4.234225631999999</v>
      </c>
      <c r="D29" s="148">
        <f>D23</f>
        <v>4.4459369136</v>
      </c>
      <c r="E29" s="148">
        <f>E23</f>
        <v>4.6682337592800005</v>
      </c>
      <c r="F29" s="148">
        <f>F23</f>
        <v>4.901645447244</v>
      </c>
      <c r="G29" s="148">
        <f>G23</f>
        <v>5.1467277196062</v>
      </c>
    </row>
    <row r="30" spans="1:7" ht="4.5" customHeight="1" thickBot="1">
      <c r="A30" s="28"/>
      <c r="B30" s="133"/>
      <c r="C30" s="141"/>
      <c r="D30" s="143"/>
      <c r="E30" s="137"/>
      <c r="F30" s="141"/>
      <c r="G30" s="143"/>
    </row>
    <row r="31" spans="1:14" ht="26.25">
      <c r="A31" s="129" t="s">
        <v>45</v>
      </c>
      <c r="B31" s="133"/>
      <c r="C31" s="148">
        <f>C21-C29</f>
        <v>2.747039568</v>
      </c>
      <c r="D31" s="149">
        <f>D21-D29</f>
        <v>2.8843915464</v>
      </c>
      <c r="E31" s="150">
        <f>E21-E29</f>
        <v>3.02861112372</v>
      </c>
      <c r="F31" s="148">
        <f>F21-F29</f>
        <v>3.180041679906001</v>
      </c>
      <c r="G31" s="149">
        <f>G21-G29</f>
        <v>3.3390437639013006</v>
      </c>
      <c r="H31" s="18"/>
      <c r="I31" s="18"/>
      <c r="J31" s="18"/>
      <c r="K31" s="18"/>
      <c r="L31" s="18"/>
      <c r="M31" s="18"/>
      <c r="N31" s="18"/>
    </row>
    <row r="32" spans="1:7" ht="4.5" customHeight="1">
      <c r="A32" s="28"/>
      <c r="B32" s="133"/>
      <c r="C32" s="141"/>
      <c r="D32" s="143"/>
      <c r="E32" s="137"/>
      <c r="F32" s="141"/>
      <c r="G32" s="143"/>
    </row>
    <row r="33" spans="1:7" ht="15.75">
      <c r="A33" s="129" t="s">
        <v>46</v>
      </c>
      <c r="B33" s="133"/>
      <c r="C33" s="142">
        <f>$B$6</f>
        <v>0.2</v>
      </c>
      <c r="D33" s="144">
        <f>$B$6</f>
        <v>0.2</v>
      </c>
      <c r="E33" s="134">
        <f>$B$6</f>
        <v>0.2</v>
      </c>
      <c r="F33" s="142">
        <f>$B$6</f>
        <v>0.2</v>
      </c>
      <c r="G33" s="144">
        <f>$B$6</f>
        <v>0.2</v>
      </c>
    </row>
    <row r="34" spans="1:7" ht="4.5" customHeight="1">
      <c r="A34" s="28"/>
      <c r="B34" s="133"/>
      <c r="C34" s="141"/>
      <c r="D34" s="143"/>
      <c r="E34" s="137"/>
      <c r="F34" s="141"/>
      <c r="G34" s="143"/>
    </row>
    <row r="35" spans="1:7" ht="30">
      <c r="A35" s="129" t="s">
        <v>47</v>
      </c>
      <c r="B35" s="133"/>
      <c r="C35" s="142">
        <v>0.5</v>
      </c>
      <c r="D35" s="144">
        <v>0.5</v>
      </c>
      <c r="E35" s="134">
        <v>0.5</v>
      </c>
      <c r="F35" s="142">
        <v>0.5</v>
      </c>
      <c r="G35" s="144">
        <v>0.5</v>
      </c>
    </row>
    <row r="36" spans="1:7" ht="4.5" customHeight="1">
      <c r="A36" s="28"/>
      <c r="B36" s="133"/>
      <c r="C36" s="141"/>
      <c r="D36" s="143"/>
      <c r="E36" s="137"/>
      <c r="F36" s="141"/>
      <c r="G36" s="143"/>
    </row>
    <row r="37" spans="1:7" ht="30">
      <c r="A37" s="129" t="s">
        <v>48</v>
      </c>
      <c r="B37" s="133"/>
      <c r="C37" s="142">
        <f>$B$7</f>
        <v>0.13104000000000002</v>
      </c>
      <c r="D37" s="142">
        <f>$B$7</f>
        <v>0.13104000000000002</v>
      </c>
      <c r="E37" s="142">
        <f>$B$7</f>
        <v>0.13104000000000002</v>
      </c>
      <c r="F37" s="142">
        <f>$B$7</f>
        <v>0.13104000000000002</v>
      </c>
      <c r="G37" s="142">
        <f>$B$7</f>
        <v>0.13104000000000002</v>
      </c>
    </row>
    <row r="38" spans="1:7" ht="4.5" customHeight="1">
      <c r="A38" s="28"/>
      <c r="B38" s="133"/>
      <c r="C38" s="141"/>
      <c r="D38" s="143"/>
      <c r="E38" s="137"/>
      <c r="F38" s="141"/>
      <c r="G38" s="143"/>
    </row>
    <row r="39" spans="1:7" ht="4.5" customHeight="1" thickBot="1">
      <c r="A39" s="28"/>
      <c r="B39" s="133"/>
      <c r="C39" s="141"/>
      <c r="D39" s="143"/>
      <c r="E39" s="137"/>
      <c r="F39" s="141"/>
      <c r="G39" s="143"/>
    </row>
    <row r="40" spans="1:7" ht="15.75">
      <c r="A40" s="129" t="s">
        <v>74</v>
      </c>
      <c r="B40" s="133"/>
      <c r="C40" s="148">
        <f>C31-(C33+C35+C37)</f>
        <v>1.915999568</v>
      </c>
      <c r="D40" s="148">
        <f>D31-(D33+D35+D37)</f>
        <v>2.0533515464</v>
      </c>
      <c r="E40" s="148">
        <f>E31-(E33+E35+E37)</f>
        <v>2.1975711237200004</v>
      </c>
      <c r="F40" s="148">
        <f>F31-(F33+F35+F37)</f>
        <v>2.349001679906001</v>
      </c>
      <c r="G40" s="148">
        <f>G31-(G33+G35+G37)</f>
        <v>2.508003763901301</v>
      </c>
    </row>
    <row r="41" spans="1:7" ht="4.5" customHeight="1">
      <c r="A41" s="28"/>
      <c r="B41" s="133"/>
      <c r="C41" s="141"/>
      <c r="D41" s="144"/>
      <c r="E41" s="134"/>
      <c r="F41" s="142"/>
      <c r="G41" s="144"/>
    </row>
    <row r="42" spans="1:7" ht="15.75">
      <c r="A42" s="129" t="s">
        <v>75</v>
      </c>
      <c r="B42" s="133"/>
      <c r="C42" s="142">
        <f>C40*$B$8</f>
        <v>0.478999892</v>
      </c>
      <c r="D42" s="144">
        <f>D40*$B$8</f>
        <v>0.5133378866</v>
      </c>
      <c r="E42" s="134">
        <f>E40*$B$8</f>
        <v>0.5493927809300001</v>
      </c>
      <c r="F42" s="142">
        <f>F40*$B$8</f>
        <v>0.5872504199765003</v>
      </c>
      <c r="G42" s="144">
        <f>G40*$B$8</f>
        <v>0.6270009409753252</v>
      </c>
    </row>
    <row r="43" spans="1:7" ht="4.5" customHeight="1" thickBot="1">
      <c r="A43" s="28"/>
      <c r="B43" s="133"/>
      <c r="C43" s="141"/>
      <c r="D43" s="143"/>
      <c r="E43" s="137"/>
      <c r="F43" s="141"/>
      <c r="G43" s="143"/>
    </row>
    <row r="44" spans="1:7" ht="15.75">
      <c r="A44" s="129" t="s">
        <v>77</v>
      </c>
      <c r="B44" s="133"/>
      <c r="C44" s="148">
        <f>C40-C42</f>
        <v>1.436999676</v>
      </c>
      <c r="D44" s="149">
        <f>D40-D42</f>
        <v>1.5400136598</v>
      </c>
      <c r="E44" s="150">
        <f>E40-E42</f>
        <v>1.6481783427900003</v>
      </c>
      <c r="F44" s="148">
        <f>F40-F42</f>
        <v>1.7617512599295009</v>
      </c>
      <c r="G44" s="149">
        <f>G40-G42</f>
        <v>1.8810028229259756</v>
      </c>
    </row>
    <row r="45" spans="1:10" ht="4.5" customHeight="1">
      <c r="A45" s="28"/>
      <c r="B45" s="132"/>
      <c r="C45" s="27"/>
      <c r="D45" s="29"/>
      <c r="E45" s="137"/>
      <c r="F45" s="141"/>
      <c r="G45" s="143"/>
      <c r="H45" s="23"/>
      <c r="I45" s="23"/>
      <c r="J45" s="23"/>
    </row>
    <row r="46" spans="1:10" ht="15.75">
      <c r="A46" s="129" t="s">
        <v>82</v>
      </c>
      <c r="B46" s="132"/>
      <c r="C46" s="142">
        <f>C44*$B$9</f>
        <v>0.5747998704</v>
      </c>
      <c r="D46" s="144">
        <f>D44*$B$9</f>
        <v>0.6160054639200001</v>
      </c>
      <c r="E46" s="134">
        <f>E44*$B$9</f>
        <v>0.6592713371160002</v>
      </c>
      <c r="F46" s="142">
        <f>F44*$B$9</f>
        <v>0.7047005039718004</v>
      </c>
      <c r="G46" s="144">
        <f>G44*$B$9</f>
        <v>0.7524011291703903</v>
      </c>
      <c r="H46" s="23"/>
      <c r="I46" s="23"/>
      <c r="J46" s="23"/>
    </row>
    <row r="47" spans="1:10" ht="5.25" customHeight="1">
      <c r="A47" s="28"/>
      <c r="B47" s="132"/>
      <c r="C47" s="27"/>
      <c r="D47" s="29"/>
      <c r="E47" s="137"/>
      <c r="F47" s="141"/>
      <c r="G47" s="143"/>
      <c r="H47" s="23"/>
      <c r="I47" s="23"/>
      <c r="J47" s="23"/>
    </row>
    <row r="48" spans="1:10" ht="4.5" customHeight="1" thickBot="1">
      <c r="A48" s="28"/>
      <c r="B48" s="132"/>
      <c r="C48" s="27"/>
      <c r="D48" s="29"/>
      <c r="E48" s="137"/>
      <c r="F48" s="141"/>
      <c r="G48" s="143"/>
      <c r="H48" s="23"/>
      <c r="I48" s="23"/>
      <c r="J48" s="23"/>
    </row>
    <row r="49" spans="1:10" ht="15.75">
      <c r="A49" s="129" t="s">
        <v>91</v>
      </c>
      <c r="B49" s="134"/>
      <c r="C49" s="148">
        <f>C44-C46</f>
        <v>0.8621998055999999</v>
      </c>
      <c r="D49" s="148">
        <f>D44-D46</f>
        <v>0.9240081958799999</v>
      </c>
      <c r="E49" s="148">
        <f>E44-E46</f>
        <v>0.9889070056740001</v>
      </c>
      <c r="F49" s="148">
        <f>F44-F46</f>
        <v>1.0570507559577005</v>
      </c>
      <c r="G49" s="148">
        <f>G44-G46</f>
        <v>1.1286016937555854</v>
      </c>
      <c r="H49" s="23"/>
      <c r="I49" s="23"/>
      <c r="J49" s="23"/>
    </row>
    <row r="50" spans="1:10" ht="12.75">
      <c r="A50" s="30"/>
      <c r="E50" s="23"/>
      <c r="F50" s="23"/>
      <c r="G50" s="23"/>
      <c r="H50" s="23"/>
      <c r="I50" s="23"/>
      <c r="J50" s="23"/>
    </row>
    <row r="51" spans="5:10" ht="12.75">
      <c r="E51" s="23"/>
      <c r="F51" s="23"/>
      <c r="G51" s="23"/>
      <c r="H51" s="23"/>
      <c r="I51" s="23"/>
      <c r="J51" s="23"/>
    </row>
    <row r="52" spans="5:10" ht="12.75">
      <c r="E52" s="23"/>
      <c r="F52" s="23"/>
      <c r="G52" s="23"/>
      <c r="H52" s="23"/>
      <c r="I52" s="23"/>
      <c r="J52" s="23"/>
    </row>
    <row r="53" spans="5:10" ht="12.75">
      <c r="E53" s="23"/>
      <c r="F53" s="23"/>
      <c r="G53" s="23"/>
      <c r="H53" s="23"/>
      <c r="I53" s="23"/>
      <c r="J53" s="23"/>
    </row>
    <row r="54" spans="5:10" ht="12.75">
      <c r="E54" s="23"/>
      <c r="F54" s="23"/>
      <c r="G54" s="23"/>
      <c r="H54" s="23"/>
      <c r="I54" s="23"/>
      <c r="J54" s="23"/>
    </row>
    <row r="55" spans="3:10" ht="15.75">
      <c r="C55" s="24"/>
      <c r="E55" s="23"/>
      <c r="F55" s="23"/>
      <c r="G55" s="23"/>
      <c r="H55" s="23"/>
      <c r="I55" s="23"/>
      <c r="J55" s="23"/>
    </row>
    <row r="56" spans="5:10" ht="12.75">
      <c r="E56" s="23"/>
      <c r="F56" s="23"/>
      <c r="G56" s="23"/>
      <c r="H56" s="23"/>
      <c r="I56" s="23"/>
      <c r="J56" s="23"/>
    </row>
    <row r="57" spans="5:10" ht="12.75">
      <c r="E57" s="23"/>
      <c r="F57" s="23"/>
      <c r="G57" s="23"/>
      <c r="H57" s="23"/>
      <c r="I57" s="23"/>
      <c r="J57" s="23"/>
    </row>
    <row r="58" spans="5:10" ht="12.75">
      <c r="E58" s="23"/>
      <c r="F58" s="23"/>
      <c r="G58" s="23"/>
      <c r="H58" s="23"/>
      <c r="I58" s="23"/>
      <c r="J58" s="23"/>
    </row>
    <row r="59" spans="5:10" ht="12.75">
      <c r="E59" s="23"/>
      <c r="F59" s="23"/>
      <c r="G59" s="23"/>
      <c r="H59" s="23"/>
      <c r="I59" s="23"/>
      <c r="J59" s="23"/>
    </row>
    <row r="60" spans="5:10" ht="12.75">
      <c r="E60" s="23"/>
      <c r="F60" s="23"/>
      <c r="G60" s="23"/>
      <c r="H60" s="23"/>
      <c r="I60" s="23"/>
      <c r="J60" s="23"/>
    </row>
    <row r="61" spans="5:10" ht="12.75">
      <c r="E61" s="23"/>
      <c r="F61" s="23"/>
      <c r="G61" s="23"/>
      <c r="H61" s="23"/>
      <c r="I61" s="23"/>
      <c r="J61" s="23"/>
    </row>
    <row r="62" spans="5:10" ht="12.75">
      <c r="E62" s="23"/>
      <c r="F62" s="23"/>
      <c r="G62" s="23"/>
      <c r="H62" s="23"/>
      <c r="I62" s="23"/>
      <c r="J62" s="23"/>
    </row>
    <row r="63" spans="5:10" ht="12.75">
      <c r="E63" s="23"/>
      <c r="F63" s="23"/>
      <c r="G63" s="23"/>
      <c r="H63" s="23"/>
      <c r="I63" s="23"/>
      <c r="J63" s="23"/>
    </row>
    <row r="64" spans="5:10" ht="12.75">
      <c r="E64" s="23"/>
      <c r="F64" s="23"/>
      <c r="G64" s="23"/>
      <c r="H64" s="23"/>
      <c r="I64" s="23"/>
      <c r="J64" s="23"/>
    </row>
    <row r="65" spans="5:10" ht="12.75">
      <c r="E65" s="23"/>
      <c r="F65" s="23"/>
      <c r="G65" s="23"/>
      <c r="H65" s="23"/>
      <c r="I65" s="23"/>
      <c r="J65" s="23"/>
    </row>
    <row r="66" spans="5:10" ht="12.75">
      <c r="E66" s="23"/>
      <c r="F66" s="23"/>
      <c r="G66" s="23"/>
      <c r="H66" s="23"/>
      <c r="I66" s="23"/>
      <c r="J66" s="23"/>
    </row>
    <row r="67" spans="5:10" ht="12.75">
      <c r="E67" s="23"/>
      <c r="F67" s="23"/>
      <c r="G67" s="23"/>
      <c r="H67" s="23"/>
      <c r="I67" s="23"/>
      <c r="J67" s="23"/>
    </row>
    <row r="68" spans="5:10" ht="12.75">
      <c r="E68" s="23"/>
      <c r="F68" s="23"/>
      <c r="G68" s="23"/>
      <c r="H68" s="23"/>
      <c r="I68" s="23"/>
      <c r="J68" s="23"/>
    </row>
    <row r="69" spans="5:10" ht="12.75">
      <c r="E69" s="23"/>
      <c r="F69" s="23"/>
      <c r="G69" s="23"/>
      <c r="H69" s="23"/>
      <c r="I69" s="23"/>
      <c r="J69" s="23"/>
    </row>
    <row r="70" spans="5:10" ht="12.75">
      <c r="E70" s="23"/>
      <c r="F70" s="23"/>
      <c r="G70" s="23"/>
      <c r="H70" s="23"/>
      <c r="I70" s="23"/>
      <c r="J70" s="23"/>
    </row>
    <row r="71" spans="5:10" ht="12.75">
      <c r="E71" s="23"/>
      <c r="F71" s="23"/>
      <c r="G71" s="23"/>
      <c r="H71" s="23"/>
      <c r="I71" s="23"/>
      <c r="J71" s="23"/>
    </row>
    <row r="72" spans="5:10" ht="12.75">
      <c r="E72" s="23"/>
      <c r="F72" s="23"/>
      <c r="G72" s="23"/>
      <c r="H72" s="23"/>
      <c r="I72" s="23"/>
      <c r="J72" s="23"/>
    </row>
    <row r="73" spans="5:10" ht="12.75">
      <c r="E73" s="23"/>
      <c r="F73" s="23"/>
      <c r="G73" s="23"/>
      <c r="H73" s="23"/>
      <c r="I73" s="23"/>
      <c r="J73" s="23"/>
    </row>
    <row r="74" spans="5:10" ht="12.75">
      <c r="E74" s="23"/>
      <c r="F74" s="23"/>
      <c r="G74" s="23"/>
      <c r="H74" s="23"/>
      <c r="I74" s="23"/>
      <c r="J74" s="23"/>
    </row>
    <row r="75" spans="5:10" ht="12.75">
      <c r="E75" s="23"/>
      <c r="F75" s="23"/>
      <c r="G75" s="23"/>
      <c r="H75" s="23"/>
      <c r="I75" s="23"/>
      <c r="J75" s="23"/>
    </row>
    <row r="76" spans="5:10" ht="12.75">
      <c r="E76" s="23"/>
      <c r="F76" s="23"/>
      <c r="G76" s="23"/>
      <c r="H76" s="23"/>
      <c r="I76" s="23"/>
      <c r="J76" s="23"/>
    </row>
    <row r="77" spans="5:10" ht="12.75">
      <c r="E77" s="23"/>
      <c r="F77" s="23"/>
      <c r="G77" s="23"/>
      <c r="H77" s="23"/>
      <c r="I77" s="23"/>
      <c r="J77" s="23"/>
    </row>
    <row r="78" spans="5:10" ht="12.75">
      <c r="E78" s="23"/>
      <c r="F78" s="23"/>
      <c r="G78" s="23"/>
      <c r="H78" s="23"/>
      <c r="I78" s="23"/>
      <c r="J78" s="23"/>
    </row>
    <row r="79" spans="5:10" ht="12.75">
      <c r="E79" s="23"/>
      <c r="F79" s="23"/>
      <c r="G79" s="23"/>
      <c r="H79" s="23"/>
      <c r="I79" s="23"/>
      <c r="J79" s="23"/>
    </row>
    <row r="80" spans="5:10" ht="12.75">
      <c r="E80" s="23"/>
      <c r="F80" s="23"/>
      <c r="G80" s="23"/>
      <c r="H80" s="23"/>
      <c r="I80" s="23"/>
      <c r="J80" s="23"/>
    </row>
    <row r="81" spans="5:10" ht="12.75">
      <c r="E81" s="23"/>
      <c r="F81" s="23"/>
      <c r="G81" s="23"/>
      <c r="H81" s="23"/>
      <c r="I81" s="23"/>
      <c r="J81" s="23"/>
    </row>
    <row r="82" spans="5:10" ht="12.75">
      <c r="E82" s="23"/>
      <c r="F82" s="23"/>
      <c r="G82" s="23"/>
      <c r="H82" s="23"/>
      <c r="I82" s="23"/>
      <c r="J82" s="23"/>
    </row>
    <row r="83" spans="5:10" ht="12.75">
      <c r="E83" s="23"/>
      <c r="F83" s="23"/>
      <c r="G83" s="23"/>
      <c r="H83" s="23"/>
      <c r="I83" s="23"/>
      <c r="J83" s="23"/>
    </row>
    <row r="84" spans="5:10" ht="12.75">
      <c r="E84" s="23"/>
      <c r="F84" s="23"/>
      <c r="G84" s="23"/>
      <c r="H84" s="23"/>
      <c r="I84" s="23"/>
      <c r="J84" s="23"/>
    </row>
    <row r="85" spans="5:10" ht="12.75">
      <c r="E85" s="23"/>
      <c r="F85" s="23"/>
      <c r="G85" s="23"/>
      <c r="H85" s="23"/>
      <c r="I85" s="23"/>
      <c r="J85" s="23"/>
    </row>
    <row r="86" spans="5:10" ht="12.75">
      <c r="E86" s="23"/>
      <c r="F86" s="23"/>
      <c r="G86" s="23"/>
      <c r="H86" s="23"/>
      <c r="I86" s="23"/>
      <c r="J86" s="23"/>
    </row>
    <row r="87" spans="5:10" ht="12.75">
      <c r="E87" s="23"/>
      <c r="F87" s="23"/>
      <c r="G87" s="23"/>
      <c r="H87" s="23"/>
      <c r="I87" s="23"/>
      <c r="J87" s="23"/>
    </row>
    <row r="88" spans="5:10" ht="12.75">
      <c r="E88" s="23"/>
      <c r="F88" s="23"/>
      <c r="G88" s="23"/>
      <c r="H88" s="23"/>
      <c r="I88" s="23"/>
      <c r="J88" s="23"/>
    </row>
    <row r="89" spans="5:10" ht="12.75">
      <c r="E89" s="23"/>
      <c r="F89" s="23"/>
      <c r="G89" s="23"/>
      <c r="H89" s="23"/>
      <c r="I89" s="23"/>
      <c r="J89" s="23"/>
    </row>
    <row r="90" spans="5:10" ht="12.75">
      <c r="E90" s="23"/>
      <c r="F90" s="23"/>
      <c r="G90" s="23"/>
      <c r="H90" s="23"/>
      <c r="I90" s="23"/>
      <c r="J90" s="23"/>
    </row>
    <row r="91" spans="5:10" ht="12.75">
      <c r="E91" s="23"/>
      <c r="F91" s="23"/>
      <c r="G91" s="23"/>
      <c r="H91" s="23"/>
      <c r="I91" s="23"/>
      <c r="J91" s="23"/>
    </row>
    <row r="92" spans="5:10" ht="12.75">
      <c r="E92" s="23"/>
      <c r="F92" s="23"/>
      <c r="G92" s="23"/>
      <c r="H92" s="23"/>
      <c r="I92" s="23"/>
      <c r="J92" s="23"/>
    </row>
    <row r="93" spans="5:10" ht="12.75">
      <c r="E93" s="23"/>
      <c r="F93" s="23"/>
      <c r="G93" s="23"/>
      <c r="H93" s="23"/>
      <c r="I93" s="23"/>
      <c r="J93" s="23"/>
    </row>
    <row r="94" spans="5:10" ht="12.75">
      <c r="E94" s="23"/>
      <c r="F94" s="23"/>
      <c r="G94" s="23"/>
      <c r="H94" s="23"/>
      <c r="I94" s="23"/>
      <c r="J94" s="23"/>
    </row>
    <row r="95" spans="5:10" ht="12.75">
      <c r="E95" s="23"/>
      <c r="F95" s="23"/>
      <c r="G95" s="23"/>
      <c r="H95" s="23"/>
      <c r="I95" s="23"/>
      <c r="J95" s="23"/>
    </row>
    <row r="96" spans="5:10" ht="12.75">
      <c r="E96" s="23"/>
      <c r="F96" s="23"/>
      <c r="G96" s="23"/>
      <c r="H96" s="23"/>
      <c r="I96" s="23"/>
      <c r="J96" s="23"/>
    </row>
    <row r="97" spans="5:10" ht="12.75">
      <c r="E97" s="23"/>
      <c r="F97" s="23"/>
      <c r="G97" s="23"/>
      <c r="H97" s="23"/>
      <c r="I97" s="23"/>
      <c r="J97" s="23"/>
    </row>
    <row r="98" spans="5:10" ht="12.75">
      <c r="E98" s="23"/>
      <c r="F98" s="23"/>
      <c r="G98" s="23"/>
      <c r="H98" s="23"/>
      <c r="I98" s="23"/>
      <c r="J98" s="23"/>
    </row>
    <row r="99" spans="5:10" ht="12.75">
      <c r="E99" s="23"/>
      <c r="F99" s="23"/>
      <c r="G99" s="23"/>
      <c r="H99" s="23"/>
      <c r="I99" s="23"/>
      <c r="J99" s="23"/>
    </row>
    <row r="100" spans="5:10" ht="12.75">
      <c r="E100" s="23"/>
      <c r="F100" s="23"/>
      <c r="G100" s="23"/>
      <c r="H100" s="23"/>
      <c r="I100" s="23"/>
      <c r="J100" s="23"/>
    </row>
    <row r="101" spans="5:10" ht="12.75">
      <c r="E101" s="23"/>
      <c r="F101" s="23"/>
      <c r="G101" s="23"/>
      <c r="H101" s="23"/>
      <c r="I101" s="23"/>
      <c r="J101" s="23"/>
    </row>
    <row r="102" spans="5:10" ht="12.75">
      <c r="E102" s="23"/>
      <c r="F102" s="23"/>
      <c r="G102" s="23"/>
      <c r="H102" s="23"/>
      <c r="I102" s="23"/>
      <c r="J102" s="23"/>
    </row>
    <row r="103" spans="5:10" ht="12.75">
      <c r="E103" s="23"/>
      <c r="F103" s="23"/>
      <c r="G103" s="23"/>
      <c r="H103" s="23"/>
      <c r="I103" s="23"/>
      <c r="J103" s="23"/>
    </row>
    <row r="104" spans="5:10" ht="12.75">
      <c r="E104" s="23"/>
      <c r="F104" s="23"/>
      <c r="G104" s="23"/>
      <c r="H104" s="23"/>
      <c r="I104" s="23"/>
      <c r="J104" s="23"/>
    </row>
    <row r="105" spans="5:10" ht="12.75">
      <c r="E105" s="23"/>
      <c r="F105" s="23"/>
      <c r="G105" s="23"/>
      <c r="H105" s="23"/>
      <c r="I105" s="23"/>
      <c r="J105" s="23"/>
    </row>
    <row r="106" spans="5:10" ht="12.75">
      <c r="E106" s="23"/>
      <c r="F106" s="23"/>
      <c r="G106" s="23"/>
      <c r="H106" s="23"/>
      <c r="I106" s="23"/>
      <c r="J106" s="23"/>
    </row>
    <row r="107" spans="5:10" ht="12.75">
      <c r="E107" s="23"/>
      <c r="F107" s="23"/>
      <c r="G107" s="23"/>
      <c r="H107" s="23"/>
      <c r="I107" s="23"/>
      <c r="J107" s="23"/>
    </row>
    <row r="108" spans="5:10" ht="12.75">
      <c r="E108" s="23"/>
      <c r="F108" s="23"/>
      <c r="G108" s="23"/>
      <c r="H108" s="23"/>
      <c r="I108" s="23"/>
      <c r="J108" s="23"/>
    </row>
    <row r="109" spans="5:10" ht="12.75">
      <c r="E109" s="23"/>
      <c r="F109" s="23"/>
      <c r="G109" s="23"/>
      <c r="H109" s="23"/>
      <c r="I109" s="23"/>
      <c r="J109" s="23"/>
    </row>
    <row r="110" spans="5:10" ht="12.75">
      <c r="E110" s="23"/>
      <c r="F110" s="23"/>
      <c r="G110" s="23"/>
      <c r="H110" s="23"/>
      <c r="I110" s="23"/>
      <c r="J110" s="23"/>
    </row>
    <row r="111" spans="5:10" ht="12.75">
      <c r="E111" s="23"/>
      <c r="F111" s="23"/>
      <c r="G111" s="23"/>
      <c r="H111" s="23"/>
      <c r="I111" s="23"/>
      <c r="J111" s="23"/>
    </row>
    <row r="112" spans="5:10" ht="12.75">
      <c r="E112" s="23"/>
      <c r="F112" s="23"/>
      <c r="G112" s="23"/>
      <c r="H112" s="23"/>
      <c r="I112" s="23"/>
      <c r="J112" s="23"/>
    </row>
    <row r="113" spans="5:10" ht="12.75">
      <c r="E113" s="23"/>
      <c r="F113" s="23"/>
      <c r="G113" s="23"/>
      <c r="H113" s="23"/>
      <c r="I113" s="23"/>
      <c r="J113" s="23"/>
    </row>
    <row r="114" spans="5:10" ht="12.75">
      <c r="E114" s="23"/>
      <c r="F114" s="23"/>
      <c r="G114" s="23"/>
      <c r="H114" s="23"/>
      <c r="I114" s="23"/>
      <c r="J114" s="23"/>
    </row>
    <row r="115" spans="5:10" ht="12.75">
      <c r="E115" s="23"/>
      <c r="F115" s="23"/>
      <c r="G115" s="23"/>
      <c r="H115" s="23"/>
      <c r="I115" s="23"/>
      <c r="J115" s="23"/>
    </row>
    <row r="116" spans="5:10" ht="12.75">
      <c r="E116" s="23"/>
      <c r="F116" s="23"/>
      <c r="G116" s="23"/>
      <c r="H116" s="23"/>
      <c r="I116" s="23"/>
      <c r="J116" s="23"/>
    </row>
    <row r="117" spans="5:10" ht="12.75">
      <c r="E117" s="23"/>
      <c r="F117" s="23"/>
      <c r="G117" s="23"/>
      <c r="H117" s="23"/>
      <c r="I117" s="23"/>
      <c r="J117" s="23"/>
    </row>
    <row r="118" spans="5:10" ht="12.75">
      <c r="E118" s="23"/>
      <c r="F118" s="23"/>
      <c r="G118" s="23"/>
      <c r="H118" s="23"/>
      <c r="I118" s="23"/>
      <c r="J118" s="23"/>
    </row>
    <row r="119" spans="5:10" ht="12.75">
      <c r="E119" s="23"/>
      <c r="F119" s="23"/>
      <c r="G119" s="23"/>
      <c r="H119" s="23"/>
      <c r="I119" s="23"/>
      <c r="J119" s="23"/>
    </row>
    <row r="120" spans="5:10" ht="12.75">
      <c r="E120" s="23"/>
      <c r="F120" s="23"/>
      <c r="G120" s="23"/>
      <c r="H120" s="23"/>
      <c r="I120" s="23"/>
      <c r="J120" s="23"/>
    </row>
    <row r="121" spans="5:10" ht="12.75">
      <c r="E121" s="23"/>
      <c r="F121" s="23"/>
      <c r="G121" s="23"/>
      <c r="H121" s="23"/>
      <c r="I121" s="23"/>
      <c r="J121" s="23"/>
    </row>
    <row r="122" spans="5:10" ht="12.75">
      <c r="E122" s="23"/>
      <c r="F122" s="23"/>
      <c r="G122" s="23"/>
      <c r="H122" s="23"/>
      <c r="I122" s="23"/>
      <c r="J122" s="23"/>
    </row>
    <row r="123" spans="5:10" ht="12.75">
      <c r="E123" s="23"/>
      <c r="F123" s="23"/>
      <c r="G123" s="23"/>
      <c r="H123" s="23"/>
      <c r="I123" s="23"/>
      <c r="J123" s="23"/>
    </row>
    <row r="124" spans="5:10" ht="12.75">
      <c r="E124" s="23"/>
      <c r="F124" s="23"/>
      <c r="G124" s="23"/>
      <c r="H124" s="23"/>
      <c r="I124" s="23"/>
      <c r="J124" s="23"/>
    </row>
    <row r="125" spans="5:10" ht="12.75">
      <c r="E125" s="23"/>
      <c r="F125" s="23"/>
      <c r="G125" s="23"/>
      <c r="H125" s="23"/>
      <c r="I125" s="23"/>
      <c r="J125" s="23"/>
    </row>
    <row r="126" spans="5:10" ht="12.75">
      <c r="E126" s="23"/>
      <c r="F126" s="23"/>
      <c r="G126" s="23"/>
      <c r="H126" s="23"/>
      <c r="I126" s="23"/>
      <c r="J126" s="23"/>
    </row>
    <row r="127" spans="5:10" ht="12.75">
      <c r="E127" s="23"/>
      <c r="F127" s="23"/>
      <c r="G127" s="23"/>
      <c r="H127" s="23"/>
      <c r="I127" s="23"/>
      <c r="J127" s="23"/>
    </row>
    <row r="128" spans="5:10" ht="12.75">
      <c r="E128" s="23"/>
      <c r="F128" s="23"/>
      <c r="G128" s="23"/>
      <c r="H128" s="23"/>
      <c r="I128" s="23"/>
      <c r="J128" s="23"/>
    </row>
    <row r="129" spans="5:10" ht="12.75">
      <c r="E129" s="23"/>
      <c r="F129" s="23"/>
      <c r="G129" s="23"/>
      <c r="H129" s="23"/>
      <c r="I129" s="23"/>
      <c r="J129" s="23"/>
    </row>
    <row r="130" spans="5:10" ht="12.75">
      <c r="E130" s="23"/>
      <c r="F130" s="23"/>
      <c r="G130" s="23"/>
      <c r="H130" s="23"/>
      <c r="I130" s="23"/>
      <c r="J130" s="23"/>
    </row>
    <row r="131" spans="5:10" ht="12.75">
      <c r="E131" s="23"/>
      <c r="F131" s="23"/>
      <c r="G131" s="23"/>
      <c r="H131" s="23"/>
      <c r="I131" s="23"/>
      <c r="J131" s="23"/>
    </row>
    <row r="132" spans="5:10" ht="12.75">
      <c r="E132" s="23"/>
      <c r="F132" s="23"/>
      <c r="G132" s="23"/>
      <c r="H132" s="23"/>
      <c r="I132" s="23"/>
      <c r="J132" s="23"/>
    </row>
    <row r="133" spans="5:10" ht="12.75">
      <c r="E133" s="23"/>
      <c r="F133" s="23"/>
      <c r="G133" s="23"/>
      <c r="H133" s="23"/>
      <c r="I133" s="23"/>
      <c r="J133" s="23"/>
    </row>
    <row r="134" spans="5:10" ht="12.75">
      <c r="E134" s="23"/>
      <c r="F134" s="23"/>
      <c r="G134" s="23"/>
      <c r="H134" s="23"/>
      <c r="I134" s="23"/>
      <c r="J134" s="23"/>
    </row>
    <row r="135" spans="5:10" ht="12.75">
      <c r="E135" s="23"/>
      <c r="F135" s="23"/>
      <c r="G135" s="23"/>
      <c r="H135" s="23"/>
      <c r="I135" s="23"/>
      <c r="J135" s="23"/>
    </row>
    <row r="136" spans="5:10" ht="12.75">
      <c r="E136" s="23"/>
      <c r="F136" s="23"/>
      <c r="G136" s="23"/>
      <c r="H136" s="23"/>
      <c r="I136" s="23"/>
      <c r="J136" s="23"/>
    </row>
    <row r="137" spans="5:10" ht="12.75">
      <c r="E137" s="23"/>
      <c r="F137" s="23"/>
      <c r="G137" s="23"/>
      <c r="H137" s="23"/>
      <c r="I137" s="23"/>
      <c r="J137" s="23"/>
    </row>
    <row r="138" spans="5:10" ht="12.75">
      <c r="E138" s="23"/>
      <c r="F138" s="23"/>
      <c r="G138" s="23"/>
      <c r="H138" s="23"/>
      <c r="I138" s="23"/>
      <c r="J138" s="23"/>
    </row>
    <row r="139" spans="5:10" ht="12.75">
      <c r="E139" s="23"/>
      <c r="F139" s="23"/>
      <c r="G139" s="23"/>
      <c r="H139" s="23"/>
      <c r="I139" s="23"/>
      <c r="J139" s="23"/>
    </row>
    <row r="140" spans="5:10" ht="12.75">
      <c r="E140" s="23"/>
      <c r="F140" s="23"/>
      <c r="G140" s="23"/>
      <c r="H140" s="23"/>
      <c r="I140" s="23"/>
      <c r="J140" s="23"/>
    </row>
    <row r="141" spans="5:10" ht="12.75">
      <c r="E141" s="23"/>
      <c r="F141" s="23"/>
      <c r="G141" s="23"/>
      <c r="H141" s="23"/>
      <c r="I141" s="23"/>
      <c r="J141" s="23"/>
    </row>
    <row r="142" spans="5:10" ht="12.75">
      <c r="E142" s="23"/>
      <c r="F142" s="23"/>
      <c r="G142" s="23"/>
      <c r="H142" s="23"/>
      <c r="I142" s="23"/>
      <c r="J142" s="23"/>
    </row>
    <row r="143" spans="5:10" ht="12.75">
      <c r="E143" s="23"/>
      <c r="F143" s="23"/>
      <c r="G143" s="23"/>
      <c r="H143" s="23"/>
      <c r="I143" s="23"/>
      <c r="J143" s="23"/>
    </row>
    <row r="144" spans="5:10" ht="12.75">
      <c r="E144" s="23"/>
      <c r="F144" s="23"/>
      <c r="G144" s="23"/>
      <c r="H144" s="23"/>
      <c r="I144" s="23"/>
      <c r="J144" s="23"/>
    </row>
    <row r="145" spans="5:10" ht="12.75">
      <c r="E145" s="23"/>
      <c r="F145" s="23"/>
      <c r="G145" s="23"/>
      <c r="H145" s="23"/>
      <c r="I145" s="23"/>
      <c r="J145" s="23"/>
    </row>
    <row r="146" spans="5:10" ht="12.75">
      <c r="E146" s="23"/>
      <c r="F146" s="23"/>
      <c r="G146" s="23"/>
      <c r="H146" s="23"/>
      <c r="I146" s="23"/>
      <c r="J146" s="23"/>
    </row>
    <row r="147" spans="5:10" ht="12.75">
      <c r="E147" s="23"/>
      <c r="F147" s="23"/>
      <c r="G147" s="23"/>
      <c r="H147" s="23"/>
      <c r="I147" s="23"/>
      <c r="J147" s="23"/>
    </row>
    <row r="148" spans="5:10" ht="12.75">
      <c r="E148" s="23"/>
      <c r="F148" s="23"/>
      <c r="G148" s="23"/>
      <c r="H148" s="23"/>
      <c r="I148" s="23"/>
      <c r="J148" s="23"/>
    </row>
    <row r="149" spans="5:10" ht="12.75">
      <c r="E149" s="23"/>
      <c r="F149" s="23"/>
      <c r="G149" s="23"/>
      <c r="H149" s="23"/>
      <c r="I149" s="23"/>
      <c r="J149" s="23"/>
    </row>
    <row r="150" spans="5:10" ht="12.75">
      <c r="E150" s="23"/>
      <c r="F150" s="23"/>
      <c r="G150" s="23"/>
      <c r="H150" s="23"/>
      <c r="I150" s="23"/>
      <c r="J150" s="23"/>
    </row>
    <row r="151" spans="5:10" ht="12.75">
      <c r="E151" s="23"/>
      <c r="F151" s="23"/>
      <c r="G151" s="23"/>
      <c r="H151" s="23"/>
      <c r="I151" s="23"/>
      <c r="J151" s="23"/>
    </row>
    <row r="152" spans="5:10" ht="12.75">
      <c r="E152" s="23"/>
      <c r="F152" s="23"/>
      <c r="G152" s="23"/>
      <c r="H152" s="23"/>
      <c r="I152" s="23"/>
      <c r="J152" s="23"/>
    </row>
    <row r="153" spans="5:10" ht="12.75">
      <c r="E153" s="23"/>
      <c r="F153" s="23"/>
      <c r="G153" s="23"/>
      <c r="H153" s="23"/>
      <c r="I153" s="23"/>
      <c r="J153" s="23"/>
    </row>
    <row r="154" spans="5:10" ht="12.75">
      <c r="E154" s="23"/>
      <c r="F154" s="23"/>
      <c r="G154" s="23"/>
      <c r="H154" s="23"/>
      <c r="I154" s="23"/>
      <c r="J154" s="23"/>
    </row>
    <row r="155" spans="5:10" ht="12.75">
      <c r="E155" s="23"/>
      <c r="F155" s="23"/>
      <c r="G155" s="23"/>
      <c r="H155" s="23"/>
      <c r="I155" s="23"/>
      <c r="J155" s="23"/>
    </row>
    <row r="156" spans="5:10" ht="12.75">
      <c r="E156" s="23"/>
      <c r="F156" s="23"/>
      <c r="G156" s="23"/>
      <c r="H156" s="23"/>
      <c r="I156" s="23"/>
      <c r="J156" s="23"/>
    </row>
    <row r="157" spans="5:10" ht="12.75">
      <c r="E157" s="23"/>
      <c r="F157" s="23"/>
      <c r="G157" s="23"/>
      <c r="H157" s="23"/>
      <c r="I157" s="23"/>
      <c r="J157" s="23"/>
    </row>
    <row r="158" spans="5:10" ht="12.75">
      <c r="E158" s="23"/>
      <c r="F158" s="23"/>
      <c r="G158" s="23"/>
      <c r="H158" s="23"/>
      <c r="I158" s="23"/>
      <c r="J158" s="23"/>
    </row>
    <row r="159" spans="5:10" ht="12.75">
      <c r="E159" s="23"/>
      <c r="F159" s="23"/>
      <c r="G159" s="23"/>
      <c r="H159" s="23"/>
      <c r="I159" s="23"/>
      <c r="J159" s="23"/>
    </row>
    <row r="160" spans="5:10" ht="12.75">
      <c r="E160" s="23"/>
      <c r="F160" s="23"/>
      <c r="G160" s="23"/>
      <c r="H160" s="23"/>
      <c r="I160" s="23"/>
      <c r="J160" s="23"/>
    </row>
    <row r="161" spans="5:10" ht="12.75">
      <c r="E161" s="23"/>
      <c r="F161" s="23"/>
      <c r="G161" s="23"/>
      <c r="H161" s="23"/>
      <c r="I161" s="23"/>
      <c r="J161" s="23"/>
    </row>
    <row r="162" spans="5:10" ht="12.75">
      <c r="E162" s="23"/>
      <c r="F162" s="23"/>
      <c r="G162" s="23"/>
      <c r="H162" s="23"/>
      <c r="I162" s="23"/>
      <c r="J162" s="23"/>
    </row>
    <row r="163" spans="5:10" ht="12.75">
      <c r="E163" s="23"/>
      <c r="F163" s="23"/>
      <c r="G163" s="23"/>
      <c r="H163" s="23"/>
      <c r="I163" s="23"/>
      <c r="J163" s="23"/>
    </row>
    <row r="164" spans="5:10" ht="12.75">
      <c r="E164" s="23"/>
      <c r="F164" s="23"/>
      <c r="G164" s="23"/>
      <c r="H164" s="23"/>
      <c r="I164" s="23"/>
      <c r="J164" s="23"/>
    </row>
    <row r="165" spans="5:10" ht="12.75">
      <c r="E165" s="23"/>
      <c r="F165" s="23"/>
      <c r="G165" s="23"/>
      <c r="H165" s="23"/>
      <c r="I165" s="23"/>
      <c r="J165" s="23"/>
    </row>
    <row r="166" spans="5:10" ht="12.75">
      <c r="E166" s="23"/>
      <c r="F166" s="23"/>
      <c r="G166" s="23"/>
      <c r="H166" s="23"/>
      <c r="I166" s="23"/>
      <c r="J166" s="23"/>
    </row>
    <row r="167" spans="5:10" ht="12.75">
      <c r="E167" s="23"/>
      <c r="F167" s="23"/>
      <c r="G167" s="23"/>
      <c r="H167" s="23"/>
      <c r="I167" s="23"/>
      <c r="J167" s="23"/>
    </row>
    <row r="168" spans="5:10" ht="12.75">
      <c r="E168" s="23"/>
      <c r="F168" s="23"/>
      <c r="G168" s="23"/>
      <c r="H168" s="23"/>
      <c r="I168" s="23"/>
      <c r="J168" s="23"/>
    </row>
    <row r="169" spans="5:10" ht="12.75">
      <c r="E169" s="23"/>
      <c r="F169" s="23"/>
      <c r="G169" s="23"/>
      <c r="H169" s="23"/>
      <c r="I169" s="23"/>
      <c r="J169" s="23"/>
    </row>
    <row r="170" spans="5:10" ht="12.75">
      <c r="E170" s="23"/>
      <c r="F170" s="23"/>
      <c r="G170" s="23"/>
      <c r="H170" s="23"/>
      <c r="I170" s="23"/>
      <c r="J170" s="23"/>
    </row>
    <row r="171" spans="5:10" ht="12.75">
      <c r="E171" s="23"/>
      <c r="F171" s="23"/>
      <c r="G171" s="23"/>
      <c r="H171" s="23"/>
      <c r="I171" s="23"/>
      <c r="J171" s="23"/>
    </row>
    <row r="172" spans="5:10" ht="12.75">
      <c r="E172" s="23"/>
      <c r="F172" s="23"/>
      <c r="G172" s="23"/>
      <c r="H172" s="23"/>
      <c r="I172" s="23"/>
      <c r="J172" s="23"/>
    </row>
    <row r="173" spans="5:10" ht="12.75">
      <c r="E173" s="23"/>
      <c r="F173" s="23"/>
      <c r="G173" s="23"/>
      <c r="H173" s="23"/>
      <c r="I173" s="23"/>
      <c r="J173" s="23"/>
    </row>
    <row r="174" spans="5:10" ht="12.75">
      <c r="E174" s="23"/>
      <c r="F174" s="23"/>
      <c r="G174" s="23"/>
      <c r="H174" s="23"/>
      <c r="I174" s="23"/>
      <c r="J174" s="23"/>
    </row>
    <row r="175" spans="5:10" ht="12.75">
      <c r="E175" s="23"/>
      <c r="F175" s="23"/>
      <c r="G175" s="23"/>
      <c r="H175" s="23"/>
      <c r="I175" s="23"/>
      <c r="J175" s="23"/>
    </row>
    <row r="176" spans="5:10" ht="12.75">
      <c r="E176" s="23"/>
      <c r="F176" s="23"/>
      <c r="G176" s="23"/>
      <c r="H176" s="23"/>
      <c r="I176" s="23"/>
      <c r="J176" s="23"/>
    </row>
    <row r="177" spans="5:10" ht="12.75">
      <c r="E177" s="23"/>
      <c r="F177" s="23"/>
      <c r="G177" s="23"/>
      <c r="H177" s="23"/>
      <c r="I177" s="23"/>
      <c r="J177" s="23"/>
    </row>
    <row r="178" spans="5:10" ht="12.75">
      <c r="E178" s="23"/>
      <c r="F178" s="23"/>
      <c r="G178" s="23"/>
      <c r="H178" s="23"/>
      <c r="I178" s="23"/>
      <c r="J178" s="23"/>
    </row>
    <row r="179" spans="5:10" ht="12.75">
      <c r="E179" s="23"/>
      <c r="F179" s="23"/>
      <c r="G179" s="23"/>
      <c r="H179" s="23"/>
      <c r="I179" s="23"/>
      <c r="J179" s="23"/>
    </row>
    <row r="180" spans="5:10" ht="12.75">
      <c r="E180" s="23"/>
      <c r="F180" s="23"/>
      <c r="G180" s="23"/>
      <c r="H180" s="23"/>
      <c r="I180" s="23"/>
      <c r="J180" s="23"/>
    </row>
    <row r="181" spans="5:10" ht="12.75">
      <c r="E181" s="23"/>
      <c r="F181" s="23"/>
      <c r="G181" s="23"/>
      <c r="H181" s="23"/>
      <c r="I181" s="23"/>
      <c r="J181" s="23"/>
    </row>
    <row r="182" spans="5:10" ht="12.75">
      <c r="E182" s="23"/>
      <c r="F182" s="23"/>
      <c r="G182" s="23"/>
      <c r="H182" s="23"/>
      <c r="I182" s="23"/>
      <c r="J182" s="23"/>
    </row>
    <row r="183" spans="5:10" ht="12.75">
      <c r="E183" s="23"/>
      <c r="F183" s="23"/>
      <c r="G183" s="23"/>
      <c r="H183" s="23"/>
      <c r="I183" s="23"/>
      <c r="J183" s="23"/>
    </row>
    <row r="184" spans="5:10" ht="12.75">
      <c r="E184" s="23"/>
      <c r="F184" s="23"/>
      <c r="G184" s="23"/>
      <c r="H184" s="23"/>
      <c r="I184" s="23"/>
      <c r="J184" s="23"/>
    </row>
    <row r="185" spans="5:10" ht="12.75">
      <c r="E185" s="23"/>
      <c r="F185" s="23"/>
      <c r="G185" s="23"/>
      <c r="H185" s="23"/>
      <c r="I185" s="23"/>
      <c r="J185" s="23"/>
    </row>
    <row r="186" spans="5:10" ht="12.75">
      <c r="E186" s="23"/>
      <c r="F186" s="23"/>
      <c r="G186" s="23"/>
      <c r="H186" s="23"/>
      <c r="I186" s="23"/>
      <c r="J186" s="23"/>
    </row>
    <row r="187" spans="5:10" ht="12.75">
      <c r="E187" s="23"/>
      <c r="F187" s="23"/>
      <c r="G187" s="23"/>
      <c r="H187" s="23"/>
      <c r="I187" s="23"/>
      <c r="J187" s="23"/>
    </row>
    <row r="188" spans="5:10" ht="12.75">
      <c r="E188" s="23"/>
      <c r="F188" s="23"/>
      <c r="G188" s="23"/>
      <c r="H188" s="23"/>
      <c r="I188" s="23"/>
      <c r="J188" s="23"/>
    </row>
    <row r="189" spans="5:10" ht="12.75">
      <c r="E189" s="23"/>
      <c r="F189" s="23"/>
      <c r="G189" s="23"/>
      <c r="H189" s="23"/>
      <c r="I189" s="23"/>
      <c r="J189" s="23"/>
    </row>
    <row r="190" spans="5:10" ht="12.75">
      <c r="E190" s="23"/>
      <c r="F190" s="23"/>
      <c r="G190" s="23"/>
      <c r="H190" s="23"/>
      <c r="I190" s="23"/>
      <c r="J190" s="23"/>
    </row>
    <row r="191" spans="5:10" ht="12.75">
      <c r="E191" s="23"/>
      <c r="F191" s="23"/>
      <c r="G191" s="23"/>
      <c r="H191" s="23"/>
      <c r="I191" s="23"/>
      <c r="J191" s="23"/>
    </row>
    <row r="192" spans="5:10" ht="12.75">
      <c r="E192" s="23"/>
      <c r="F192" s="23"/>
      <c r="G192" s="23"/>
      <c r="H192" s="23"/>
      <c r="I192" s="23"/>
      <c r="J192" s="23"/>
    </row>
    <row r="193" spans="5:10" ht="12.75">
      <c r="E193" s="23"/>
      <c r="F193" s="23"/>
      <c r="G193" s="23"/>
      <c r="H193" s="23"/>
      <c r="I193" s="23"/>
      <c r="J193" s="23"/>
    </row>
    <row r="194" spans="5:10" ht="12.75">
      <c r="E194" s="23"/>
      <c r="F194" s="23"/>
      <c r="G194" s="23"/>
      <c r="H194" s="23"/>
      <c r="I194" s="23"/>
      <c r="J194" s="23"/>
    </row>
    <row r="195" spans="5:10" ht="12.75">
      <c r="E195" s="23"/>
      <c r="F195" s="23"/>
      <c r="G195" s="23"/>
      <c r="H195" s="23"/>
      <c r="I195" s="23"/>
      <c r="J195" s="23"/>
    </row>
    <row r="196" spans="5:10" ht="12.75">
      <c r="E196" s="23"/>
      <c r="F196" s="23"/>
      <c r="G196" s="23"/>
      <c r="H196" s="23"/>
      <c r="I196" s="23"/>
      <c r="J196" s="23"/>
    </row>
    <row r="197" spans="5:10" ht="12.75">
      <c r="E197" s="23"/>
      <c r="F197" s="23"/>
      <c r="G197" s="23"/>
      <c r="H197" s="23"/>
      <c r="I197" s="23"/>
      <c r="J197" s="23"/>
    </row>
    <row r="198" spans="5:10" ht="12.75">
      <c r="E198" s="23"/>
      <c r="F198" s="23"/>
      <c r="G198" s="23"/>
      <c r="H198" s="23"/>
      <c r="I198" s="23"/>
      <c r="J198" s="23"/>
    </row>
    <row r="199" spans="5:10" ht="12.75">
      <c r="E199" s="23"/>
      <c r="F199" s="23"/>
      <c r="G199" s="23"/>
      <c r="H199" s="23"/>
      <c r="I199" s="23"/>
      <c r="J199" s="23"/>
    </row>
    <row r="200" spans="5:10" ht="12.75">
      <c r="E200" s="23"/>
      <c r="F200" s="23"/>
      <c r="G200" s="23"/>
      <c r="H200" s="23"/>
      <c r="I200" s="23"/>
      <c r="J200" s="23"/>
    </row>
    <row r="201" spans="5:10" ht="12.75">
      <c r="E201" s="23"/>
      <c r="F201" s="23"/>
      <c r="G201" s="23"/>
      <c r="H201" s="23"/>
      <c r="I201" s="23"/>
      <c r="J201" s="23"/>
    </row>
    <row r="202" spans="5:10" ht="12.75">
      <c r="E202" s="23"/>
      <c r="F202" s="23"/>
      <c r="G202" s="23"/>
      <c r="H202" s="23"/>
      <c r="I202" s="23"/>
      <c r="J202" s="23"/>
    </row>
    <row r="203" spans="5:10" ht="12.75">
      <c r="E203" s="23"/>
      <c r="F203" s="23"/>
      <c r="G203" s="23"/>
      <c r="H203" s="23"/>
      <c r="I203" s="23"/>
      <c r="J203" s="23"/>
    </row>
    <row r="204" spans="5:10" ht="12.75">
      <c r="E204" s="23"/>
      <c r="F204" s="23"/>
      <c r="G204" s="23"/>
      <c r="H204" s="23"/>
      <c r="I204" s="23"/>
      <c r="J204" s="23"/>
    </row>
    <row r="205" spans="5:10" ht="12.75">
      <c r="E205" s="23"/>
      <c r="F205" s="23"/>
      <c r="G205" s="23"/>
      <c r="H205" s="23"/>
      <c r="I205" s="23"/>
      <c r="J205" s="23"/>
    </row>
    <row r="206" spans="5:10" ht="12.75">
      <c r="E206" s="23"/>
      <c r="F206" s="23"/>
      <c r="G206" s="23"/>
      <c r="H206" s="23"/>
      <c r="I206" s="23"/>
      <c r="J206" s="23"/>
    </row>
    <row r="207" spans="5:10" ht="12.75">
      <c r="E207" s="23"/>
      <c r="F207" s="23"/>
      <c r="G207" s="23"/>
      <c r="H207" s="23"/>
      <c r="I207" s="23"/>
      <c r="J207" s="23"/>
    </row>
    <row r="208" spans="5:10" ht="12.75">
      <c r="E208" s="23"/>
      <c r="F208" s="23"/>
      <c r="G208" s="23"/>
      <c r="H208" s="23"/>
      <c r="I208" s="23"/>
      <c r="J208" s="23"/>
    </row>
    <row r="209" spans="5:10" ht="12.75">
      <c r="E209" s="23"/>
      <c r="F209" s="23"/>
      <c r="G209" s="23"/>
      <c r="H209" s="23"/>
      <c r="I209" s="23"/>
      <c r="J209" s="23"/>
    </row>
    <row r="210" spans="5:10" ht="12.75">
      <c r="E210" s="23"/>
      <c r="F210" s="23"/>
      <c r="G210" s="23"/>
      <c r="H210" s="23"/>
      <c r="I210" s="23"/>
      <c r="J210" s="23"/>
    </row>
    <row r="211" spans="5:10" ht="12.75">
      <c r="E211" s="23"/>
      <c r="F211" s="23"/>
      <c r="G211" s="23"/>
      <c r="H211" s="23"/>
      <c r="I211" s="23"/>
      <c r="J211" s="23"/>
    </row>
    <row r="212" spans="5:10" ht="12.75">
      <c r="E212" s="23"/>
      <c r="F212" s="23"/>
      <c r="G212" s="23"/>
      <c r="H212" s="23"/>
      <c r="I212" s="23"/>
      <c r="J212" s="23"/>
    </row>
    <row r="213" spans="5:10" ht="12.75">
      <c r="E213" s="23"/>
      <c r="F213" s="23"/>
      <c r="G213" s="23"/>
      <c r="H213" s="23"/>
      <c r="I213" s="23"/>
      <c r="J213" s="23"/>
    </row>
    <row r="214" spans="5:10" ht="12.75">
      <c r="E214" s="23"/>
      <c r="F214" s="23"/>
      <c r="G214" s="23"/>
      <c r="H214" s="23"/>
      <c r="I214" s="23"/>
      <c r="J214" s="23"/>
    </row>
    <row r="215" spans="5:10" ht="12.75">
      <c r="E215" s="23"/>
      <c r="F215" s="23"/>
      <c r="G215" s="23"/>
      <c r="H215" s="23"/>
      <c r="I215" s="23"/>
      <c r="J215" s="23"/>
    </row>
    <row r="216" spans="5:10" ht="12.75">
      <c r="E216" s="23"/>
      <c r="F216" s="23"/>
      <c r="G216" s="23"/>
      <c r="H216" s="23"/>
      <c r="I216" s="23"/>
      <c r="J216" s="23"/>
    </row>
    <row r="217" spans="5:10" ht="12.75">
      <c r="E217" s="23"/>
      <c r="F217" s="23"/>
      <c r="G217" s="23"/>
      <c r="H217" s="23"/>
      <c r="I217" s="23"/>
      <c r="J217" s="23"/>
    </row>
    <row r="218" spans="5:10" ht="12.75">
      <c r="E218" s="23"/>
      <c r="F218" s="23"/>
      <c r="G218" s="23"/>
      <c r="H218" s="23"/>
      <c r="I218" s="23"/>
      <c r="J218" s="23"/>
    </row>
    <row r="219" spans="5:10" ht="12.75">
      <c r="E219" s="23"/>
      <c r="F219" s="23"/>
      <c r="G219" s="23"/>
      <c r="H219" s="23"/>
      <c r="I219" s="23"/>
      <c r="J219" s="23"/>
    </row>
    <row r="220" spans="5:10" ht="12.75">
      <c r="E220" s="23"/>
      <c r="F220" s="23"/>
      <c r="G220" s="23"/>
      <c r="H220" s="23"/>
      <c r="I220" s="23"/>
      <c r="J220" s="23"/>
    </row>
    <row r="221" spans="5:10" ht="12.75">
      <c r="E221" s="23"/>
      <c r="F221" s="23"/>
      <c r="G221" s="23"/>
      <c r="H221" s="23"/>
      <c r="I221" s="23"/>
      <c r="J221" s="23"/>
    </row>
    <row r="222" spans="5:10" ht="12.75">
      <c r="E222" s="23"/>
      <c r="F222" s="23"/>
      <c r="G222" s="23"/>
      <c r="H222" s="23"/>
      <c r="I222" s="23"/>
      <c r="J222" s="23"/>
    </row>
    <row r="223" spans="5:10" ht="12.75">
      <c r="E223" s="23"/>
      <c r="F223" s="23"/>
      <c r="G223" s="23"/>
      <c r="H223" s="23"/>
      <c r="I223" s="23"/>
      <c r="J223" s="23"/>
    </row>
    <row r="224" spans="5:10" ht="12.75">
      <c r="E224" s="23"/>
      <c r="F224" s="23"/>
      <c r="G224" s="23"/>
      <c r="H224" s="23"/>
      <c r="I224" s="23"/>
      <c r="J224" s="23"/>
    </row>
    <row r="225" spans="5:10" ht="12.75">
      <c r="E225" s="23"/>
      <c r="F225" s="23"/>
      <c r="G225" s="23"/>
      <c r="H225" s="23"/>
      <c r="I225" s="23"/>
      <c r="J225" s="23"/>
    </row>
    <row r="226" spans="5:10" ht="12.75">
      <c r="E226" s="23"/>
      <c r="F226" s="23"/>
      <c r="G226" s="23"/>
      <c r="H226" s="23"/>
      <c r="I226" s="23"/>
      <c r="J226" s="23"/>
    </row>
    <row r="227" spans="5:10" ht="12.75">
      <c r="E227" s="23"/>
      <c r="F227" s="23"/>
      <c r="G227" s="23"/>
      <c r="H227" s="23"/>
      <c r="I227" s="23"/>
      <c r="J227" s="23"/>
    </row>
    <row r="228" spans="5:10" ht="12.75">
      <c r="E228" s="23"/>
      <c r="F228" s="23"/>
      <c r="G228" s="23"/>
      <c r="H228" s="23"/>
      <c r="I228" s="23"/>
      <c r="J228" s="23"/>
    </row>
    <row r="229" spans="5:10" ht="12.75">
      <c r="E229" s="23"/>
      <c r="F229" s="23"/>
      <c r="G229" s="23"/>
      <c r="H229" s="23"/>
      <c r="I229" s="23"/>
      <c r="J229" s="23"/>
    </row>
    <row r="230" spans="5:10" ht="12.75">
      <c r="E230" s="23"/>
      <c r="F230" s="23"/>
      <c r="G230" s="23"/>
      <c r="H230" s="23"/>
      <c r="I230" s="23"/>
      <c r="J230" s="23"/>
    </row>
    <row r="231" spans="5:10" ht="12.75">
      <c r="E231" s="23"/>
      <c r="F231" s="23"/>
      <c r="G231" s="23"/>
      <c r="H231" s="23"/>
      <c r="I231" s="23"/>
      <c r="J231" s="23"/>
    </row>
    <row r="232" spans="5:10" ht="12.75">
      <c r="E232" s="23"/>
      <c r="F232" s="23"/>
      <c r="G232" s="23"/>
      <c r="H232" s="23"/>
      <c r="I232" s="23"/>
      <c r="J232" s="23"/>
    </row>
    <row r="233" spans="5:10" ht="12.75">
      <c r="E233" s="23"/>
      <c r="F233" s="23"/>
      <c r="G233" s="23"/>
      <c r="H233" s="23"/>
      <c r="I233" s="23"/>
      <c r="J233" s="23"/>
    </row>
    <row r="234" spans="5:10" ht="12.75">
      <c r="E234" s="23"/>
      <c r="F234" s="23"/>
      <c r="G234" s="23"/>
      <c r="H234" s="23"/>
      <c r="I234" s="23"/>
      <c r="J234" s="23"/>
    </row>
    <row r="235" spans="5:10" ht="12.75">
      <c r="E235" s="23"/>
      <c r="F235" s="23"/>
      <c r="G235" s="23"/>
      <c r="H235" s="23"/>
      <c r="I235" s="23"/>
      <c r="J235" s="23"/>
    </row>
    <row r="236" spans="5:10" ht="12.75">
      <c r="E236" s="23"/>
      <c r="F236" s="23"/>
      <c r="G236" s="23"/>
      <c r="H236" s="23"/>
      <c r="I236" s="23"/>
      <c r="J236" s="23"/>
    </row>
    <row r="237" spans="5:10" ht="12.75">
      <c r="E237" s="23"/>
      <c r="F237" s="23"/>
      <c r="G237" s="23"/>
      <c r="H237" s="23"/>
      <c r="I237" s="23"/>
      <c r="J237" s="23"/>
    </row>
    <row r="238" spans="5:10" ht="12.75">
      <c r="E238" s="23"/>
      <c r="F238" s="23"/>
      <c r="G238" s="23"/>
      <c r="H238" s="23"/>
      <c r="I238" s="23"/>
      <c r="J238" s="23"/>
    </row>
    <row r="239" spans="5:10" ht="12.75">
      <c r="E239" s="23"/>
      <c r="F239" s="23"/>
      <c r="G239" s="23"/>
      <c r="H239" s="23"/>
      <c r="I239" s="23"/>
      <c r="J239" s="23"/>
    </row>
    <row r="240" spans="5:10" ht="12.75">
      <c r="E240" s="23"/>
      <c r="F240" s="23"/>
      <c r="G240" s="23"/>
      <c r="H240" s="23"/>
      <c r="I240" s="23"/>
      <c r="J240" s="23"/>
    </row>
    <row r="241" spans="5:10" ht="12.75">
      <c r="E241" s="23"/>
      <c r="F241" s="23"/>
      <c r="G241" s="23"/>
      <c r="H241" s="23"/>
      <c r="I241" s="23"/>
      <c r="J241" s="23"/>
    </row>
    <row r="242" spans="5:10" ht="12.75">
      <c r="E242" s="23"/>
      <c r="F242" s="23"/>
      <c r="G242" s="23"/>
      <c r="H242" s="23"/>
      <c r="I242" s="23"/>
      <c r="J242" s="23"/>
    </row>
    <row r="243" spans="5:10" ht="12.75">
      <c r="E243" s="23"/>
      <c r="F243" s="23"/>
      <c r="G243" s="23"/>
      <c r="H243" s="23"/>
      <c r="I243" s="23"/>
      <c r="J243" s="23"/>
    </row>
    <row r="244" spans="5:10" ht="12.75">
      <c r="E244" s="23"/>
      <c r="F244" s="23"/>
      <c r="G244" s="23"/>
      <c r="H244" s="23"/>
      <c r="I244" s="23"/>
      <c r="J244" s="23"/>
    </row>
    <row r="245" spans="5:10" ht="12.75">
      <c r="E245" s="23"/>
      <c r="F245" s="23"/>
      <c r="G245" s="23"/>
      <c r="H245" s="23"/>
      <c r="I245" s="23"/>
      <c r="J245" s="23"/>
    </row>
    <row r="246" spans="5:10" ht="12.75">
      <c r="E246" s="23"/>
      <c r="F246" s="23"/>
      <c r="G246" s="23"/>
      <c r="H246" s="23"/>
      <c r="I246" s="23"/>
      <c r="J246" s="23"/>
    </row>
    <row r="247" spans="5:10" ht="12.75">
      <c r="E247" s="23"/>
      <c r="F247" s="23"/>
      <c r="G247" s="23"/>
      <c r="H247" s="23"/>
      <c r="I247" s="23"/>
      <c r="J247" s="23"/>
    </row>
    <row r="248" spans="5:10" ht="12.75">
      <c r="E248" s="23"/>
      <c r="F248" s="23"/>
      <c r="G248" s="23"/>
      <c r="H248" s="23"/>
      <c r="I248" s="23"/>
      <c r="J248" s="23"/>
    </row>
    <row r="249" spans="5:10" ht="12.75">
      <c r="E249" s="23"/>
      <c r="F249" s="23"/>
      <c r="G249" s="23"/>
      <c r="H249" s="23"/>
      <c r="I249" s="23"/>
      <c r="J249" s="23"/>
    </row>
    <row r="250" spans="5:10" ht="12.75">
      <c r="E250" s="23"/>
      <c r="F250" s="23"/>
      <c r="G250" s="23"/>
      <c r="H250" s="23"/>
      <c r="I250" s="23"/>
      <c r="J250" s="23"/>
    </row>
    <row r="251" spans="5:10" ht="12.75">
      <c r="E251" s="23"/>
      <c r="F251" s="23"/>
      <c r="G251" s="23"/>
      <c r="H251" s="23"/>
      <c r="I251" s="23"/>
      <c r="J251" s="23"/>
    </row>
    <row r="252" spans="5:10" ht="12.75">
      <c r="E252" s="23"/>
      <c r="F252" s="23"/>
      <c r="G252" s="23"/>
      <c r="H252" s="23"/>
      <c r="I252" s="23"/>
      <c r="J252" s="23"/>
    </row>
    <row r="253" spans="5:10" ht="12.75">
      <c r="E253" s="23"/>
      <c r="F253" s="23"/>
      <c r="G253" s="23"/>
      <c r="H253" s="23"/>
      <c r="I253" s="23"/>
      <c r="J253" s="23"/>
    </row>
    <row r="254" spans="5:10" ht="12.75">
      <c r="E254" s="23"/>
      <c r="F254" s="23"/>
      <c r="G254" s="23"/>
      <c r="H254" s="23"/>
      <c r="I254" s="23"/>
      <c r="J254" s="23"/>
    </row>
    <row r="255" spans="5:10" ht="12.75">
      <c r="E255" s="23"/>
      <c r="F255" s="23"/>
      <c r="G255" s="23"/>
      <c r="H255" s="23"/>
      <c r="I255" s="23"/>
      <c r="J255" s="23"/>
    </row>
    <row r="256" spans="5:10" ht="12.75">
      <c r="E256" s="23"/>
      <c r="F256" s="23"/>
      <c r="G256" s="23"/>
      <c r="H256" s="23"/>
      <c r="I256" s="23"/>
      <c r="J256" s="23"/>
    </row>
    <row r="257" spans="5:10" ht="12.75">
      <c r="E257" s="23"/>
      <c r="F257" s="23"/>
      <c r="G257" s="23"/>
      <c r="H257" s="23"/>
      <c r="I257" s="23"/>
      <c r="J257" s="23"/>
    </row>
    <row r="258" spans="5:10" ht="12.75">
      <c r="E258" s="23"/>
      <c r="F258" s="23"/>
      <c r="G258" s="23"/>
      <c r="H258" s="23"/>
      <c r="I258" s="23"/>
      <c r="J258" s="23"/>
    </row>
    <row r="259" spans="5:10" ht="12.75">
      <c r="E259" s="23"/>
      <c r="F259" s="23"/>
      <c r="G259" s="23"/>
      <c r="H259" s="23"/>
      <c r="I259" s="23"/>
      <c r="J259" s="23"/>
    </row>
    <row r="260" spans="5:10" ht="12.75">
      <c r="E260" s="23"/>
      <c r="F260" s="23"/>
      <c r="G260" s="23"/>
      <c r="H260" s="23"/>
      <c r="I260" s="23"/>
      <c r="J260" s="23"/>
    </row>
    <row r="261" spans="5:10" ht="12.75">
      <c r="E261" s="23"/>
      <c r="F261" s="23"/>
      <c r="G261" s="23"/>
      <c r="H261" s="23"/>
      <c r="I261" s="23"/>
      <c r="J261" s="23"/>
    </row>
    <row r="262" spans="5:10" ht="12.75">
      <c r="E262" s="23"/>
      <c r="F262" s="23"/>
      <c r="G262" s="23"/>
      <c r="H262" s="23"/>
      <c r="I262" s="23"/>
      <c r="J262" s="23"/>
    </row>
    <row r="263" spans="5:10" ht="12.75">
      <c r="E263" s="23"/>
      <c r="F263" s="23"/>
      <c r="G263" s="23"/>
      <c r="H263" s="23"/>
      <c r="I263" s="23"/>
      <c r="J263" s="23"/>
    </row>
    <row r="264" spans="5:10" ht="12.75">
      <c r="E264" s="23"/>
      <c r="F264" s="23"/>
      <c r="G264" s="23"/>
      <c r="H264" s="23"/>
      <c r="I264" s="23"/>
      <c r="J264" s="23"/>
    </row>
    <row r="265" spans="5:10" ht="12.75">
      <c r="E265" s="23"/>
      <c r="F265" s="23"/>
      <c r="G265" s="23"/>
      <c r="H265" s="23"/>
      <c r="I265" s="23"/>
      <c r="J265" s="23"/>
    </row>
    <row r="266" spans="5:10" ht="12.75">
      <c r="E266" s="23"/>
      <c r="F266" s="23"/>
      <c r="G266" s="23"/>
      <c r="H266" s="23"/>
      <c r="I266" s="23"/>
      <c r="J266" s="23"/>
    </row>
    <row r="267" spans="5:10" ht="12.75">
      <c r="E267" s="23"/>
      <c r="F267" s="23"/>
      <c r="G267" s="23"/>
      <c r="H267" s="23"/>
      <c r="I267" s="23"/>
      <c r="J267" s="23"/>
    </row>
    <row r="268" spans="5:10" ht="12.75">
      <c r="E268" s="23"/>
      <c r="F268" s="23"/>
      <c r="G268" s="23"/>
      <c r="H268" s="23"/>
      <c r="I268" s="23"/>
      <c r="J268" s="23"/>
    </row>
    <row r="269" spans="5:10" ht="12.75">
      <c r="E269" s="23"/>
      <c r="F269" s="23"/>
      <c r="G269" s="23"/>
      <c r="H269" s="23"/>
      <c r="I269" s="23"/>
      <c r="J269" s="23"/>
    </row>
    <row r="270" spans="5:10" ht="12.75">
      <c r="E270" s="23"/>
      <c r="F270" s="23"/>
      <c r="G270" s="23"/>
      <c r="H270" s="23"/>
      <c r="I270" s="23"/>
      <c r="J270" s="23"/>
    </row>
    <row r="271" spans="5:10" ht="12.75">
      <c r="E271" s="23"/>
      <c r="F271" s="23"/>
      <c r="G271" s="23"/>
      <c r="H271" s="23"/>
      <c r="I271" s="23"/>
      <c r="J271" s="23"/>
    </row>
    <row r="272" spans="5:10" ht="12.75">
      <c r="E272" s="23"/>
      <c r="F272" s="23"/>
      <c r="G272" s="23"/>
      <c r="H272" s="23"/>
      <c r="I272" s="23"/>
      <c r="J272" s="23"/>
    </row>
    <row r="273" spans="5:10" ht="12.75">
      <c r="E273" s="23"/>
      <c r="F273" s="23"/>
      <c r="G273" s="23"/>
      <c r="H273" s="23"/>
      <c r="I273" s="23"/>
      <c r="J273" s="23"/>
    </row>
    <row r="274" spans="5:10" ht="12.75">
      <c r="E274" s="23"/>
      <c r="F274" s="23"/>
      <c r="G274" s="23"/>
      <c r="H274" s="23"/>
      <c r="I274" s="23"/>
      <c r="J274" s="23"/>
    </row>
    <row r="275" spans="5:10" ht="12.75">
      <c r="E275" s="23"/>
      <c r="F275" s="23"/>
      <c r="G275" s="23"/>
      <c r="H275" s="23"/>
      <c r="I275" s="23"/>
      <c r="J275" s="23"/>
    </row>
    <row r="276" spans="5:10" ht="12.75">
      <c r="E276" s="23"/>
      <c r="F276" s="23"/>
      <c r="G276" s="23"/>
      <c r="H276" s="23"/>
      <c r="I276" s="23"/>
      <c r="J276" s="23"/>
    </row>
    <row r="277" spans="5:10" ht="12.75">
      <c r="E277" s="23"/>
      <c r="F277" s="23"/>
      <c r="G277" s="23"/>
      <c r="H277" s="23"/>
      <c r="I277" s="23"/>
      <c r="J277" s="23"/>
    </row>
    <row r="278" spans="5:10" ht="12.75">
      <c r="E278" s="23"/>
      <c r="F278" s="23"/>
      <c r="G278" s="23"/>
      <c r="H278" s="23"/>
      <c r="I278" s="23"/>
      <c r="J278" s="23"/>
    </row>
    <row r="279" spans="5:10" ht="12.75">
      <c r="E279" s="23"/>
      <c r="F279" s="23"/>
      <c r="G279" s="23"/>
      <c r="H279" s="23"/>
      <c r="I279" s="23"/>
      <c r="J279" s="23"/>
    </row>
    <row r="280" spans="5:10" ht="12.75">
      <c r="E280" s="23"/>
      <c r="F280" s="23"/>
      <c r="G280" s="23"/>
      <c r="H280" s="23"/>
      <c r="I280" s="23"/>
      <c r="J280" s="23"/>
    </row>
    <row r="281" spans="5:10" ht="12.75">
      <c r="E281" s="23"/>
      <c r="F281" s="23"/>
      <c r="G281" s="23"/>
      <c r="H281" s="23"/>
      <c r="I281" s="23"/>
      <c r="J281" s="23"/>
    </row>
    <row r="282" spans="5:10" ht="12.75">
      <c r="E282" s="23"/>
      <c r="F282" s="23"/>
      <c r="G282" s="23"/>
      <c r="H282" s="23"/>
      <c r="I282" s="23"/>
      <c r="J282" s="23"/>
    </row>
    <row r="283" spans="5:10" ht="12.75">
      <c r="E283" s="23"/>
      <c r="F283" s="23"/>
      <c r="G283" s="23"/>
      <c r="H283" s="23"/>
      <c r="I283" s="23"/>
      <c r="J283" s="23"/>
    </row>
    <row r="284" spans="5:10" ht="12.75">
      <c r="E284" s="23"/>
      <c r="F284" s="23"/>
      <c r="G284" s="23"/>
      <c r="H284" s="23"/>
      <c r="I284" s="23"/>
      <c r="J284" s="23"/>
    </row>
    <row r="285" spans="5:10" ht="12.75">
      <c r="E285" s="23"/>
      <c r="F285" s="23"/>
      <c r="G285" s="23"/>
      <c r="H285" s="23"/>
      <c r="I285" s="23"/>
      <c r="J285" s="23"/>
    </row>
    <row r="286" spans="5:10" ht="12.75">
      <c r="E286" s="23"/>
      <c r="F286" s="23"/>
      <c r="G286" s="23"/>
      <c r="H286" s="23"/>
      <c r="I286" s="23"/>
      <c r="J286" s="23"/>
    </row>
    <row r="287" spans="5:10" ht="12.75">
      <c r="E287" s="23"/>
      <c r="F287" s="23"/>
      <c r="G287" s="23"/>
      <c r="H287" s="23"/>
      <c r="I287" s="23"/>
      <c r="J287" s="23"/>
    </row>
    <row r="288" spans="5:10" ht="12.75">
      <c r="E288" s="23"/>
      <c r="F288" s="23"/>
      <c r="G288" s="23"/>
      <c r="H288" s="23"/>
      <c r="I288" s="23"/>
      <c r="J288" s="23"/>
    </row>
    <row r="289" spans="5:10" ht="12.75">
      <c r="E289" s="23"/>
      <c r="F289" s="23"/>
      <c r="G289" s="23"/>
      <c r="H289" s="23"/>
      <c r="I289" s="23"/>
      <c r="J289" s="23"/>
    </row>
    <row r="290" spans="5:10" ht="12.75">
      <c r="E290" s="23"/>
      <c r="F290" s="23"/>
      <c r="G290" s="23"/>
      <c r="H290" s="23"/>
      <c r="I290" s="23"/>
      <c r="J290" s="23"/>
    </row>
    <row r="291" spans="5:10" ht="12.75">
      <c r="E291" s="23"/>
      <c r="F291" s="23"/>
      <c r="G291" s="23"/>
      <c r="H291" s="23"/>
      <c r="I291" s="23"/>
      <c r="J291" s="23"/>
    </row>
    <row r="292" spans="5:10" ht="12.75">
      <c r="E292" s="23"/>
      <c r="F292" s="23"/>
      <c r="G292" s="23"/>
      <c r="H292" s="23"/>
      <c r="I292" s="23"/>
      <c r="J292" s="23"/>
    </row>
    <row r="293" spans="5:10" ht="12.75">
      <c r="E293" s="23"/>
      <c r="F293" s="23"/>
      <c r="G293" s="23"/>
      <c r="H293" s="23"/>
      <c r="I293" s="23"/>
      <c r="J293" s="23"/>
    </row>
    <row r="294" spans="5:10" ht="12.75">
      <c r="E294" s="23"/>
      <c r="F294" s="23"/>
      <c r="G294" s="23"/>
      <c r="H294" s="23"/>
      <c r="I294" s="23"/>
      <c r="J294" s="23"/>
    </row>
    <row r="295" spans="5:10" ht="12.75">
      <c r="E295" s="23"/>
      <c r="F295" s="23"/>
      <c r="G295" s="23"/>
      <c r="H295" s="23"/>
      <c r="I295" s="23"/>
      <c r="J295" s="23"/>
    </row>
    <row r="296" spans="5:10" ht="12.75">
      <c r="E296" s="23"/>
      <c r="F296" s="23"/>
      <c r="G296" s="23"/>
      <c r="H296" s="23"/>
      <c r="I296" s="23"/>
      <c r="J296" s="23"/>
    </row>
    <row r="297" spans="5:10" ht="12.75">
      <c r="E297" s="23"/>
      <c r="F297" s="23"/>
      <c r="G297" s="23"/>
      <c r="H297" s="23"/>
      <c r="I297" s="23"/>
      <c r="J297" s="23"/>
    </row>
    <row r="298" spans="5:10" ht="12.75">
      <c r="E298" s="23"/>
      <c r="F298" s="23"/>
      <c r="G298" s="23"/>
      <c r="H298" s="23"/>
      <c r="I298" s="23"/>
      <c r="J298" s="23"/>
    </row>
    <row r="299" spans="5:10" ht="12.75">
      <c r="E299" s="23"/>
      <c r="F299" s="23"/>
      <c r="G299" s="23"/>
      <c r="H299" s="23"/>
      <c r="I299" s="23"/>
      <c r="J299" s="23"/>
    </row>
    <row r="300" spans="5:10" ht="12.75">
      <c r="E300" s="23"/>
      <c r="F300" s="23"/>
      <c r="G300" s="23"/>
      <c r="H300" s="23"/>
      <c r="I300" s="23"/>
      <c r="J300" s="23"/>
    </row>
    <row r="301" spans="5:10" ht="12.75">
      <c r="E301" s="23"/>
      <c r="F301" s="23"/>
      <c r="G301" s="23"/>
      <c r="H301" s="23"/>
      <c r="I301" s="23"/>
      <c r="J301" s="23"/>
    </row>
    <row r="302" spans="5:10" ht="12.75">
      <c r="E302" s="23"/>
      <c r="F302" s="23"/>
      <c r="G302" s="23"/>
      <c r="H302" s="23"/>
      <c r="I302" s="23"/>
      <c r="J302" s="23"/>
    </row>
    <row r="303" spans="5:10" ht="12.75">
      <c r="E303" s="23"/>
      <c r="F303" s="23"/>
      <c r="G303" s="23"/>
      <c r="H303" s="23"/>
      <c r="I303" s="23"/>
      <c r="J303" s="23"/>
    </row>
    <row r="304" spans="5:10" ht="12.75">
      <c r="E304" s="23"/>
      <c r="F304" s="23"/>
      <c r="G304" s="23"/>
      <c r="H304" s="23"/>
      <c r="I304" s="23"/>
      <c r="J304" s="23"/>
    </row>
    <row r="305" spans="5:10" ht="12.75">
      <c r="E305" s="23"/>
      <c r="F305" s="23"/>
      <c r="G305" s="23"/>
      <c r="H305" s="23"/>
      <c r="I305" s="23"/>
      <c r="J305" s="23"/>
    </row>
    <row r="306" spans="5:10" ht="12.75">
      <c r="E306" s="23"/>
      <c r="F306" s="23"/>
      <c r="G306" s="23"/>
      <c r="H306" s="23"/>
      <c r="I306" s="23"/>
      <c r="J306" s="23"/>
    </row>
    <row r="307" spans="5:10" ht="12.75">
      <c r="E307" s="23"/>
      <c r="F307" s="23"/>
      <c r="G307" s="23"/>
      <c r="H307" s="23"/>
      <c r="I307" s="23"/>
      <c r="J307" s="23"/>
    </row>
    <row r="308" spans="5:10" ht="12.75">
      <c r="E308" s="23"/>
      <c r="F308" s="23"/>
      <c r="G308" s="23"/>
      <c r="H308" s="23"/>
      <c r="I308" s="23"/>
      <c r="J308" s="23"/>
    </row>
    <row r="309" spans="5:10" ht="12.75">
      <c r="E309" s="23"/>
      <c r="F309" s="23"/>
      <c r="G309" s="23"/>
      <c r="H309" s="23"/>
      <c r="I309" s="23"/>
      <c r="J309" s="23"/>
    </row>
    <row r="310" spans="5:10" ht="12.75">
      <c r="E310" s="23"/>
      <c r="F310" s="23"/>
      <c r="G310" s="23"/>
      <c r="H310" s="23"/>
      <c r="I310" s="23"/>
      <c r="J310" s="23"/>
    </row>
    <row r="311" spans="5:10" ht="12.75">
      <c r="E311" s="23"/>
      <c r="F311" s="23"/>
      <c r="G311" s="23"/>
      <c r="H311" s="23"/>
      <c r="I311" s="23"/>
      <c r="J311" s="23"/>
    </row>
    <row r="312" spans="5:10" ht="12.75">
      <c r="E312" s="23"/>
      <c r="F312" s="23"/>
      <c r="G312" s="23"/>
      <c r="H312" s="23"/>
      <c r="I312" s="23"/>
      <c r="J312" s="23"/>
    </row>
    <row r="313" spans="5:10" ht="12.75">
      <c r="E313" s="23"/>
      <c r="F313" s="23"/>
      <c r="G313" s="23"/>
      <c r="H313" s="23"/>
      <c r="I313" s="23"/>
      <c r="J313" s="23"/>
    </row>
    <row r="314" spans="5:10" ht="12.75">
      <c r="E314" s="23"/>
      <c r="F314" s="23"/>
      <c r="G314" s="23"/>
      <c r="H314" s="23"/>
      <c r="I314" s="23"/>
      <c r="J314" s="23"/>
    </row>
    <row r="315" spans="5:10" ht="12.75">
      <c r="E315" s="23"/>
      <c r="F315" s="23"/>
      <c r="G315" s="23"/>
      <c r="H315" s="23"/>
      <c r="I315" s="23"/>
      <c r="J315" s="23"/>
    </row>
    <row r="316" spans="5:10" ht="12.75">
      <c r="E316" s="23"/>
      <c r="F316" s="23"/>
      <c r="G316" s="23"/>
      <c r="H316" s="23"/>
      <c r="I316" s="23"/>
      <c r="J316" s="23"/>
    </row>
    <row r="317" spans="5:10" ht="12.75">
      <c r="E317" s="23"/>
      <c r="F317" s="23"/>
      <c r="G317" s="23"/>
      <c r="H317" s="23"/>
      <c r="I317" s="23"/>
      <c r="J317" s="23"/>
    </row>
    <row r="318" spans="5:10" ht="12.75">
      <c r="E318" s="23"/>
      <c r="F318" s="23"/>
      <c r="G318" s="23"/>
      <c r="H318" s="23"/>
      <c r="I318" s="23"/>
      <c r="J318" s="23"/>
    </row>
    <row r="319" spans="5:10" ht="12.75">
      <c r="E319" s="23"/>
      <c r="F319" s="23"/>
      <c r="G319" s="23"/>
      <c r="H319" s="23"/>
      <c r="I319" s="23"/>
      <c r="J319" s="23"/>
    </row>
    <row r="320" spans="5:10" ht="12.75">
      <c r="E320" s="23"/>
      <c r="F320" s="23"/>
      <c r="G320" s="23"/>
      <c r="H320" s="23"/>
      <c r="I320" s="23"/>
      <c r="J320" s="23"/>
    </row>
    <row r="321" spans="5:10" ht="12.75">
      <c r="E321" s="23"/>
      <c r="F321" s="23"/>
      <c r="G321" s="23"/>
      <c r="H321" s="23"/>
      <c r="I321" s="23"/>
      <c r="J321" s="23"/>
    </row>
    <row r="322" spans="5:10" ht="12.75">
      <c r="E322" s="23"/>
      <c r="F322" s="23"/>
      <c r="G322" s="23"/>
      <c r="H322" s="23"/>
      <c r="I322" s="23"/>
      <c r="J322" s="23"/>
    </row>
    <row r="323" spans="5:10" ht="12.75">
      <c r="E323" s="23"/>
      <c r="F323" s="23"/>
      <c r="G323" s="23"/>
      <c r="H323" s="23"/>
      <c r="I323" s="23"/>
      <c r="J323" s="23"/>
    </row>
    <row r="324" spans="5:10" ht="12.75">
      <c r="E324" s="23"/>
      <c r="F324" s="23"/>
      <c r="G324" s="23"/>
      <c r="H324" s="23"/>
      <c r="I324" s="23"/>
      <c r="J324" s="23"/>
    </row>
    <row r="325" spans="5:10" ht="12.75">
      <c r="E325" s="23"/>
      <c r="F325" s="23"/>
      <c r="G325" s="23"/>
      <c r="H325" s="23"/>
      <c r="I325" s="23"/>
      <c r="J325" s="23"/>
    </row>
    <row r="326" spans="5:10" ht="12.75">
      <c r="E326" s="23"/>
      <c r="F326" s="23"/>
      <c r="G326" s="23"/>
      <c r="H326" s="23"/>
      <c r="I326" s="23"/>
      <c r="J326" s="23"/>
    </row>
    <row r="327" spans="5:10" ht="12.75">
      <c r="E327" s="23"/>
      <c r="F327" s="23"/>
      <c r="G327" s="23"/>
      <c r="H327" s="23"/>
      <c r="I327" s="23"/>
      <c r="J327" s="23"/>
    </row>
    <row r="328" spans="5:10" ht="12.75">
      <c r="E328" s="23"/>
      <c r="F328" s="23"/>
      <c r="G328" s="23"/>
      <c r="H328" s="23"/>
      <c r="I328" s="23"/>
      <c r="J328" s="23"/>
    </row>
    <row r="329" spans="5:10" ht="12.75">
      <c r="E329" s="23"/>
      <c r="F329" s="23"/>
      <c r="G329" s="23"/>
      <c r="H329" s="23"/>
      <c r="I329" s="23"/>
      <c r="J329" s="23"/>
    </row>
    <row r="330" spans="5:10" ht="12.75">
      <c r="E330" s="23"/>
      <c r="F330" s="23"/>
      <c r="G330" s="23"/>
      <c r="H330" s="23"/>
      <c r="I330" s="23"/>
      <c r="J330" s="23"/>
    </row>
    <row r="331" spans="5:10" ht="12.75">
      <c r="E331" s="23"/>
      <c r="F331" s="23"/>
      <c r="G331" s="23"/>
      <c r="H331" s="23"/>
      <c r="I331" s="23"/>
      <c r="J331" s="23"/>
    </row>
    <row r="332" spans="5:10" ht="12.75">
      <c r="E332" s="23"/>
      <c r="F332" s="23"/>
      <c r="G332" s="23"/>
      <c r="H332" s="23"/>
      <c r="I332" s="23"/>
      <c r="J332" s="23"/>
    </row>
    <row r="333" spans="5:10" ht="12.75">
      <c r="E333" s="23"/>
      <c r="F333" s="23"/>
      <c r="G333" s="23"/>
      <c r="H333" s="23"/>
      <c r="I333" s="23"/>
      <c r="J333" s="23"/>
    </row>
    <row r="334" spans="5:10" ht="12.75">
      <c r="E334" s="23"/>
      <c r="F334" s="23"/>
      <c r="G334" s="23"/>
      <c r="H334" s="23"/>
      <c r="I334" s="23"/>
      <c r="J334" s="23"/>
    </row>
    <row r="335" spans="5:10" ht="12.75">
      <c r="E335" s="23"/>
      <c r="F335" s="23"/>
      <c r="G335" s="23"/>
      <c r="H335" s="23"/>
      <c r="I335" s="23"/>
      <c r="J335" s="23"/>
    </row>
    <row r="336" spans="5:10" ht="12.75">
      <c r="E336" s="23"/>
      <c r="F336" s="23"/>
      <c r="G336" s="23"/>
      <c r="H336" s="23"/>
      <c r="I336" s="23"/>
      <c r="J336" s="23"/>
    </row>
    <row r="337" spans="5:10" ht="12.75">
      <c r="E337" s="23"/>
      <c r="F337" s="23"/>
      <c r="G337" s="23"/>
      <c r="H337" s="23"/>
      <c r="I337" s="23"/>
      <c r="J337" s="23"/>
    </row>
    <row r="338" spans="5:10" ht="12.75">
      <c r="E338" s="23"/>
      <c r="F338" s="23"/>
      <c r="G338" s="23"/>
      <c r="H338" s="23"/>
      <c r="I338" s="23"/>
      <c r="J338" s="23"/>
    </row>
    <row r="339" spans="5:10" ht="12.75">
      <c r="E339" s="23"/>
      <c r="F339" s="23"/>
      <c r="G339" s="23"/>
      <c r="H339" s="23"/>
      <c r="I339" s="23"/>
      <c r="J339" s="23"/>
    </row>
    <row r="340" spans="5:10" ht="12.75">
      <c r="E340" s="23"/>
      <c r="F340" s="23"/>
      <c r="G340" s="23"/>
      <c r="H340" s="23"/>
      <c r="I340" s="23"/>
      <c r="J340" s="23"/>
    </row>
    <row r="341" spans="5:10" ht="12.75">
      <c r="E341" s="23"/>
      <c r="F341" s="23"/>
      <c r="G341" s="23"/>
      <c r="H341" s="23"/>
      <c r="I341" s="23"/>
      <c r="J341" s="23"/>
    </row>
    <row r="342" spans="5:10" ht="12.75">
      <c r="E342" s="23"/>
      <c r="F342" s="23"/>
      <c r="G342" s="23"/>
      <c r="H342" s="23"/>
      <c r="I342" s="23"/>
      <c r="J342" s="23"/>
    </row>
    <row r="343" spans="5:10" ht="12.75">
      <c r="E343" s="23"/>
      <c r="F343" s="23"/>
      <c r="G343" s="23"/>
      <c r="H343" s="23"/>
      <c r="I343" s="23"/>
      <c r="J343" s="23"/>
    </row>
    <row r="344" spans="5:10" ht="12.75">
      <c r="E344" s="23"/>
      <c r="F344" s="23"/>
      <c r="G344" s="23"/>
      <c r="H344" s="23"/>
      <c r="I344" s="23"/>
      <c r="J344" s="23"/>
    </row>
    <row r="345" spans="5:10" ht="12.75">
      <c r="E345" s="23"/>
      <c r="F345" s="23"/>
      <c r="G345" s="23"/>
      <c r="H345" s="23"/>
      <c r="I345" s="23"/>
      <c r="J345" s="23"/>
    </row>
    <row r="346" spans="5:10" ht="12.75">
      <c r="E346" s="23"/>
      <c r="F346" s="23"/>
      <c r="G346" s="23"/>
      <c r="H346" s="23"/>
      <c r="I346" s="23"/>
      <c r="J346" s="23"/>
    </row>
    <row r="347" spans="5:10" ht="12.75">
      <c r="E347" s="23"/>
      <c r="F347" s="23"/>
      <c r="G347" s="23"/>
      <c r="H347" s="23"/>
      <c r="I347" s="23"/>
      <c r="J347" s="23"/>
    </row>
    <row r="348" spans="5:10" ht="12.75">
      <c r="E348" s="23"/>
      <c r="F348" s="23"/>
      <c r="G348" s="23"/>
      <c r="H348" s="23"/>
      <c r="I348" s="23"/>
      <c r="J348" s="23"/>
    </row>
    <row r="349" spans="5:10" ht="12.75">
      <c r="E349" s="23"/>
      <c r="F349" s="23"/>
      <c r="G349" s="23"/>
      <c r="H349" s="23"/>
      <c r="I349" s="23"/>
      <c r="J349" s="23"/>
    </row>
    <row r="350" spans="5:10" ht="12.75">
      <c r="E350" s="23"/>
      <c r="F350" s="23"/>
      <c r="G350" s="23"/>
      <c r="H350" s="23"/>
      <c r="I350" s="23"/>
      <c r="J350" s="23"/>
    </row>
    <row r="351" spans="5:10" ht="12.75">
      <c r="E351" s="23"/>
      <c r="F351" s="23"/>
      <c r="G351" s="23"/>
      <c r="H351" s="23"/>
      <c r="I351" s="23"/>
      <c r="J351" s="23"/>
    </row>
    <row r="352" spans="5:10" ht="12.75">
      <c r="E352" s="23"/>
      <c r="F352" s="23"/>
      <c r="G352" s="23"/>
      <c r="H352" s="23"/>
      <c r="I352" s="23"/>
      <c r="J352" s="23"/>
    </row>
    <row r="353" spans="5:10" ht="12.75">
      <c r="E353" s="23"/>
      <c r="F353" s="23"/>
      <c r="G353" s="23"/>
      <c r="H353" s="23"/>
      <c r="I353" s="23"/>
      <c r="J353" s="23"/>
    </row>
    <row r="354" spans="5:10" ht="12.75">
      <c r="E354" s="23"/>
      <c r="F354" s="23"/>
      <c r="G354" s="23"/>
      <c r="H354" s="23"/>
      <c r="I354" s="23"/>
      <c r="J354" s="23"/>
    </row>
    <row r="355" spans="5:10" ht="12.75">
      <c r="E355" s="23"/>
      <c r="F355" s="23"/>
      <c r="G355" s="23"/>
      <c r="H355" s="23"/>
      <c r="I355" s="23"/>
      <c r="J355" s="23"/>
    </row>
    <row r="356" spans="5:10" ht="12.75">
      <c r="E356" s="23"/>
      <c r="F356" s="23"/>
      <c r="G356" s="23"/>
      <c r="H356" s="23"/>
      <c r="I356" s="23"/>
      <c r="J356" s="23"/>
    </row>
    <row r="357" spans="5:10" ht="12.75">
      <c r="E357" s="23"/>
      <c r="F357" s="23"/>
      <c r="G357" s="23"/>
      <c r="H357" s="23"/>
      <c r="I357" s="23"/>
      <c r="J357" s="23"/>
    </row>
    <row r="358" spans="5:10" ht="12.75">
      <c r="E358" s="23"/>
      <c r="F358" s="23"/>
      <c r="G358" s="23"/>
      <c r="H358" s="23"/>
      <c r="I358" s="23"/>
      <c r="J358" s="23"/>
    </row>
    <row r="359" spans="5:10" ht="12.75">
      <c r="E359" s="23"/>
      <c r="F359" s="23"/>
      <c r="G359" s="23"/>
      <c r="H359" s="23"/>
      <c r="I359" s="23"/>
      <c r="J359" s="23"/>
    </row>
    <row r="360" spans="5:10" ht="12.75">
      <c r="E360" s="23"/>
      <c r="F360" s="23"/>
      <c r="G360" s="23"/>
      <c r="H360" s="23"/>
      <c r="I360" s="23"/>
      <c r="J360" s="23"/>
    </row>
    <row r="361" spans="5:10" ht="12.75">
      <c r="E361" s="23"/>
      <c r="F361" s="23"/>
      <c r="G361" s="23"/>
      <c r="H361" s="23"/>
      <c r="I361" s="23"/>
      <c r="J361" s="23"/>
    </row>
    <row r="362" spans="5:10" ht="12.75">
      <c r="E362" s="23"/>
      <c r="F362" s="23"/>
      <c r="G362" s="23"/>
      <c r="H362" s="23"/>
      <c r="I362" s="23"/>
      <c r="J362" s="23"/>
    </row>
    <row r="363" spans="5:10" ht="12.75">
      <c r="E363" s="23"/>
      <c r="F363" s="23"/>
      <c r="G363" s="23"/>
      <c r="H363" s="23"/>
      <c r="I363" s="23"/>
      <c r="J363" s="23"/>
    </row>
    <row r="364" spans="5:10" ht="12.75">
      <c r="E364" s="23"/>
      <c r="F364" s="23"/>
      <c r="G364" s="23"/>
      <c r="H364" s="23"/>
      <c r="I364" s="23"/>
      <c r="J364" s="23"/>
    </row>
    <row r="365" spans="5:10" ht="12.75">
      <c r="E365" s="23"/>
      <c r="F365" s="23"/>
      <c r="G365" s="23"/>
      <c r="H365" s="23"/>
      <c r="I365" s="23"/>
      <c r="J365" s="23"/>
    </row>
    <row r="366" spans="5:10" ht="12.75">
      <c r="E366" s="23"/>
      <c r="F366" s="23"/>
      <c r="G366" s="23"/>
      <c r="H366" s="23"/>
      <c r="I366" s="23"/>
      <c r="J366" s="23"/>
    </row>
    <row r="367" spans="5:10" ht="12.75">
      <c r="E367" s="23"/>
      <c r="F367" s="23"/>
      <c r="G367" s="23"/>
      <c r="H367" s="23"/>
      <c r="I367" s="23"/>
      <c r="J367" s="23"/>
    </row>
    <row r="368" spans="5:10" ht="12.75">
      <c r="E368" s="23"/>
      <c r="F368" s="23"/>
      <c r="G368" s="23"/>
      <c r="H368" s="23"/>
      <c r="I368" s="23"/>
      <c r="J368" s="23"/>
    </row>
  </sheetData>
  <mergeCells count="1">
    <mergeCell ref="A12:G13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Francisco</dc:creator>
  <cp:keywords/>
  <dc:description/>
  <cp:lastModifiedBy>José Francisco</cp:lastModifiedBy>
  <cp:lastPrinted>2008-08-24T05:21:46Z</cp:lastPrinted>
  <dcterms:created xsi:type="dcterms:W3CDTF">2008-08-23T15:12:30Z</dcterms:created>
  <dcterms:modified xsi:type="dcterms:W3CDTF">2008-09-05T03:16:28Z</dcterms:modified>
  <cp:category/>
  <cp:version/>
  <cp:contentType/>
  <cp:contentStatus/>
</cp:coreProperties>
</file>