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tabRatio="725" activeTab="4"/>
  </bookViews>
  <sheets>
    <sheet name="Anexo 2" sheetId="1" r:id="rId1"/>
    <sheet name="Anexo 3" sheetId="2" r:id="rId2"/>
    <sheet name="ANEX 4 C-CANUE EST RESULT PROY." sheetId="3" state="hidden" r:id="rId3"/>
    <sheet name="Anexo 4D-CANUE GASTOS ADMINIST " sheetId="4" r:id="rId4"/>
    <sheet name="CANUE-ESTADO RESULTADO EN ZF" sheetId="5" r:id="rId5"/>
    <sheet name="CANUE-EST. RESULT. EN ZF-PRESTA" sheetId="6" r:id="rId6"/>
  </sheets>
  <externalReferences>
    <externalReference r:id="rId9"/>
  </externalReferences>
  <definedNames>
    <definedName name="OLE_LINK3" localSheetId="2">'ANEX 4 C-CANUE EST RESULT PROY.'!$A$2</definedName>
  </definedNames>
  <calcPr fullCalcOnLoad="1"/>
</workbook>
</file>

<file path=xl/comments2.xml><?xml version="1.0" encoding="utf-8"?>
<comments xmlns="http://schemas.openxmlformats.org/spreadsheetml/2006/main">
  <authors>
    <author>usuario</author>
  </authors>
  <commentList>
    <comment ref="I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Factura esta Q mensual (*al país)</t>
        </r>
      </text>
    </comment>
    <comment ref="H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N/D
</t>
        </r>
      </text>
    </comment>
    <comment ref="I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Vtas al Ecuador</t>
        </r>
      </text>
    </comment>
    <comment ref="H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Según Informe, no hay I en ZF</t>
        </r>
      </text>
    </comment>
    <comment ref="I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Vtas al Ecuador</t>
        </r>
      </text>
    </comment>
    <comment ref="G1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Temporales</t>
        </r>
      </text>
    </comment>
    <comment ref="H1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aproximado </t>
        </r>
      </text>
    </comment>
    <comment ref="I1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hasta Julio</t>
        </r>
      </text>
    </comment>
    <comment ref="I1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Factura al País Mensualmente entre 25.000 y 30.000</t>
        </r>
      </text>
    </comment>
    <comment ref="H2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aproximado </t>
        </r>
      </text>
    </comment>
    <comment ref="F3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• En proceso de cancelación del registro de calificación</t>
        </r>
      </text>
    </comment>
    <comment ref="I3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Vtas al Ecuador</t>
        </r>
      </text>
    </comment>
    <comment ref="H4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Aproximado</t>
        </r>
      </text>
    </comment>
    <comment ref="F4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Nueva</t>
        </r>
      </text>
    </comment>
    <comment ref="F48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Nueva</t>
        </r>
      </text>
    </comment>
    <comment ref="F4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Nueva</t>
        </r>
      </text>
    </comment>
    <comment ref="F7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Nueva</t>
        </r>
      </text>
    </comment>
    <comment ref="F7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Nueva
</t>
        </r>
      </text>
    </comment>
    <comment ref="F7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Nueva</t>
        </r>
      </text>
    </comment>
    <comment ref="F7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Nueva</t>
        </r>
      </text>
    </comment>
  </commentList>
</comments>
</file>

<file path=xl/comments5.xml><?xml version="1.0" encoding="utf-8"?>
<comments xmlns="http://schemas.openxmlformats.org/spreadsheetml/2006/main">
  <authors>
    <author>usuario</author>
  </authors>
  <commentList>
    <comment ref="F1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Adquisición de máquina de pintura (2*250$ c/machine)</t>
        </r>
      </text>
    </comment>
    <comment ref="G1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Matenimiento de máquinas</t>
        </r>
      </text>
    </comment>
    <comment ref="H1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Compra de cubiertas para secar sombreros.  2 cubiertas a $200</t>
        </r>
      </text>
    </comment>
    <comment ref="I1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adquisición de 1 máquina de planchado</t>
        </r>
      </text>
    </comment>
  </commentList>
</comments>
</file>

<file path=xl/comments6.xml><?xml version="1.0" encoding="utf-8"?>
<comments xmlns="http://schemas.openxmlformats.org/spreadsheetml/2006/main">
  <authors>
    <author>usuario</author>
  </authors>
  <commentList>
    <comment ref="N1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Adquisición de máquina de pintura (2*250$ c/machine)</t>
        </r>
      </text>
    </comment>
    <comment ref="O1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Matenimiento de máquinas</t>
        </r>
      </text>
    </comment>
    <comment ref="P1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Compra de cubiertas para secar sombreros.  2 cubiertas a $200</t>
        </r>
      </text>
    </comment>
    <comment ref="Q1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adquisición de 1 máquina de planchado</t>
        </r>
      </text>
    </comment>
    <comment ref="M4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25% de la Inversión inicial total</t>
        </r>
      </text>
    </comment>
  </commentList>
</comments>
</file>

<file path=xl/sharedStrings.xml><?xml version="1.0" encoding="utf-8"?>
<sst xmlns="http://schemas.openxmlformats.org/spreadsheetml/2006/main" count="624" uniqueCount="354">
  <si>
    <t>AZUAY</t>
  </si>
  <si>
    <t>BOLÍVAR</t>
  </si>
  <si>
    <t>CAÑAR</t>
  </si>
  <si>
    <t>CARCHI</t>
  </si>
  <si>
    <t>COTOPAXI</t>
  </si>
  <si>
    <t>CHIMBORAZO</t>
  </si>
  <si>
    <t>IMBABURA</t>
  </si>
  <si>
    <t>LOJA</t>
  </si>
  <si>
    <t>PICHINCHA 1</t>
  </si>
  <si>
    <t>2,832,308</t>
  </si>
  <si>
    <t>2,838,833</t>
  </si>
  <si>
    <t>2,845,373</t>
  </si>
  <si>
    <t>2,851,929</t>
  </si>
  <si>
    <t>2,858,500</t>
  </si>
  <si>
    <t>2,865,085</t>
  </si>
  <si>
    <t>2,871,686</t>
  </si>
  <si>
    <t>2,878,302</t>
  </si>
  <si>
    <t>2,884,934</t>
  </si>
  <si>
    <t>2,891,580</t>
  </si>
  <si>
    <t>2,898,242</t>
  </si>
  <si>
    <t>2,904,920</t>
  </si>
  <si>
    <t>TUNGURAHUA</t>
  </si>
  <si>
    <t>EL ORO</t>
  </si>
  <si>
    <t>ESMERALDAS</t>
  </si>
  <si>
    <t>GUAYAS 1</t>
  </si>
  <si>
    <t>3,853,290</t>
  </si>
  <si>
    <t>3,861,227</t>
  </si>
  <si>
    <t>3,869,181</t>
  </si>
  <si>
    <t>3,877,151</t>
  </si>
  <si>
    <t>3,885,137</t>
  </si>
  <si>
    <t>3,893,140</t>
  </si>
  <si>
    <t>3,901,159</t>
  </si>
  <si>
    <t>3,909,195</t>
  </si>
  <si>
    <t>3,917,247</t>
  </si>
  <si>
    <t>3,925,316</t>
  </si>
  <si>
    <t>3,933,402</t>
  </si>
  <si>
    <t>3,941,504</t>
  </si>
  <si>
    <t>LOS RÍOS</t>
  </si>
  <si>
    <t>MANABÍ</t>
  </si>
  <si>
    <t>1,284,356</t>
  </si>
  <si>
    <t>1,285,739</t>
  </si>
  <si>
    <t>1,287,124</t>
  </si>
  <si>
    <t>1,288,510</t>
  </si>
  <si>
    <t>1,289,898</t>
  </si>
  <si>
    <t>1,291,287</t>
  </si>
  <si>
    <t>1,292,677</t>
  </si>
  <si>
    <t>1,294,069</t>
  </si>
  <si>
    <t>1,295,463</t>
  </si>
  <si>
    <t>1,296,858</t>
  </si>
  <si>
    <t>1,298,255</t>
  </si>
  <si>
    <t>1,299,653</t>
  </si>
  <si>
    <t>MORONA SANTIAGO</t>
  </si>
  <si>
    <t xml:space="preserve">NAPO </t>
  </si>
  <si>
    <t>PASTAZA</t>
  </si>
  <si>
    <t>ZAMORA CHINCHIPE</t>
  </si>
  <si>
    <t>SUCUMBÍOS</t>
  </si>
  <si>
    <t>ORELLANA</t>
  </si>
  <si>
    <t>GALÁPAGOS</t>
  </si>
  <si>
    <t xml:space="preserve">PICHINCHA </t>
  </si>
  <si>
    <t>2,473,211</t>
  </si>
  <si>
    <t>2,478,647</t>
  </si>
  <si>
    <t>2,484,096</t>
  </si>
  <si>
    <t>2,489,556</t>
  </si>
  <si>
    <t>2,495,027</t>
  </si>
  <si>
    <t>2,500,511</t>
  </si>
  <si>
    <t>2,506,006</t>
  </si>
  <si>
    <t>2,511,514</t>
  </si>
  <si>
    <t>2,517,033</t>
  </si>
  <si>
    <t>2,522,564</t>
  </si>
  <si>
    <t>2,528,107</t>
  </si>
  <si>
    <t>2,533,662</t>
  </si>
  <si>
    <t xml:space="preserve">GUAYAS </t>
  </si>
  <si>
    <t>3,563,996</t>
  </si>
  <si>
    <t>3,571,181</t>
  </si>
  <si>
    <t>3,578,381</t>
  </si>
  <si>
    <t>3,585,596</t>
  </si>
  <si>
    <t>3,592,824</t>
  </si>
  <si>
    <t>3,600,068</t>
  </si>
  <si>
    <t>3,607,325</t>
  </si>
  <si>
    <t>3,614,598</t>
  </si>
  <si>
    <t>3,621,884</t>
  </si>
  <si>
    <t>3,629,185</t>
  </si>
  <si>
    <t>3,636,501</t>
  </si>
  <si>
    <t>3,643,832</t>
  </si>
  <si>
    <t>SANTO DOMINGO</t>
  </si>
  <si>
    <t>SANTA ELENA</t>
  </si>
  <si>
    <t>ZONAS NO DELIMITADAS</t>
  </si>
  <si>
    <t>TOTAL</t>
  </si>
  <si>
    <t>13,832,885</t>
  </si>
  <si>
    <t>13,857,254</t>
  </si>
  <si>
    <t>13,881,672</t>
  </si>
  <si>
    <t>13,906,138</t>
  </si>
  <si>
    <t>13,930,653</t>
  </si>
  <si>
    <t>13,955,216</t>
  </si>
  <si>
    <t>13,979,829</t>
  </si>
  <si>
    <t>14,004,490</t>
  </si>
  <si>
    <t>14,029,199</t>
  </si>
  <si>
    <t>14,053,958</t>
  </si>
  <si>
    <t>14,078,766</t>
  </si>
  <si>
    <t>14,103,624</t>
  </si>
  <si>
    <t>AZUAY (EXCEPTO CUENCA)</t>
  </si>
  <si>
    <t>CUENCA</t>
  </si>
  <si>
    <t>MORONA SANTIAGO (EXCEPTO PALORA)</t>
  </si>
  <si>
    <t>PALORA</t>
  </si>
  <si>
    <t>GUAYAS (EXCEPTO GUAYAQUIL)</t>
  </si>
  <si>
    <t>1,492,260</t>
  </si>
  <si>
    <t>1,495,526</t>
  </si>
  <si>
    <t>1,498,799</t>
  </si>
  <si>
    <t>1,502,080</t>
  </si>
  <si>
    <t>1,505,367</t>
  </si>
  <si>
    <t>1,508,662</t>
  </si>
  <si>
    <t>1,511,964</t>
  </si>
  <si>
    <t>1,515,273</t>
  </si>
  <si>
    <t>1,518,589</t>
  </si>
  <si>
    <t>1,521,913</t>
  </si>
  <si>
    <t>1,525,244</t>
  </si>
  <si>
    <t>1,528,582</t>
  </si>
  <si>
    <t>GUAYAQUIL</t>
  </si>
  <si>
    <t>2,361,031</t>
  </si>
  <si>
    <t>2,365,702</t>
  </si>
  <si>
    <t>2,370,382</t>
  </si>
  <si>
    <t>2,375,071</t>
  </si>
  <si>
    <t>2,379,770</t>
  </si>
  <si>
    <t>2,384,478</t>
  </si>
  <si>
    <t>2,389,195</t>
  </si>
  <si>
    <t>2,393,922</t>
  </si>
  <si>
    <t>2,398,658</t>
  </si>
  <si>
    <t>2,403,403</t>
  </si>
  <si>
    <t>2,408,158</t>
  </si>
  <si>
    <t>2,412,922</t>
  </si>
  <si>
    <t>PICHINCHA (EXCEPTO QUITO)</t>
  </si>
  <si>
    <t>QUITO</t>
  </si>
  <si>
    <t>2,168,374</t>
  </si>
  <si>
    <t>2,173,194</t>
  </si>
  <si>
    <t>2,178,024</t>
  </si>
  <si>
    <t>2,182,865</t>
  </si>
  <si>
    <t>2,187,716</t>
  </si>
  <si>
    <t>2,192,579</t>
  </si>
  <si>
    <t>2,197,452</t>
  </si>
  <si>
    <t>2,202,336</t>
  </si>
  <si>
    <t>2,207,231</t>
  </si>
  <si>
    <t>2,212,137</t>
  </si>
  <si>
    <t>2,217,054</t>
  </si>
  <si>
    <t>2,221,981</t>
  </si>
  <si>
    <t>LA LIBERTAD</t>
  </si>
  <si>
    <t>SALINAS</t>
  </si>
  <si>
    <t>CANUE TOQUIHATS S.A.</t>
  </si>
  <si>
    <t>ESTADO DE RESULTADOS PROYECTADO (A 5 AÑOS)</t>
  </si>
  <si>
    <t>INVERSION INICIAL</t>
  </si>
  <si>
    <t>Ventas</t>
  </si>
  <si>
    <t>Costo de Producción</t>
  </si>
  <si>
    <t>UTILIDAD BRUTA</t>
  </si>
  <si>
    <t>GASTOS ADMINISTRATIVOS Y VENTAS</t>
  </si>
  <si>
    <t>Sueldos</t>
  </si>
  <si>
    <t>Suministros de Oficina</t>
  </si>
  <si>
    <t>Servicios Básicos</t>
  </si>
  <si>
    <t>Mantenimiento de Vehículo</t>
  </si>
  <si>
    <t>Mantenimiento de maquinarias</t>
  </si>
  <si>
    <t>Depreciaciones</t>
  </si>
  <si>
    <t>Amortizaciones</t>
  </si>
  <si>
    <t>Gastos Varios</t>
  </si>
  <si>
    <t>Gastos Logísticos</t>
  </si>
  <si>
    <t>Total Gastos Administrativos y Ventas</t>
  </si>
  <si>
    <t>UTILIDAD OPERATIVA</t>
  </si>
  <si>
    <t>Gastos Financieros</t>
  </si>
  <si>
    <t>UTILIDAD ANTES DE PART. DE TRABAJ.</t>
  </si>
  <si>
    <t>UTILIDAD ANTES DEL IMPUESTO A LA RENTA</t>
  </si>
  <si>
    <t xml:space="preserve">UTILIDAD NETA </t>
  </si>
  <si>
    <t>(+) Depreciación</t>
  </si>
  <si>
    <t>(+) Amortización</t>
  </si>
  <si>
    <t>UTILIDAD LIQUIDA</t>
  </si>
  <si>
    <t>FLUJO DE EFECTIVO</t>
  </si>
  <si>
    <t>Participación de trabajadores 15%</t>
  </si>
  <si>
    <t>Reserva Legal</t>
  </si>
  <si>
    <t>Impuesto a la Renta</t>
  </si>
  <si>
    <t>GASTOS ADMINISTRATIVOS Y DE VENTAS</t>
  </si>
  <si>
    <t>Detalle</t>
  </si>
  <si>
    <t>No.</t>
  </si>
  <si>
    <t>Gastos Mensuales</t>
  </si>
  <si>
    <t>Total Gastos Anuales</t>
  </si>
  <si>
    <t>GASTOS ADMINISTRATIVOS</t>
  </si>
  <si>
    <t>*Director</t>
  </si>
  <si>
    <t>Director de Producción</t>
  </si>
  <si>
    <t>Subdirector</t>
  </si>
  <si>
    <t xml:space="preserve">Gerentes de áreas </t>
  </si>
  <si>
    <t>Asistentes</t>
  </si>
  <si>
    <t>Total Sueldos Personal Administrativo</t>
  </si>
  <si>
    <t>*-Suministros de Oficina</t>
  </si>
  <si>
    <t>*-Servicios Básicos</t>
  </si>
  <si>
    <t>Agua</t>
  </si>
  <si>
    <t>Total Servicios Básicos</t>
  </si>
  <si>
    <t>Mantenimiento de Vehículos</t>
  </si>
  <si>
    <t>Total Vehículos</t>
  </si>
  <si>
    <t>*-Depreciaciones</t>
  </si>
  <si>
    <t>*-Amortizaciones</t>
  </si>
  <si>
    <t>*-Gastos Varios</t>
  </si>
  <si>
    <t>Total Gastos Administrativos</t>
  </si>
  <si>
    <t>GASTOS DE VENTAS</t>
  </si>
  <si>
    <t>*-Gastos de Logísticas</t>
  </si>
  <si>
    <t>Total Gastos de Logísticas</t>
  </si>
  <si>
    <t>TOTAL GASTOS ADMINISTRATIVOS Y VENTAS</t>
  </si>
  <si>
    <r>
      <t xml:space="preserve">Teléfono </t>
    </r>
    <r>
      <rPr>
        <i/>
        <sz val="12"/>
        <color indexed="8"/>
        <rFont val="Arial"/>
        <family val="2"/>
      </rPr>
      <t>(mins)</t>
    </r>
  </si>
  <si>
    <r>
      <t xml:space="preserve">Internet </t>
    </r>
    <r>
      <rPr>
        <i/>
        <sz val="12"/>
        <color indexed="8"/>
        <rFont val="Arial"/>
        <family val="2"/>
      </rPr>
      <t>(Kbps)</t>
    </r>
  </si>
  <si>
    <r>
      <t>*</t>
    </r>
    <r>
      <rPr>
        <sz val="12"/>
        <color indexed="8"/>
        <rFont val="Arial"/>
        <family val="2"/>
      </rPr>
      <t>-</t>
    </r>
    <r>
      <rPr>
        <b/>
        <sz val="12"/>
        <color indexed="8"/>
        <rFont val="Arial"/>
        <family val="2"/>
      </rPr>
      <t>Vehículos</t>
    </r>
  </si>
  <si>
    <r>
      <t xml:space="preserve">Gasolina Vehículos </t>
    </r>
    <r>
      <rPr>
        <i/>
        <sz val="12"/>
        <color indexed="8"/>
        <rFont val="Arial"/>
        <family val="2"/>
      </rPr>
      <t>(tanque)</t>
    </r>
  </si>
  <si>
    <t>Descripción de Empresas y Ubicación</t>
  </si>
  <si>
    <t>Evaluación del cumplimento/Usuarios que no cumplen con los Objetivos de ZF</t>
  </si>
  <si>
    <t>UBICACIÓN</t>
  </si>
  <si>
    <t>ADMINISTRADORA</t>
  </si>
  <si>
    <t>USUARIA</t>
  </si>
  <si>
    <t>CATEGORÍA</t>
  </si>
  <si>
    <t>CUMP.</t>
  </si>
  <si>
    <t>EMPLEO</t>
  </si>
  <si>
    <t>I.E.</t>
  </si>
  <si>
    <t>EXPORTACIONES</t>
  </si>
  <si>
    <t>T.T.</t>
  </si>
  <si>
    <t>D.Z.D.P</t>
  </si>
  <si>
    <t>ZOFREE                       (12 Usuarios)</t>
  </si>
  <si>
    <t>Mecanosolvers S.A.</t>
  </si>
  <si>
    <t>Comercial</t>
  </si>
  <si>
    <t>Parcial</t>
  </si>
  <si>
    <t>Ninguna</t>
  </si>
  <si>
    <t>No</t>
  </si>
  <si>
    <t>Eserycom Cía. Ltda.</t>
  </si>
  <si>
    <t>CPTDC S.A.</t>
  </si>
  <si>
    <t>***</t>
  </si>
  <si>
    <t>Danec S.A.</t>
  </si>
  <si>
    <t>Nueva</t>
  </si>
  <si>
    <t xml:space="preserve">No Opera </t>
  </si>
  <si>
    <t>Baker Hughes Services International INC.</t>
  </si>
  <si>
    <t>No registra</t>
  </si>
  <si>
    <t>Esmezofram Cía. Ltda.</t>
  </si>
  <si>
    <t>Industrial-Comercial</t>
  </si>
  <si>
    <t>Sin Operar 2007-2008</t>
  </si>
  <si>
    <t xml:space="preserve"> Agrograsa S.A.</t>
  </si>
  <si>
    <t xml:space="preserve"> Industrias Ales C.A.</t>
  </si>
  <si>
    <t>Sin Operar 2008</t>
  </si>
  <si>
    <t>Tenaris Global Services S.A.</t>
  </si>
  <si>
    <t>Si</t>
  </si>
  <si>
    <t>Expoforestal Industrial S.A.</t>
  </si>
  <si>
    <t>Camin Cargo Control Ecuador Cía. Ltda.</t>
  </si>
  <si>
    <t>Servicios</t>
  </si>
  <si>
    <t>OCPECUADOR S.A.</t>
  </si>
  <si>
    <r>
      <t>1’209084,61</t>
    </r>
    <r>
      <rPr>
        <sz val="10"/>
        <color indexed="10"/>
        <rFont val="Arial"/>
        <family val="2"/>
      </rPr>
      <t xml:space="preserve"> </t>
    </r>
  </si>
  <si>
    <r>
      <t>No hay exportaciones solo importaciones</t>
    </r>
    <r>
      <rPr>
        <sz val="10"/>
        <color indexed="10"/>
        <rFont val="Arial"/>
        <family val="2"/>
      </rPr>
      <t xml:space="preserve"> </t>
    </r>
  </si>
  <si>
    <t xml:space="preserve">ZONA MANTA              (11 Usuarios)
</t>
  </si>
  <si>
    <t>Impossan Yong del Ecuador S.A.</t>
  </si>
  <si>
    <t xml:space="preserve">US $ 51.010 </t>
  </si>
  <si>
    <t xml:space="preserve">No </t>
  </si>
  <si>
    <t>Servus Shiping S.A.</t>
  </si>
  <si>
    <t>Ecuanobel S.A.</t>
  </si>
  <si>
    <t>Ultramarinas S.A.</t>
  </si>
  <si>
    <t xml:space="preserve">US $ 90.000 </t>
  </si>
  <si>
    <t>Emede S.A.</t>
  </si>
  <si>
    <t>Industrial Solutions</t>
  </si>
  <si>
    <t>Dide S.A.</t>
  </si>
  <si>
    <t>Manafranca S.A.</t>
  </si>
  <si>
    <t>Oremplas S.A.</t>
  </si>
  <si>
    <t>Bravo Ltda.</t>
  </si>
  <si>
    <t xml:space="preserve">Por operar </t>
  </si>
  <si>
    <t xml:space="preserve"> Por operar </t>
  </si>
  <si>
    <t>Trafino S.A.</t>
  </si>
  <si>
    <t xml:space="preserve">ZOFRAMA                    (13 Usuarios)
</t>
  </si>
  <si>
    <t>Condervin S.A.</t>
  </si>
  <si>
    <t>CASAMAR International S.A.</t>
  </si>
  <si>
    <t>Disbren S.A.</t>
  </si>
  <si>
    <t>Equinox S.A.</t>
  </si>
  <si>
    <t>Ecoagro S.A.</t>
  </si>
  <si>
    <t>Globexpsa S.A.</t>
  </si>
  <si>
    <r>
      <t>11 (entre las 4 empresas)</t>
    </r>
    <r>
      <rPr>
        <sz val="10"/>
        <color indexed="8"/>
        <rFont val="Arial"/>
        <family val="2"/>
      </rPr>
      <t xml:space="preserve"> </t>
    </r>
  </si>
  <si>
    <t>$ 200.000 (entre las 4 empresas)</t>
  </si>
  <si>
    <r>
      <t>Si</t>
    </r>
    <r>
      <rPr>
        <sz val="10"/>
        <color indexed="8"/>
        <rFont val="Arial"/>
        <family val="2"/>
      </rPr>
      <t xml:space="preserve"> </t>
    </r>
  </si>
  <si>
    <t>Jorservice S.A.</t>
  </si>
  <si>
    <t>Australian Stargames Ecuador</t>
  </si>
  <si>
    <t>Invermun S.A.</t>
  </si>
  <si>
    <t>Hide S.A.</t>
  </si>
  <si>
    <t>Corporación Mariola S.A.</t>
  </si>
  <si>
    <t>Logalisa S.A.</t>
  </si>
  <si>
    <t>Techint International Construction Corp.</t>
  </si>
  <si>
    <t>PICHINCHA</t>
  </si>
  <si>
    <t>METROZONA                 (9 Usuarios)</t>
  </si>
  <si>
    <t>Sealed Air de Mexico S. de R.L. de C.V.</t>
  </si>
  <si>
    <t>Happy Dragon International Ltd.</t>
  </si>
  <si>
    <t>Imprenta Mariscal Cía. Ltda.</t>
  </si>
  <si>
    <t>Industrial</t>
  </si>
  <si>
    <t>Telematic Solutions</t>
  </si>
  <si>
    <t>Choconet S.A.</t>
  </si>
  <si>
    <t>Inició operac. Enero-2009</t>
  </si>
  <si>
    <t>Inició operaciones Enero-2009</t>
  </si>
  <si>
    <t>MP Graphics Ltd.</t>
  </si>
  <si>
    <t>Bouquetandes Cía.</t>
  </si>
  <si>
    <t>Richtex S.A.</t>
  </si>
  <si>
    <t>Tendidotex S.A.</t>
  </si>
  <si>
    <t>CORPAQ TABALELA     (9 Usuarios)</t>
  </si>
  <si>
    <t>Corporación Quiport</t>
  </si>
  <si>
    <t>*</t>
  </si>
  <si>
    <t>Canadian Comercial Corporation</t>
  </si>
  <si>
    <t>ADC&amp; Has Management Ltda.</t>
  </si>
  <si>
    <t>FTZ Development S.A.</t>
  </si>
  <si>
    <t>ADC Management Ltd.</t>
  </si>
  <si>
    <t>Aecon AG Constructores</t>
  </si>
  <si>
    <t>Frio Export</t>
  </si>
  <si>
    <t>ADC Engineering S.A.</t>
  </si>
  <si>
    <t>ADC&amp; Has Management Ecuador S.A.</t>
  </si>
  <si>
    <t>**</t>
  </si>
  <si>
    <t xml:space="preserve">CORPAQ MARISCAL SUCRE
(4 Usuarios)
</t>
  </si>
  <si>
    <t>ADC &amp; Has Management Ecuador S.A.</t>
  </si>
  <si>
    <t>Aronem Air Cargo S.A.</t>
  </si>
  <si>
    <t>TURISFRANCA              (3 Usuarios)</t>
  </si>
  <si>
    <t>Prostatus S.A.</t>
  </si>
  <si>
    <t>Mirkpas S.A.</t>
  </si>
  <si>
    <t>UIO Sports Restaurantes S.A.</t>
  </si>
  <si>
    <t>TECOCEL                        (5 Usuarios)</t>
  </si>
  <si>
    <t>Hospivalles</t>
  </si>
  <si>
    <t>Servicios Hospitalarios</t>
  </si>
  <si>
    <t>Hospimagenes</t>
  </si>
  <si>
    <t>Ecocardios del Valle S.A.</t>
  </si>
  <si>
    <t>Patólogos del Valle,  Vallepalogy S.A.</t>
  </si>
  <si>
    <t>Imavalle S.A.</t>
  </si>
  <si>
    <t>ECUAZOFRA               (No Usuarios)</t>
  </si>
  <si>
    <t>Sale del Régimen Franco</t>
  </si>
  <si>
    <t>GUAYAS</t>
  </si>
  <si>
    <t>TAGSA                           (1 Usuario)</t>
  </si>
  <si>
    <t>Ekron Construcciones S.A.</t>
  </si>
  <si>
    <t>ZOFRAGUA                   (1 Usuario)</t>
  </si>
  <si>
    <t>Marcompani S.A.</t>
  </si>
  <si>
    <t>ZOFRAPORT                   (3 Usuarios)</t>
  </si>
  <si>
    <t>Sálica</t>
  </si>
  <si>
    <t>Ecuanáutica</t>
  </si>
  <si>
    <t>Guayatuna</t>
  </si>
  <si>
    <t>POLIFRANCA                (1 Usuario)</t>
  </si>
  <si>
    <t>Poligráfica</t>
  </si>
  <si>
    <t>HOSPIMILLENNIUM       (0 Ususarios)</t>
  </si>
  <si>
    <t>***N/D</t>
  </si>
  <si>
    <r>
      <t xml:space="preserve">Fuente: </t>
    </r>
    <r>
      <rPr>
        <sz val="10"/>
        <color indexed="8"/>
        <rFont val="Arial"/>
        <family val="2"/>
      </rPr>
      <t>Documentos del Conazofra y CAE, Taller de Zonas Francas, enero 2009</t>
    </r>
  </si>
  <si>
    <r>
      <rPr>
        <b/>
        <sz val="10"/>
        <color indexed="8"/>
        <rFont val="Arial"/>
        <family val="2"/>
      </rPr>
      <t>Elaborado por:</t>
    </r>
    <r>
      <rPr>
        <sz val="10"/>
        <color indexed="8"/>
        <rFont val="Arial"/>
        <family val="2"/>
      </rPr>
      <t xml:space="preserve"> Yamile Arcos y Angie Escalante</t>
    </r>
  </si>
  <si>
    <r>
      <t>Fuente:</t>
    </r>
    <r>
      <rPr>
        <sz val="9"/>
        <color indexed="8"/>
        <rFont val="Arial"/>
        <family val="2"/>
      </rPr>
      <t xml:space="preserve"> Dirección General de Servicios de Telecomunicaciones - Superintendencia de Telecomunicaciones *Proyección de población actual para Guayas y Pichincha de conformidad con la nueva división política del Ecuador</t>
    </r>
  </si>
  <si>
    <t>ESTADO DE RESULTADOS PROYECTADOS</t>
  </si>
  <si>
    <t>AÑOS</t>
  </si>
  <si>
    <t>Servicios Basicos</t>
  </si>
  <si>
    <t>Mantenimiento de Vehiculo</t>
  </si>
  <si>
    <t>Gastos Logisticos</t>
  </si>
  <si>
    <t>PARTICIPACION DE TRABAJADORES 15%</t>
  </si>
  <si>
    <t>RESERVA LEGAL</t>
  </si>
  <si>
    <t>IMPUESTO A LA RENTA</t>
  </si>
  <si>
    <t>(+) Depreciacion</t>
  </si>
  <si>
    <t>(+) Amortizacion</t>
  </si>
  <si>
    <t>ANALISIS DE RENTABILIDAD DEL PROYECTO - CANUE</t>
  </si>
  <si>
    <t>Tasa de Descuento</t>
  </si>
  <si>
    <t>VAN</t>
  </si>
  <si>
    <t>TIR</t>
  </si>
  <si>
    <t>Préstamo Bancario</t>
  </si>
  <si>
    <t>Cuota anual</t>
  </si>
  <si>
    <t>Inflación Anual (esp.)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</si>
</sst>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300A]\ #,##0.00"/>
    <numFmt numFmtId="165" formatCode="[$$-300A]\ #,##0"/>
    <numFmt numFmtId="166" formatCode="[$$-300A]\ #,##0.00;[Red][$$-300A]\ \-#,##0.00"/>
    <numFmt numFmtId="167" formatCode="#,##0.00\ &quot;€&quot;;[Red]\-#,##0.00\ &quot;€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sz val="12"/>
      <color indexed="8"/>
      <name val="Calibri"/>
      <family val="2"/>
    </font>
    <font>
      <b/>
      <i/>
      <sz val="12"/>
      <color indexed="8"/>
      <name val="Arial"/>
      <family val="2"/>
    </font>
    <font>
      <b/>
      <sz val="10"/>
      <color indexed="60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 style="medium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435">
    <xf numFmtId="0" fontId="0" fillId="0" borderId="0" xfId="0" applyFont="1" applyAlignment="1">
      <alignment/>
    </xf>
    <xf numFmtId="0" fontId="62" fillId="0" borderId="10" xfId="0" applyFont="1" applyBorder="1" applyAlignment="1">
      <alignment horizontal="justify"/>
    </xf>
    <xf numFmtId="0" fontId="62" fillId="33" borderId="10" xfId="0" applyFont="1" applyFill="1" applyBorder="1" applyAlignment="1">
      <alignment horizontal="justify"/>
    </xf>
    <xf numFmtId="0" fontId="62" fillId="34" borderId="10" xfId="0" applyFont="1" applyFill="1" applyBorder="1" applyAlignment="1">
      <alignment horizontal="justify"/>
    </xf>
    <xf numFmtId="0" fontId="63" fillId="35" borderId="10" xfId="0" applyFont="1" applyFill="1" applyBorder="1" applyAlignment="1">
      <alignment horizontal="justify"/>
    </xf>
    <xf numFmtId="0" fontId="63" fillId="36" borderId="11" xfId="0" applyFont="1" applyFill="1" applyBorder="1" applyAlignment="1">
      <alignment horizontal="justify" wrapText="1"/>
    </xf>
    <xf numFmtId="17" fontId="63" fillId="37" borderId="12" xfId="0" applyNumberFormat="1" applyFont="1" applyFill="1" applyBorder="1" applyAlignment="1">
      <alignment horizontal="justify"/>
    </xf>
    <xf numFmtId="17" fontId="63" fillId="37" borderId="13" xfId="0" applyNumberFormat="1" applyFont="1" applyFill="1" applyBorder="1" applyAlignment="1">
      <alignment horizontal="justify"/>
    </xf>
    <xf numFmtId="0" fontId="63" fillId="29" borderId="14" xfId="0" applyFont="1" applyFill="1" applyBorder="1" applyAlignment="1">
      <alignment horizontal="justify"/>
    </xf>
    <xf numFmtId="0" fontId="62" fillId="0" borderId="15" xfId="0" applyFont="1" applyBorder="1" applyAlignment="1">
      <alignment horizontal="justify"/>
    </xf>
    <xf numFmtId="0" fontId="63" fillId="34" borderId="14" xfId="0" applyFont="1" applyFill="1" applyBorder="1" applyAlignment="1">
      <alignment horizontal="justify"/>
    </xf>
    <xf numFmtId="0" fontId="63" fillId="38" borderId="14" xfId="0" applyFont="1" applyFill="1" applyBorder="1" applyAlignment="1">
      <alignment horizontal="justify"/>
    </xf>
    <xf numFmtId="0" fontId="63" fillId="33" borderId="14" xfId="0" applyFont="1" applyFill="1" applyBorder="1" applyAlignment="1">
      <alignment horizontal="justify" wrapText="1"/>
    </xf>
    <xf numFmtId="0" fontId="62" fillId="33" borderId="15" xfId="0" applyFont="1" applyFill="1" applyBorder="1" applyAlignment="1">
      <alignment horizontal="justify"/>
    </xf>
    <xf numFmtId="0" fontId="63" fillId="34" borderId="14" xfId="0" applyFont="1" applyFill="1" applyBorder="1" applyAlignment="1">
      <alignment vertical="top"/>
    </xf>
    <xf numFmtId="0" fontId="62" fillId="34" borderId="15" xfId="0" applyFont="1" applyFill="1" applyBorder="1" applyAlignment="1">
      <alignment horizontal="justify"/>
    </xf>
    <xf numFmtId="0" fontId="63" fillId="35" borderId="14" xfId="0" applyFont="1" applyFill="1" applyBorder="1" applyAlignment="1">
      <alignment horizontal="justify" wrapText="1"/>
    </xf>
    <xf numFmtId="0" fontId="63" fillId="35" borderId="15" xfId="0" applyFont="1" applyFill="1" applyBorder="1" applyAlignment="1">
      <alignment horizontal="justify"/>
    </xf>
    <xf numFmtId="0" fontId="63" fillId="39" borderId="14" xfId="0" applyFont="1" applyFill="1" applyBorder="1" applyAlignment="1">
      <alignment horizontal="left" vertical="center" wrapText="1"/>
    </xf>
    <xf numFmtId="0" fontId="63" fillId="39" borderId="14" xfId="0" applyFont="1" applyFill="1" applyBorder="1" applyAlignment="1">
      <alignment horizontal="justify"/>
    </xf>
    <xf numFmtId="0" fontId="63" fillId="39" borderId="14" xfId="0" applyFont="1" applyFill="1" applyBorder="1" applyAlignment="1">
      <alignment horizontal="justify" wrapText="1"/>
    </xf>
    <xf numFmtId="0" fontId="63" fillId="39" borderId="14" xfId="0" applyFont="1" applyFill="1" applyBorder="1" applyAlignment="1">
      <alignment horizontal="justify" vertical="center" wrapText="1"/>
    </xf>
    <xf numFmtId="0" fontId="63" fillId="39" borderId="16" xfId="0" applyFont="1" applyFill="1" applyBorder="1" applyAlignment="1">
      <alignment horizontal="justify" wrapText="1"/>
    </xf>
    <xf numFmtId="0" fontId="62" fillId="0" borderId="17" xfId="0" applyFont="1" applyBorder="1" applyAlignment="1">
      <alignment horizontal="justify"/>
    </xf>
    <xf numFmtId="0" fontId="62" fillId="0" borderId="18" xfId="0" applyFont="1" applyBorder="1" applyAlignment="1">
      <alignment horizontal="justify"/>
    </xf>
    <xf numFmtId="0" fontId="64" fillId="40" borderId="10" xfId="0" applyFont="1" applyFill="1" applyBorder="1" applyAlignment="1">
      <alignment horizontal="center"/>
    </xf>
    <xf numFmtId="8" fontId="65" fillId="0" borderId="0" xfId="0" applyNumberFormat="1" applyFont="1" applyAlignment="1">
      <alignment horizontal="right"/>
    </xf>
    <xf numFmtId="0" fontId="65" fillId="0" borderId="19" xfId="0" applyFont="1" applyBorder="1" applyAlignment="1">
      <alignment/>
    </xf>
    <xf numFmtId="0" fontId="65" fillId="0" borderId="0" xfId="0" applyFont="1" applyAlignment="1">
      <alignment/>
    </xf>
    <xf numFmtId="0" fontId="65" fillId="0" borderId="20" xfId="0" applyFont="1" applyBorder="1" applyAlignment="1">
      <alignment/>
    </xf>
    <xf numFmtId="0" fontId="65" fillId="0" borderId="21" xfId="0" applyFont="1" applyBorder="1" applyAlignment="1">
      <alignment/>
    </xf>
    <xf numFmtId="0" fontId="66" fillId="0" borderId="0" xfId="0" applyFont="1" applyAlignment="1">
      <alignment/>
    </xf>
    <xf numFmtId="8" fontId="65" fillId="0" borderId="19" xfId="0" applyNumberFormat="1" applyFont="1" applyBorder="1" applyAlignment="1">
      <alignment horizontal="right"/>
    </xf>
    <xf numFmtId="8" fontId="65" fillId="0" borderId="21" xfId="0" applyNumberFormat="1" applyFont="1" applyBorder="1" applyAlignment="1">
      <alignment horizontal="right"/>
    </xf>
    <xf numFmtId="8" fontId="65" fillId="40" borderId="22" xfId="0" applyNumberFormat="1" applyFont="1" applyFill="1" applyBorder="1" applyAlignment="1">
      <alignment horizontal="right"/>
    </xf>
    <xf numFmtId="8" fontId="65" fillId="40" borderId="23" xfId="0" applyNumberFormat="1" applyFont="1" applyFill="1" applyBorder="1" applyAlignment="1">
      <alignment horizontal="right"/>
    </xf>
    <xf numFmtId="8" fontId="64" fillId="0" borderId="19" xfId="0" applyNumberFormat="1" applyFont="1" applyBorder="1" applyAlignment="1">
      <alignment horizontal="right"/>
    </xf>
    <xf numFmtId="8" fontId="64" fillId="0" borderId="21" xfId="0" applyNumberFormat="1" applyFont="1" applyBorder="1" applyAlignment="1">
      <alignment horizontal="right"/>
    </xf>
    <xf numFmtId="8" fontId="64" fillId="40" borderId="22" xfId="0" applyNumberFormat="1" applyFont="1" applyFill="1" applyBorder="1" applyAlignment="1">
      <alignment horizontal="right"/>
    </xf>
    <xf numFmtId="8" fontId="64" fillId="40" borderId="23" xfId="0" applyNumberFormat="1" applyFont="1" applyFill="1" applyBorder="1" applyAlignment="1">
      <alignment horizontal="right"/>
    </xf>
    <xf numFmtId="0" fontId="65" fillId="0" borderId="19" xfId="0" applyFont="1" applyBorder="1" applyAlignment="1">
      <alignment horizontal="right"/>
    </xf>
    <xf numFmtId="0" fontId="65" fillId="0" borderId="21" xfId="0" applyFont="1" applyBorder="1" applyAlignment="1">
      <alignment horizontal="right"/>
    </xf>
    <xf numFmtId="8" fontId="65" fillId="0" borderId="24" xfId="0" applyNumberFormat="1" applyFont="1" applyBorder="1" applyAlignment="1">
      <alignment/>
    </xf>
    <xf numFmtId="8" fontId="64" fillId="40" borderId="25" xfId="0" applyNumberFormat="1" applyFont="1" applyFill="1" applyBorder="1" applyAlignment="1">
      <alignment horizontal="right"/>
    </xf>
    <xf numFmtId="8" fontId="64" fillId="40" borderId="26" xfId="0" applyNumberFormat="1" applyFont="1" applyFill="1" applyBorder="1" applyAlignment="1">
      <alignment horizontal="right"/>
    </xf>
    <xf numFmtId="0" fontId="64" fillId="40" borderId="22" xfId="0" applyFont="1" applyFill="1" applyBorder="1" applyAlignment="1">
      <alignment horizontal="center" vertical="center"/>
    </xf>
    <xf numFmtId="0" fontId="64" fillId="40" borderId="23" xfId="0" applyFont="1" applyFill="1" applyBorder="1" applyAlignment="1">
      <alignment horizontal="center" vertical="center"/>
    </xf>
    <xf numFmtId="0" fontId="64" fillId="40" borderId="23" xfId="0" applyFont="1" applyFill="1" applyBorder="1" applyAlignment="1">
      <alignment vertical="center"/>
    </xf>
    <xf numFmtId="0" fontId="64" fillId="40" borderId="23" xfId="0" applyFont="1" applyFill="1" applyBorder="1" applyAlignment="1">
      <alignment horizontal="center" vertical="center" wrapText="1"/>
    </xf>
    <xf numFmtId="0" fontId="65" fillId="41" borderId="27" xfId="0" applyFont="1" applyFill="1" applyBorder="1" applyAlignment="1">
      <alignment/>
    </xf>
    <xf numFmtId="0" fontId="65" fillId="42" borderId="27" xfId="0" applyFont="1" applyFill="1" applyBorder="1" applyAlignment="1">
      <alignment horizontal="right"/>
    </xf>
    <xf numFmtId="8" fontId="65" fillId="41" borderId="21" xfId="0" applyNumberFormat="1" applyFont="1" applyFill="1" applyBorder="1" applyAlignment="1">
      <alignment horizontal="right"/>
    </xf>
    <xf numFmtId="8" fontId="65" fillId="0" borderId="27" xfId="0" applyNumberFormat="1" applyFont="1" applyBorder="1" applyAlignment="1">
      <alignment horizontal="right"/>
    </xf>
    <xf numFmtId="0" fontId="65" fillId="41" borderId="19" xfId="0" applyFont="1" applyFill="1" applyBorder="1" applyAlignment="1">
      <alignment/>
    </xf>
    <xf numFmtId="0" fontId="65" fillId="42" borderId="21" xfId="0" applyFont="1" applyFill="1" applyBorder="1" applyAlignment="1">
      <alignment horizontal="right"/>
    </xf>
    <xf numFmtId="8" fontId="65" fillId="41" borderId="19" xfId="0" applyNumberFormat="1" applyFont="1" applyFill="1" applyBorder="1" applyAlignment="1">
      <alignment horizontal="right"/>
    </xf>
    <xf numFmtId="0" fontId="65" fillId="42" borderId="19" xfId="0" applyFont="1" applyFill="1" applyBorder="1" applyAlignment="1">
      <alignment horizontal="right"/>
    </xf>
    <xf numFmtId="0" fontId="65" fillId="41" borderId="28" xfId="0" applyFont="1" applyFill="1" applyBorder="1" applyAlignment="1">
      <alignment/>
    </xf>
    <xf numFmtId="0" fontId="65" fillId="42" borderId="28" xfId="0" applyFont="1" applyFill="1" applyBorder="1" applyAlignment="1">
      <alignment horizontal="right"/>
    </xf>
    <xf numFmtId="8" fontId="65" fillId="41" borderId="28" xfId="0" applyNumberFormat="1" applyFont="1" applyFill="1" applyBorder="1" applyAlignment="1">
      <alignment horizontal="right"/>
    </xf>
    <xf numFmtId="8" fontId="65" fillId="0" borderId="28" xfId="0" applyNumberFormat="1" applyFont="1" applyBorder="1" applyAlignment="1">
      <alignment horizontal="right"/>
    </xf>
    <xf numFmtId="8" fontId="67" fillId="0" borderId="10" xfId="0" applyNumberFormat="1" applyFont="1" applyBorder="1" applyAlignment="1">
      <alignment horizontal="right"/>
    </xf>
    <xf numFmtId="8" fontId="65" fillId="0" borderId="10" xfId="0" applyNumberFormat="1" applyFont="1" applyBorder="1" applyAlignment="1">
      <alignment horizontal="right"/>
    </xf>
    <xf numFmtId="0" fontId="65" fillId="42" borderId="27" xfId="0" applyFont="1" applyFill="1" applyBorder="1" applyAlignment="1">
      <alignment/>
    </xf>
    <xf numFmtId="8" fontId="65" fillId="42" borderId="27" xfId="0" applyNumberFormat="1" applyFont="1" applyFill="1" applyBorder="1" applyAlignment="1">
      <alignment horizontal="right"/>
    </xf>
    <xf numFmtId="8" fontId="65" fillId="42" borderId="21" xfId="0" applyNumberFormat="1" applyFont="1" applyFill="1" applyBorder="1" applyAlignment="1">
      <alignment horizontal="right"/>
    </xf>
    <xf numFmtId="0" fontId="65" fillId="42" borderId="19" xfId="0" applyFont="1" applyFill="1" applyBorder="1" applyAlignment="1">
      <alignment/>
    </xf>
    <xf numFmtId="8" fontId="65" fillId="42" borderId="19" xfId="0" applyNumberFormat="1" applyFont="1" applyFill="1" applyBorder="1" applyAlignment="1">
      <alignment horizontal="right"/>
    </xf>
    <xf numFmtId="0" fontId="65" fillId="42" borderId="28" xfId="0" applyFont="1" applyFill="1" applyBorder="1" applyAlignment="1">
      <alignment/>
    </xf>
    <xf numFmtId="8" fontId="65" fillId="42" borderId="28" xfId="0" applyNumberFormat="1" applyFont="1" applyFill="1" applyBorder="1" applyAlignment="1">
      <alignment horizontal="right"/>
    </xf>
    <xf numFmtId="0" fontId="65" fillId="0" borderId="27" xfId="0" applyFont="1" applyBorder="1" applyAlignment="1">
      <alignment/>
    </xf>
    <xf numFmtId="0" fontId="65" fillId="0" borderId="27" xfId="0" applyFont="1" applyBorder="1" applyAlignment="1">
      <alignment horizontal="right"/>
    </xf>
    <xf numFmtId="0" fontId="65" fillId="0" borderId="28" xfId="0" applyFont="1" applyBorder="1" applyAlignment="1">
      <alignment/>
    </xf>
    <xf numFmtId="0" fontId="65" fillId="0" borderId="10" xfId="0" applyFont="1" applyBorder="1" applyAlignment="1">
      <alignment/>
    </xf>
    <xf numFmtId="0" fontId="65" fillId="42" borderId="29" xfId="0" applyFont="1" applyFill="1" applyBorder="1" applyAlignment="1">
      <alignment/>
    </xf>
    <xf numFmtId="0" fontId="65" fillId="42" borderId="23" xfId="0" applyFont="1" applyFill="1" applyBorder="1" applyAlignment="1">
      <alignment/>
    </xf>
    <xf numFmtId="0" fontId="64" fillId="43" borderId="29" xfId="0" applyFont="1" applyFill="1" applyBorder="1" applyAlignment="1">
      <alignment/>
    </xf>
    <xf numFmtId="0" fontId="65" fillId="43" borderId="23" xfId="0" applyFont="1" applyFill="1" applyBorder="1" applyAlignment="1">
      <alignment/>
    </xf>
    <xf numFmtId="0" fontId="65" fillId="43" borderId="10" xfId="0" applyFont="1" applyFill="1" applyBorder="1" applyAlignment="1">
      <alignment/>
    </xf>
    <xf numFmtId="8" fontId="64" fillId="43" borderId="10" xfId="0" applyNumberFormat="1" applyFont="1" applyFill="1" applyBorder="1" applyAlignment="1">
      <alignment horizontal="right"/>
    </xf>
    <xf numFmtId="0" fontId="64" fillId="42" borderId="30" xfId="0" applyFont="1" applyFill="1" applyBorder="1" applyAlignment="1">
      <alignment/>
    </xf>
    <xf numFmtId="0" fontId="64" fillId="42" borderId="31" xfId="0" applyFont="1" applyFill="1" applyBorder="1" applyAlignment="1">
      <alignment/>
    </xf>
    <xf numFmtId="0" fontId="64" fillId="42" borderId="32" xfId="0" applyFont="1" applyFill="1" applyBorder="1" applyAlignment="1">
      <alignment/>
    </xf>
    <xf numFmtId="0" fontId="64" fillId="42" borderId="23" xfId="0" applyFont="1" applyFill="1" applyBorder="1" applyAlignment="1">
      <alignment/>
    </xf>
    <xf numFmtId="0" fontId="65" fillId="42" borderId="32" xfId="0" applyFont="1" applyFill="1" applyBorder="1" applyAlignment="1">
      <alignment/>
    </xf>
    <xf numFmtId="0" fontId="65" fillId="42" borderId="31" xfId="0" applyFont="1" applyFill="1" applyBorder="1" applyAlignment="1">
      <alignment/>
    </xf>
    <xf numFmtId="0" fontId="65" fillId="0" borderId="23" xfId="0" applyFont="1" applyBorder="1" applyAlignment="1">
      <alignment/>
    </xf>
    <xf numFmtId="0" fontId="65" fillId="43" borderId="32" xfId="0" applyFont="1" applyFill="1" applyBorder="1" applyAlignment="1">
      <alignment/>
    </xf>
    <xf numFmtId="0" fontId="65" fillId="42" borderId="20" xfId="0" applyFont="1" applyFill="1" applyBorder="1" applyAlignment="1">
      <alignment/>
    </xf>
    <xf numFmtId="0" fontId="65" fillId="42" borderId="33" xfId="0" applyFont="1" applyFill="1" applyBorder="1" applyAlignment="1">
      <alignment/>
    </xf>
    <xf numFmtId="0" fontId="64" fillId="40" borderId="22" xfId="0" applyFont="1" applyFill="1" applyBorder="1" applyAlignment="1">
      <alignment/>
    </xf>
    <xf numFmtId="0" fontId="65" fillId="40" borderId="32" xfId="0" applyFont="1" applyFill="1" applyBorder="1" applyAlignment="1">
      <alignment/>
    </xf>
    <xf numFmtId="0" fontId="65" fillId="40" borderId="23" xfId="0" applyFont="1" applyFill="1" applyBorder="1" applyAlignment="1">
      <alignment/>
    </xf>
    <xf numFmtId="8" fontId="64" fillId="40" borderId="34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4" fillId="44" borderId="35" xfId="0" applyFont="1" applyFill="1" applyBorder="1" applyAlignment="1">
      <alignment horizontal="center" vertical="center"/>
    </xf>
    <xf numFmtId="0" fontId="64" fillId="44" borderId="36" xfId="0" applyFont="1" applyFill="1" applyBorder="1" applyAlignment="1">
      <alignment horizontal="center" vertical="center"/>
    </xf>
    <xf numFmtId="0" fontId="64" fillId="44" borderId="37" xfId="0" applyFont="1" applyFill="1" applyBorder="1" applyAlignment="1">
      <alignment horizontal="center" vertical="center"/>
    </xf>
    <xf numFmtId="0" fontId="68" fillId="0" borderId="37" xfId="0" applyFont="1" applyBorder="1" applyAlignment="1">
      <alignment horizontal="justify"/>
    </xf>
    <xf numFmtId="0" fontId="68" fillId="0" borderId="37" xfId="0" applyFont="1" applyBorder="1" applyAlignment="1">
      <alignment/>
    </xf>
    <xf numFmtId="0" fontId="68" fillId="0" borderId="38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8" fontId="69" fillId="0" borderId="37" xfId="0" applyNumberFormat="1" applyFont="1" applyFill="1" applyBorder="1" applyAlignment="1">
      <alignment horizontal="left" wrapText="1" readingOrder="1"/>
    </xf>
    <xf numFmtId="0" fontId="68" fillId="0" borderId="39" xfId="0" applyFont="1" applyBorder="1" applyAlignment="1">
      <alignment horizontal="center" vertical="center"/>
    </xf>
    <xf numFmtId="0" fontId="68" fillId="45" borderId="40" xfId="0" applyFont="1" applyFill="1" applyBorder="1" applyAlignment="1">
      <alignment horizontal="justify"/>
    </xf>
    <xf numFmtId="0" fontId="68" fillId="45" borderId="40" xfId="0" applyFont="1" applyFill="1" applyBorder="1" applyAlignment="1">
      <alignment/>
    </xf>
    <xf numFmtId="0" fontId="68" fillId="45" borderId="0" xfId="0" applyFont="1" applyFill="1" applyBorder="1" applyAlignment="1">
      <alignment horizontal="center" vertical="center"/>
    </xf>
    <xf numFmtId="0" fontId="69" fillId="45" borderId="40" xfId="0" applyFont="1" applyFill="1" applyBorder="1" applyAlignment="1">
      <alignment horizontal="center" vertical="top" wrapText="1" readingOrder="1"/>
    </xf>
    <xf numFmtId="6" fontId="69" fillId="45" borderId="40" xfId="0" applyNumberFormat="1" applyFont="1" applyFill="1" applyBorder="1" applyAlignment="1">
      <alignment horizontal="left" vertical="top" wrapText="1" readingOrder="1"/>
    </xf>
    <xf numFmtId="8" fontId="69" fillId="45" borderId="40" xfId="0" applyNumberFormat="1" applyFont="1" applyFill="1" applyBorder="1" applyAlignment="1">
      <alignment horizontal="left" vertical="top" wrapText="1" readingOrder="1"/>
    </xf>
    <xf numFmtId="0" fontId="69" fillId="45" borderId="41" xfId="0" applyFont="1" applyFill="1" applyBorder="1" applyAlignment="1">
      <alignment horizontal="center" vertical="top" wrapText="1" readingOrder="1"/>
    </xf>
    <xf numFmtId="8" fontId="69" fillId="13" borderId="40" xfId="0" applyNumberFormat="1" applyFont="1" applyFill="1" applyBorder="1" applyAlignment="1">
      <alignment horizontal="left" wrapText="1" readingOrder="1"/>
    </xf>
    <xf numFmtId="0" fontId="68" fillId="13" borderId="40" xfId="0" applyFont="1" applyFill="1" applyBorder="1" applyAlignment="1">
      <alignment/>
    </xf>
    <xf numFmtId="0" fontId="68" fillId="13" borderId="0" xfId="0" applyFont="1" applyFill="1" applyBorder="1" applyAlignment="1">
      <alignment horizontal="center" vertical="center"/>
    </xf>
    <xf numFmtId="0" fontId="68" fillId="13" borderId="40" xfId="0" applyFont="1" applyFill="1" applyBorder="1" applyAlignment="1">
      <alignment horizontal="center" vertical="center"/>
    </xf>
    <xf numFmtId="0" fontId="68" fillId="13" borderId="40" xfId="0" applyFont="1" applyFill="1" applyBorder="1" applyAlignment="1">
      <alignment horizontal="left" vertical="center"/>
    </xf>
    <xf numFmtId="0" fontId="68" fillId="13" borderId="41" xfId="0" applyFont="1" applyFill="1" applyBorder="1" applyAlignment="1">
      <alignment horizontal="center" vertical="center"/>
    </xf>
    <xf numFmtId="0" fontId="68" fillId="40" borderId="40" xfId="0" applyFont="1" applyFill="1" applyBorder="1" applyAlignment="1">
      <alignment horizontal="justify"/>
    </xf>
    <xf numFmtId="0" fontId="68" fillId="40" borderId="40" xfId="0" applyFont="1" applyFill="1" applyBorder="1" applyAlignment="1">
      <alignment/>
    </xf>
    <xf numFmtId="0" fontId="68" fillId="40" borderId="0" xfId="0" applyFont="1" applyFill="1" applyBorder="1" applyAlignment="1">
      <alignment horizontal="center" vertical="center"/>
    </xf>
    <xf numFmtId="0" fontId="69" fillId="40" borderId="40" xfId="0" applyFont="1" applyFill="1" applyBorder="1" applyAlignment="1">
      <alignment horizontal="center" wrapText="1" readingOrder="1"/>
    </xf>
    <xf numFmtId="0" fontId="69" fillId="40" borderId="40" xfId="0" applyFont="1" applyFill="1" applyBorder="1" applyAlignment="1">
      <alignment horizontal="left" vertical="center" wrapText="1" readingOrder="1"/>
    </xf>
    <xf numFmtId="0" fontId="69" fillId="40" borderId="40" xfId="0" applyFont="1" applyFill="1" applyBorder="1" applyAlignment="1">
      <alignment horizontal="center" vertical="top" wrapText="1" readingOrder="1"/>
    </xf>
    <xf numFmtId="0" fontId="69" fillId="40" borderId="41" xfId="0" applyFont="1" applyFill="1" applyBorder="1" applyAlignment="1">
      <alignment horizontal="center" vertical="top" wrapText="1" readingOrder="1"/>
    </xf>
    <xf numFmtId="0" fontId="68" fillId="13" borderId="40" xfId="0" applyFont="1" applyFill="1" applyBorder="1" applyAlignment="1">
      <alignment/>
    </xf>
    <xf numFmtId="0" fontId="68" fillId="40" borderId="40" xfId="0" applyFont="1" applyFill="1" applyBorder="1" applyAlignment="1">
      <alignment/>
    </xf>
    <xf numFmtId="0" fontId="68" fillId="40" borderId="40" xfId="0" applyFont="1" applyFill="1" applyBorder="1" applyAlignment="1">
      <alignment horizontal="center" vertical="center"/>
    </xf>
    <xf numFmtId="8" fontId="69" fillId="40" borderId="40" xfId="0" applyNumberFormat="1" applyFont="1" applyFill="1" applyBorder="1" applyAlignment="1">
      <alignment horizontal="left" wrapText="1" readingOrder="1"/>
    </xf>
    <xf numFmtId="0" fontId="68" fillId="40" borderId="40" xfId="0" applyFont="1" applyFill="1" applyBorder="1" applyAlignment="1">
      <alignment horizontal="left" vertical="center"/>
    </xf>
    <xf numFmtId="0" fontId="68" fillId="40" borderId="41" xfId="0" applyFont="1" applyFill="1" applyBorder="1" applyAlignment="1">
      <alignment horizontal="center" vertical="center"/>
    </xf>
    <xf numFmtId="0" fontId="68" fillId="6" borderId="40" xfId="0" applyFont="1" applyFill="1" applyBorder="1" applyAlignment="1">
      <alignment/>
    </xf>
    <xf numFmtId="0" fontId="68" fillId="6" borderId="40" xfId="0" applyFont="1" applyFill="1" applyBorder="1" applyAlignment="1">
      <alignment/>
    </xf>
    <xf numFmtId="0" fontId="68" fillId="6" borderId="0" xfId="0" applyFont="1" applyFill="1" applyBorder="1" applyAlignment="1">
      <alignment horizontal="center" vertical="center"/>
    </xf>
    <xf numFmtId="0" fontId="68" fillId="6" borderId="40" xfId="0" applyFont="1" applyFill="1" applyBorder="1" applyAlignment="1">
      <alignment horizontal="center" vertical="center"/>
    </xf>
    <xf numFmtId="8" fontId="69" fillId="6" borderId="40" xfId="0" applyNumberFormat="1" applyFont="1" applyFill="1" applyBorder="1" applyAlignment="1">
      <alignment horizontal="left" wrapText="1" readingOrder="1"/>
    </xf>
    <xf numFmtId="0" fontId="68" fillId="6" borderId="41" xfId="0" applyFont="1" applyFill="1" applyBorder="1" applyAlignment="1">
      <alignment horizontal="center" vertical="center"/>
    </xf>
    <xf numFmtId="0" fontId="68" fillId="45" borderId="40" xfId="0" applyFont="1" applyFill="1" applyBorder="1" applyAlignment="1">
      <alignment/>
    </xf>
    <xf numFmtId="0" fontId="68" fillId="45" borderId="40" xfId="0" applyFont="1" applyFill="1" applyBorder="1" applyAlignment="1">
      <alignment horizontal="center" vertical="center"/>
    </xf>
    <xf numFmtId="8" fontId="69" fillId="45" borderId="40" xfId="0" applyNumberFormat="1" applyFont="1" applyFill="1" applyBorder="1" applyAlignment="1">
      <alignment horizontal="left" wrapText="1" readingOrder="1"/>
    </xf>
    <xf numFmtId="0" fontId="68" fillId="0" borderId="42" xfId="0" applyFont="1" applyBorder="1" applyAlignment="1">
      <alignment vertical="center"/>
    </xf>
    <xf numFmtId="0" fontId="68" fillId="0" borderId="43" xfId="0" applyFont="1" applyBorder="1" applyAlignment="1">
      <alignment horizontal="center" vertical="center"/>
    </xf>
    <xf numFmtId="0" fontId="69" fillId="0" borderId="42" xfId="0" applyFont="1" applyFill="1" applyBorder="1" applyAlignment="1">
      <alignment horizontal="center" vertical="center" wrapText="1" readingOrder="1"/>
    </xf>
    <xf numFmtId="0" fontId="69" fillId="0" borderId="42" xfId="0" applyFont="1" applyFill="1" applyBorder="1" applyAlignment="1">
      <alignment horizontal="left" vertical="center" wrapText="1" readingOrder="1"/>
    </xf>
    <xf numFmtId="0" fontId="69" fillId="0" borderId="18" xfId="0" applyFont="1" applyFill="1" applyBorder="1" applyAlignment="1">
      <alignment horizontal="center" vertical="center" wrapText="1" readingOrder="1"/>
    </xf>
    <xf numFmtId="0" fontId="68" fillId="0" borderId="0" xfId="0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horizontal="center" vertical="center"/>
    </xf>
    <xf numFmtId="8" fontId="69" fillId="0" borderId="37" xfId="0" applyNumberFormat="1" applyFont="1" applyBorder="1" applyAlignment="1">
      <alignment horizontal="left"/>
    </xf>
    <xf numFmtId="0" fontId="68" fillId="16" borderId="40" xfId="0" applyFont="1" applyFill="1" applyBorder="1" applyAlignment="1">
      <alignment horizontal="justify"/>
    </xf>
    <xf numFmtId="0" fontId="68" fillId="16" borderId="40" xfId="0" applyFont="1" applyFill="1" applyBorder="1" applyAlignment="1">
      <alignment/>
    </xf>
    <xf numFmtId="0" fontId="68" fillId="16" borderId="40" xfId="0" applyFont="1" applyFill="1" applyBorder="1" applyAlignment="1">
      <alignment horizontal="center" vertical="center"/>
    </xf>
    <xf numFmtId="0" fontId="68" fillId="16" borderId="0" xfId="0" applyFont="1" applyFill="1" applyBorder="1" applyAlignment="1">
      <alignment horizontal="center" vertical="center"/>
    </xf>
    <xf numFmtId="8" fontId="69" fillId="16" borderId="40" xfId="0" applyNumberFormat="1" applyFont="1" applyFill="1" applyBorder="1" applyAlignment="1">
      <alignment horizontal="left" wrapText="1" readingOrder="1"/>
    </xf>
    <xf numFmtId="8" fontId="69" fillId="16" borderId="40" xfId="0" applyNumberFormat="1" applyFont="1" applyFill="1" applyBorder="1" applyAlignment="1">
      <alignment horizontal="left"/>
    </xf>
    <xf numFmtId="0" fontId="68" fillId="16" borderId="41" xfId="0" applyFont="1" applyFill="1" applyBorder="1" applyAlignment="1">
      <alignment horizontal="center" vertical="center"/>
    </xf>
    <xf numFmtId="0" fontId="68" fillId="0" borderId="40" xfId="0" applyFont="1" applyFill="1" applyBorder="1" applyAlignment="1">
      <alignment horizontal="center" vertical="center"/>
    </xf>
    <xf numFmtId="0" fontId="68" fillId="4" borderId="37" xfId="0" applyFont="1" applyFill="1" applyBorder="1" applyAlignment="1">
      <alignment horizontal="justify"/>
    </xf>
    <xf numFmtId="0" fontId="68" fillId="4" borderId="37" xfId="0" applyFont="1" applyFill="1" applyBorder="1" applyAlignment="1">
      <alignment/>
    </xf>
    <xf numFmtId="0" fontId="68" fillId="4" borderId="37" xfId="0" applyFont="1" applyFill="1" applyBorder="1" applyAlignment="1">
      <alignment horizontal="center" vertical="center"/>
    </xf>
    <xf numFmtId="8" fontId="69" fillId="4" borderId="37" xfId="0" applyNumberFormat="1" applyFont="1" applyFill="1" applyBorder="1" applyAlignment="1">
      <alignment horizontal="left"/>
    </xf>
    <xf numFmtId="0" fontId="69" fillId="4" borderId="39" xfId="0" applyFont="1" applyFill="1" applyBorder="1" applyAlignment="1">
      <alignment horizontal="center" vertical="top" wrapText="1" readingOrder="1"/>
    </xf>
    <xf numFmtId="0" fontId="68" fillId="4" borderId="40" xfId="0" applyFont="1" applyFill="1" applyBorder="1" applyAlignment="1">
      <alignment horizontal="justify"/>
    </xf>
    <xf numFmtId="0" fontId="68" fillId="4" borderId="40" xfId="0" applyFont="1" applyFill="1" applyBorder="1" applyAlignment="1">
      <alignment/>
    </xf>
    <xf numFmtId="0" fontId="68" fillId="4" borderId="40" xfId="0" applyFont="1" applyFill="1" applyBorder="1" applyAlignment="1">
      <alignment horizontal="center" vertical="center"/>
    </xf>
    <xf numFmtId="8" fontId="69" fillId="4" borderId="40" xfId="0" applyNumberFormat="1" applyFont="1" applyFill="1" applyBorder="1" applyAlignment="1">
      <alignment horizontal="left"/>
    </xf>
    <xf numFmtId="0" fontId="69" fillId="4" borderId="41" xfId="0" applyFont="1" applyFill="1" applyBorder="1" applyAlignment="1">
      <alignment horizontal="center" vertical="top" wrapText="1" readingOrder="1"/>
    </xf>
    <xf numFmtId="0" fontId="68" fillId="13" borderId="42" xfId="0" applyFont="1" applyFill="1" applyBorder="1" applyAlignment="1">
      <alignment horizontal="justify"/>
    </xf>
    <xf numFmtId="0" fontId="68" fillId="13" borderId="42" xfId="0" applyFont="1" applyFill="1" applyBorder="1" applyAlignment="1">
      <alignment/>
    </xf>
    <xf numFmtId="0" fontId="68" fillId="13" borderId="42" xfId="0" applyFont="1" applyFill="1" applyBorder="1" applyAlignment="1">
      <alignment horizontal="center" vertical="center"/>
    </xf>
    <xf numFmtId="0" fontId="69" fillId="13" borderId="18" xfId="0" applyFont="1" applyFill="1" applyBorder="1" applyAlignment="1">
      <alignment horizontal="center" vertical="top" wrapText="1" readingOrder="1"/>
    </xf>
    <xf numFmtId="0" fontId="68" fillId="16" borderId="42" xfId="0" applyFont="1" applyFill="1" applyBorder="1" applyAlignment="1">
      <alignment/>
    </xf>
    <xf numFmtId="0" fontId="68" fillId="16" borderId="42" xfId="0" applyFont="1" applyFill="1" applyBorder="1" applyAlignment="1">
      <alignment horizontal="center" vertical="center"/>
    </xf>
    <xf numFmtId="0" fontId="68" fillId="16" borderId="44" xfId="0" applyFont="1" applyFill="1" applyBorder="1" applyAlignment="1">
      <alignment horizontal="center" vertical="center"/>
    </xf>
    <xf numFmtId="8" fontId="69" fillId="16" borderId="42" xfId="0" applyNumberFormat="1" applyFont="1" applyFill="1" applyBorder="1" applyAlignment="1">
      <alignment horizontal="left"/>
    </xf>
    <xf numFmtId="0" fontId="68" fillId="16" borderId="18" xfId="0" applyFont="1" applyFill="1" applyBorder="1" applyAlignment="1">
      <alignment horizontal="center" vertical="center"/>
    </xf>
    <xf numFmtId="0" fontId="68" fillId="9" borderId="37" xfId="0" applyFont="1" applyFill="1" applyBorder="1" applyAlignment="1">
      <alignment/>
    </xf>
    <xf numFmtId="0" fontId="68" fillId="9" borderId="39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top" wrapText="1" readingOrder="1"/>
    </xf>
    <xf numFmtId="0" fontId="69" fillId="9" borderId="37" xfId="0" applyFont="1" applyFill="1" applyBorder="1" applyAlignment="1">
      <alignment horizontal="left" vertical="top" wrapText="1" readingOrder="1"/>
    </xf>
    <xf numFmtId="8" fontId="69" fillId="9" borderId="37" xfId="0" applyNumberFormat="1" applyFont="1" applyFill="1" applyBorder="1" applyAlignment="1">
      <alignment horizontal="left" wrapText="1" readingOrder="1"/>
    </xf>
    <xf numFmtId="0" fontId="69" fillId="9" borderId="37" xfId="0" applyFont="1" applyFill="1" applyBorder="1" applyAlignment="1">
      <alignment horizontal="center" wrapText="1" readingOrder="1"/>
    </xf>
    <xf numFmtId="0" fontId="69" fillId="9" borderId="39" xfId="0" applyFont="1" applyFill="1" applyBorder="1" applyAlignment="1">
      <alignment horizontal="center" wrapText="1" readingOrder="1"/>
    </xf>
    <xf numFmtId="0" fontId="68" fillId="9" borderId="40" xfId="0" applyFont="1" applyFill="1" applyBorder="1" applyAlignment="1">
      <alignment/>
    </xf>
    <xf numFmtId="0" fontId="68" fillId="9" borderId="41" xfId="0" applyFont="1" applyFill="1" applyBorder="1" applyAlignment="1">
      <alignment horizontal="center" vertical="center"/>
    </xf>
    <xf numFmtId="0" fontId="69" fillId="9" borderId="40" xfId="0" applyFont="1" applyFill="1" applyBorder="1" applyAlignment="1">
      <alignment horizontal="center" vertical="top" wrapText="1" readingOrder="1"/>
    </xf>
    <xf numFmtId="0" fontId="69" fillId="9" borderId="40" xfId="0" applyFont="1" applyFill="1" applyBorder="1" applyAlignment="1">
      <alignment horizontal="left" vertical="top" wrapText="1" readingOrder="1"/>
    </xf>
    <xf numFmtId="8" fontId="69" fillId="9" borderId="40" xfId="0" applyNumberFormat="1" applyFont="1" applyFill="1" applyBorder="1" applyAlignment="1">
      <alignment horizontal="left" vertical="top" wrapText="1" readingOrder="1"/>
    </xf>
    <xf numFmtId="0" fontId="69" fillId="9" borderId="40" xfId="0" applyFont="1" applyFill="1" applyBorder="1" applyAlignment="1">
      <alignment horizontal="center" wrapText="1" readingOrder="1"/>
    </xf>
    <xf numFmtId="0" fontId="69" fillId="9" borderId="41" xfId="0" applyFont="1" applyFill="1" applyBorder="1" applyAlignment="1">
      <alignment horizontal="center" vertical="top" wrapText="1" readingOrder="1"/>
    </xf>
    <xf numFmtId="0" fontId="68" fillId="0" borderId="41" xfId="0" applyFont="1" applyFill="1" applyBorder="1" applyAlignment="1">
      <alignment horizontal="center" vertical="center"/>
    </xf>
    <xf numFmtId="0" fontId="68" fillId="9" borderId="40" xfId="0" applyFont="1" applyFill="1" applyBorder="1" applyAlignment="1">
      <alignment vertical="center"/>
    </xf>
    <xf numFmtId="0" fontId="69" fillId="9" borderId="40" xfId="0" applyFont="1" applyFill="1" applyBorder="1" applyAlignment="1">
      <alignment horizontal="center" vertical="center" wrapText="1" readingOrder="1"/>
    </xf>
    <xf numFmtId="0" fontId="69" fillId="9" borderId="40" xfId="0" applyFont="1" applyFill="1" applyBorder="1" applyAlignment="1">
      <alignment horizontal="left" vertical="center" wrapText="1" readingOrder="1"/>
    </xf>
    <xf numFmtId="0" fontId="69" fillId="9" borderId="41" xfId="0" applyFont="1" applyFill="1" applyBorder="1" applyAlignment="1">
      <alignment horizontal="center" vertical="center" wrapText="1" readingOrder="1"/>
    </xf>
    <xf numFmtId="0" fontId="68" fillId="0" borderId="18" xfId="0" applyFont="1" applyFill="1" applyBorder="1" applyAlignment="1">
      <alignment horizontal="center" vertical="center"/>
    </xf>
    <xf numFmtId="0" fontId="70" fillId="19" borderId="35" xfId="0" applyFont="1" applyFill="1" applyBorder="1" applyAlignment="1">
      <alignment horizontal="center" wrapText="1"/>
    </xf>
    <xf numFmtId="0" fontId="71" fillId="46" borderId="35" xfId="0" applyFont="1" applyFill="1" applyBorder="1" applyAlignment="1">
      <alignment horizontal="center" vertical="center" wrapText="1"/>
    </xf>
    <xf numFmtId="0" fontId="68" fillId="0" borderId="45" xfId="0" applyFont="1" applyBorder="1" applyAlignment="1">
      <alignment vertical="center"/>
    </xf>
    <xf numFmtId="0" fontId="68" fillId="0" borderId="35" xfId="0" applyFont="1" applyFill="1" applyBorder="1" applyAlignment="1">
      <alignment vertical="center"/>
    </xf>
    <xf numFmtId="0" fontId="71" fillId="18" borderId="35" xfId="0" applyFont="1" applyFill="1" applyBorder="1" applyAlignment="1">
      <alignment horizontal="center" vertical="center" wrapText="1"/>
    </xf>
    <xf numFmtId="0" fontId="68" fillId="0" borderId="43" xfId="0" applyFont="1" applyBorder="1" applyAlignment="1">
      <alignment vertical="center"/>
    </xf>
    <xf numFmtId="0" fontId="68" fillId="0" borderId="42" xfId="0" applyFont="1" applyFill="1" applyBorder="1" applyAlignment="1">
      <alignment vertical="center"/>
    </xf>
    <xf numFmtId="0" fontId="70" fillId="18" borderId="35" xfId="0" applyFont="1" applyFill="1" applyBorder="1" applyAlignment="1">
      <alignment horizontal="center" vertical="center" wrapText="1"/>
    </xf>
    <xf numFmtId="0" fontId="68" fillId="0" borderId="46" xfId="0" applyFont="1" applyBorder="1" applyAlignment="1">
      <alignment vertical="center"/>
    </xf>
    <xf numFmtId="0" fontId="68" fillId="42" borderId="36" xfId="0" applyFont="1" applyFill="1" applyBorder="1" applyAlignment="1">
      <alignment horizontal="center" vertical="center"/>
    </xf>
    <xf numFmtId="0" fontId="8" fillId="47" borderId="35" xfId="0" applyFont="1" applyFill="1" applyBorder="1" applyAlignment="1">
      <alignment horizontal="center" vertical="center" wrapText="1"/>
    </xf>
    <xf numFmtId="0" fontId="70" fillId="11" borderId="3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71" fillId="0" borderId="0" xfId="0" applyFont="1" applyBorder="1" applyAlignment="1">
      <alignment/>
    </xf>
    <xf numFmtId="0" fontId="7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68" fillId="42" borderId="0" xfId="0" applyFont="1" applyFill="1" applyBorder="1" applyAlignment="1">
      <alignment horizontal="center" vertical="center"/>
    </xf>
    <xf numFmtId="0" fontId="68" fillId="42" borderId="0" xfId="0" applyFont="1" applyFill="1" applyBorder="1" applyAlignment="1">
      <alignment horizontal="left" vertical="center"/>
    </xf>
    <xf numFmtId="0" fontId="68" fillId="42" borderId="47" xfId="0" applyFont="1" applyFill="1" applyBorder="1" applyAlignment="1">
      <alignment horizontal="center" vertical="center"/>
    </xf>
    <xf numFmtId="0" fontId="68" fillId="42" borderId="0" xfId="0" applyFont="1" applyFill="1" applyBorder="1" applyAlignment="1">
      <alignment/>
    </xf>
    <xf numFmtId="0" fontId="68" fillId="42" borderId="40" xfId="0" applyFont="1" applyFill="1" applyBorder="1" applyAlignment="1">
      <alignment/>
    </xf>
    <xf numFmtId="0" fontId="68" fillId="42" borderId="42" xfId="0" applyFont="1" applyFill="1" applyBorder="1" applyAlignment="1">
      <alignment/>
    </xf>
    <xf numFmtId="0" fontId="68" fillId="42" borderId="41" xfId="0" applyFont="1" applyFill="1" applyBorder="1" applyAlignment="1">
      <alignment horizontal="center" vertical="center"/>
    </xf>
    <xf numFmtId="0" fontId="68" fillId="42" borderId="40" xfId="0" applyFont="1" applyFill="1" applyBorder="1" applyAlignment="1">
      <alignment horizontal="center" vertical="center"/>
    </xf>
    <xf numFmtId="0" fontId="68" fillId="42" borderId="40" xfId="0" applyFont="1" applyFill="1" applyBorder="1" applyAlignment="1">
      <alignment horizontal="left" vertical="center"/>
    </xf>
    <xf numFmtId="0" fontId="68" fillId="42" borderId="42" xfId="0" applyFont="1" applyFill="1" applyBorder="1" applyAlignment="1">
      <alignment horizontal="center" vertical="center"/>
    </xf>
    <xf numFmtId="0" fontId="68" fillId="42" borderId="42" xfId="0" applyFont="1" applyFill="1" applyBorder="1" applyAlignment="1">
      <alignment horizontal="left" vertical="center"/>
    </xf>
    <xf numFmtId="0" fontId="68" fillId="42" borderId="18" xfId="0" applyFont="1" applyFill="1" applyBorder="1" applyAlignment="1">
      <alignment horizontal="center" vertical="center"/>
    </xf>
    <xf numFmtId="0" fontId="68" fillId="42" borderId="40" xfId="0" applyFont="1" applyFill="1" applyBorder="1" applyAlignment="1">
      <alignment horizontal="justify"/>
    </xf>
    <xf numFmtId="0" fontId="68" fillId="42" borderId="48" xfId="0" applyFont="1" applyFill="1" applyBorder="1" applyAlignment="1">
      <alignment horizontal="center" vertical="center"/>
    </xf>
    <xf numFmtId="0" fontId="68" fillId="42" borderId="37" xfId="0" applyFont="1" applyFill="1" applyBorder="1" applyAlignment="1">
      <alignment horizontal="left" vertical="center"/>
    </xf>
    <xf numFmtId="0" fontId="68" fillId="42" borderId="37" xfId="0" applyFont="1" applyFill="1" applyBorder="1" applyAlignment="1">
      <alignment horizontal="center" vertical="center"/>
    </xf>
    <xf numFmtId="0" fontId="68" fillId="42" borderId="39" xfId="0" applyFont="1" applyFill="1" applyBorder="1" applyAlignment="1">
      <alignment horizontal="center" vertical="center"/>
    </xf>
    <xf numFmtId="8" fontId="69" fillId="42" borderId="40" xfId="0" applyNumberFormat="1" applyFont="1" applyFill="1" applyBorder="1" applyAlignment="1">
      <alignment horizontal="left"/>
    </xf>
    <xf numFmtId="0" fontId="69" fillId="42" borderId="41" xfId="0" applyFont="1" applyFill="1" applyBorder="1" applyAlignment="1">
      <alignment horizontal="center" vertical="top" wrapText="1" readingOrder="1"/>
    </xf>
    <xf numFmtId="0" fontId="71" fillId="42" borderId="40" xfId="0" applyFont="1" applyFill="1" applyBorder="1" applyAlignment="1">
      <alignment horizontal="justify"/>
    </xf>
    <xf numFmtId="8" fontId="69" fillId="42" borderId="42" xfId="0" applyNumberFormat="1" applyFont="1" applyFill="1" applyBorder="1" applyAlignment="1">
      <alignment horizontal="left"/>
    </xf>
    <xf numFmtId="0" fontId="68" fillId="42" borderId="37" xfId="0" applyFont="1" applyFill="1" applyBorder="1" applyAlignment="1">
      <alignment/>
    </xf>
    <xf numFmtId="0" fontId="71" fillId="42" borderId="40" xfId="0" applyFont="1" applyFill="1" applyBorder="1" applyAlignment="1">
      <alignment/>
    </xf>
    <xf numFmtId="0" fontId="6" fillId="42" borderId="37" xfId="0" applyFont="1" applyFill="1" applyBorder="1" applyAlignment="1">
      <alignment horizontal="center" vertical="top" wrapText="1" readingOrder="1"/>
    </xf>
    <xf numFmtId="0" fontId="6" fillId="42" borderId="37" xfId="0" applyFont="1" applyFill="1" applyBorder="1" applyAlignment="1">
      <alignment horizontal="left" vertical="top" wrapText="1" readingOrder="1"/>
    </xf>
    <xf numFmtId="6" fontId="6" fillId="42" borderId="37" xfId="0" applyNumberFormat="1" applyFont="1" applyFill="1" applyBorder="1" applyAlignment="1">
      <alignment horizontal="left" wrapText="1" readingOrder="1"/>
    </xf>
    <xf numFmtId="0" fontId="6" fillId="42" borderId="37" xfId="0" applyFont="1" applyFill="1" applyBorder="1" applyAlignment="1">
      <alignment horizontal="center" wrapText="1" readingOrder="1"/>
    </xf>
    <xf numFmtId="0" fontId="6" fillId="42" borderId="39" xfId="0" applyFont="1" applyFill="1" applyBorder="1" applyAlignment="1">
      <alignment horizontal="center" wrapText="1" readingOrder="1"/>
    </xf>
    <xf numFmtId="8" fontId="69" fillId="42" borderId="40" xfId="0" applyNumberFormat="1" applyFont="1" applyFill="1" applyBorder="1" applyAlignment="1">
      <alignment horizontal="left" readingOrder="1"/>
    </xf>
    <xf numFmtId="0" fontId="6" fillId="42" borderId="40" xfId="0" applyFont="1" applyFill="1" applyBorder="1" applyAlignment="1">
      <alignment horizontal="center" vertical="top" wrapText="1" readingOrder="1"/>
    </xf>
    <xf numFmtId="0" fontId="6" fillId="42" borderId="40" xfId="0" applyFont="1" applyFill="1" applyBorder="1" applyAlignment="1">
      <alignment horizontal="left" vertical="top" wrapText="1" readingOrder="1"/>
    </xf>
    <xf numFmtId="8" fontId="6" fillId="42" borderId="40" xfId="0" applyNumberFormat="1" applyFont="1" applyFill="1" applyBorder="1" applyAlignment="1">
      <alignment horizontal="left" wrapText="1" readingOrder="1"/>
    </xf>
    <xf numFmtId="0" fontId="6" fillId="42" borderId="40" xfId="0" applyFont="1" applyFill="1" applyBorder="1" applyAlignment="1">
      <alignment horizontal="center" wrapText="1" readingOrder="1"/>
    </xf>
    <xf numFmtId="0" fontId="6" fillId="42" borderId="41" xfId="0" applyFont="1" applyFill="1" applyBorder="1" applyAlignment="1">
      <alignment horizontal="center" wrapText="1" readingOrder="1"/>
    </xf>
    <xf numFmtId="0" fontId="6" fillId="42" borderId="40" xfId="0" applyFont="1" applyFill="1" applyBorder="1" applyAlignment="1">
      <alignment horizontal="center" vertical="center" wrapText="1" readingOrder="1"/>
    </xf>
    <xf numFmtId="8" fontId="6" fillId="42" borderId="40" xfId="0" applyNumberFormat="1" applyFont="1" applyFill="1" applyBorder="1" applyAlignment="1">
      <alignment horizontal="left" vertical="center" wrapText="1" readingOrder="1"/>
    </xf>
    <xf numFmtId="0" fontId="6" fillId="42" borderId="41" xfId="0" applyFont="1" applyFill="1" applyBorder="1" applyAlignment="1">
      <alignment horizontal="center" vertical="center" wrapText="1" readingOrder="1"/>
    </xf>
    <xf numFmtId="0" fontId="6" fillId="42" borderId="40" xfId="0" applyFont="1" applyFill="1" applyBorder="1" applyAlignment="1">
      <alignment horizontal="center" vertical="top" wrapText="1"/>
    </xf>
    <xf numFmtId="0" fontId="6" fillId="42" borderId="40" xfId="0" applyFont="1" applyFill="1" applyBorder="1" applyAlignment="1">
      <alignment horizontal="left" vertical="top" wrapText="1"/>
    </xf>
    <xf numFmtId="0" fontId="6" fillId="42" borderId="41" xfId="0" applyFont="1" applyFill="1" applyBorder="1" applyAlignment="1">
      <alignment horizontal="center" vertical="top" wrapText="1" readingOrder="1"/>
    </xf>
    <xf numFmtId="0" fontId="68" fillId="42" borderId="40" xfId="0" applyFont="1" applyFill="1" applyBorder="1" applyAlignment="1">
      <alignment/>
    </xf>
    <xf numFmtId="0" fontId="69" fillId="42" borderId="40" xfId="0" applyFont="1" applyFill="1" applyBorder="1" applyAlignment="1">
      <alignment horizontal="center" vertical="top" wrapText="1" readingOrder="1"/>
    </xf>
    <xf numFmtId="0" fontId="69" fillId="42" borderId="40" xfId="0" applyFont="1" applyFill="1" applyBorder="1" applyAlignment="1">
      <alignment horizontal="left" vertical="top" wrapText="1" readingOrder="1"/>
    </xf>
    <xf numFmtId="0" fontId="68" fillId="42" borderId="38" xfId="0" applyFont="1" applyFill="1" applyBorder="1" applyAlignment="1">
      <alignment horizontal="justify"/>
    </xf>
    <xf numFmtId="0" fontId="68" fillId="42" borderId="0" xfId="0" applyFont="1" applyFill="1" applyBorder="1" applyAlignment="1">
      <alignment horizontal="justify"/>
    </xf>
    <xf numFmtId="0" fontId="68" fillId="9" borderId="48" xfId="0" applyFont="1" applyFill="1" applyBorder="1" applyAlignment="1">
      <alignment/>
    </xf>
    <xf numFmtId="0" fontId="68" fillId="9" borderId="47" xfId="0" applyFont="1" applyFill="1" applyBorder="1" applyAlignment="1">
      <alignment/>
    </xf>
    <xf numFmtId="0" fontId="68" fillId="42" borderId="47" xfId="0" applyFont="1" applyFill="1" applyBorder="1" applyAlignment="1">
      <alignment/>
    </xf>
    <xf numFmtId="0" fontId="68" fillId="9" borderId="47" xfId="0" applyFont="1" applyFill="1" applyBorder="1" applyAlignment="1">
      <alignment vertical="center"/>
    </xf>
    <xf numFmtId="0" fontId="68" fillId="42" borderId="44" xfId="0" applyFont="1" applyFill="1" applyBorder="1" applyAlignment="1">
      <alignment/>
    </xf>
    <xf numFmtId="0" fontId="68" fillId="42" borderId="48" xfId="0" applyFont="1" applyFill="1" applyBorder="1" applyAlignment="1">
      <alignment/>
    </xf>
    <xf numFmtId="0" fontId="6" fillId="0" borderId="40" xfId="0" applyFont="1" applyFill="1" applyBorder="1" applyAlignment="1">
      <alignment horizontal="center"/>
    </xf>
    <xf numFmtId="0" fontId="71" fillId="42" borderId="0" xfId="0" applyFont="1" applyFill="1" applyBorder="1" applyAlignment="1">
      <alignment horizontal="left" vertical="center"/>
    </xf>
    <xf numFmtId="0" fontId="73" fillId="0" borderId="38" xfId="0" applyFont="1" applyBorder="1" applyAlignment="1">
      <alignment/>
    </xf>
    <xf numFmtId="0" fontId="6" fillId="0" borderId="0" xfId="53" applyFont="1">
      <alignment/>
      <protection/>
    </xf>
    <xf numFmtId="0" fontId="6" fillId="0" borderId="0" xfId="53">
      <alignment/>
      <protection/>
    </xf>
    <xf numFmtId="0" fontId="13" fillId="40" borderId="30" xfId="53" applyFont="1" applyFill="1" applyBorder="1">
      <alignment/>
      <protection/>
    </xf>
    <xf numFmtId="0" fontId="13" fillId="40" borderId="22" xfId="53" applyFont="1" applyFill="1" applyBorder="1">
      <alignment/>
      <protection/>
    </xf>
    <xf numFmtId="0" fontId="13" fillId="40" borderId="49" xfId="53" applyFont="1" applyFill="1" applyBorder="1" applyAlignment="1">
      <alignment horizontal="center"/>
      <protection/>
    </xf>
    <xf numFmtId="0" fontId="13" fillId="40" borderId="50" xfId="53" applyFont="1" applyFill="1" applyBorder="1" applyAlignment="1">
      <alignment horizontal="center"/>
      <protection/>
    </xf>
    <xf numFmtId="0" fontId="13" fillId="40" borderId="51" xfId="53" applyFont="1" applyFill="1" applyBorder="1" applyAlignment="1">
      <alignment horizontal="center"/>
      <protection/>
    </xf>
    <xf numFmtId="0" fontId="13" fillId="40" borderId="47" xfId="53" applyFont="1" applyFill="1" applyBorder="1" applyAlignment="1">
      <alignment horizontal="center"/>
      <protection/>
    </xf>
    <xf numFmtId="0" fontId="13" fillId="40" borderId="0" xfId="53" applyFont="1" applyFill="1" applyBorder="1" applyAlignment="1">
      <alignment horizontal="center"/>
      <protection/>
    </xf>
    <xf numFmtId="0" fontId="14" fillId="40" borderId="0" xfId="53" applyFont="1" applyFill="1" applyBorder="1" applyAlignment="1">
      <alignment horizontal="center"/>
      <protection/>
    </xf>
    <xf numFmtId="0" fontId="6" fillId="0" borderId="47" xfId="53" applyFont="1" applyBorder="1">
      <alignment/>
      <protection/>
    </xf>
    <xf numFmtId="0" fontId="6" fillId="0" borderId="0" xfId="53" applyFont="1" applyBorder="1">
      <alignment/>
      <protection/>
    </xf>
    <xf numFmtId="164" fontId="6" fillId="0" borderId="0" xfId="53" applyNumberFormat="1" applyFont="1" applyBorder="1">
      <alignment/>
      <protection/>
    </xf>
    <xf numFmtId="0" fontId="6" fillId="0" borderId="40" xfId="53" applyFont="1" applyBorder="1">
      <alignment/>
      <protection/>
    </xf>
    <xf numFmtId="164" fontId="6" fillId="0" borderId="40" xfId="53" applyNumberFormat="1" applyFont="1" applyBorder="1">
      <alignment/>
      <protection/>
    </xf>
    <xf numFmtId="164" fontId="15" fillId="0" borderId="40" xfId="53" applyNumberFormat="1" applyFont="1" applyBorder="1">
      <alignment/>
      <protection/>
    </xf>
    <xf numFmtId="164" fontId="6" fillId="40" borderId="49" xfId="53" applyNumberFormat="1" applyFont="1" applyFill="1" applyBorder="1">
      <alignment/>
      <protection/>
    </xf>
    <xf numFmtId="164" fontId="15" fillId="40" borderId="49" xfId="53" applyNumberFormat="1" applyFont="1" applyFill="1" applyBorder="1">
      <alignment/>
      <protection/>
    </xf>
    <xf numFmtId="164" fontId="13" fillId="0" borderId="40" xfId="53" applyNumberFormat="1" applyFont="1" applyBorder="1">
      <alignment/>
      <protection/>
    </xf>
    <xf numFmtId="164" fontId="14" fillId="0" borderId="40" xfId="53" applyNumberFormat="1" applyFont="1" applyBorder="1">
      <alignment/>
      <protection/>
    </xf>
    <xf numFmtId="164" fontId="13" fillId="40" borderId="49" xfId="53" applyNumberFormat="1" applyFont="1" applyFill="1" applyBorder="1">
      <alignment/>
      <protection/>
    </xf>
    <xf numFmtId="164" fontId="14" fillId="40" borderId="49" xfId="53" applyNumberFormat="1" applyFont="1" applyFill="1" applyBorder="1">
      <alignment/>
      <protection/>
    </xf>
    <xf numFmtId="2" fontId="6" fillId="0" borderId="40" xfId="53" applyNumberFormat="1" applyFont="1" applyBorder="1">
      <alignment/>
      <protection/>
    </xf>
    <xf numFmtId="2" fontId="15" fillId="0" borderId="40" xfId="53" applyNumberFormat="1" applyFont="1" applyBorder="1">
      <alignment/>
      <protection/>
    </xf>
    <xf numFmtId="0" fontId="6" fillId="40" borderId="30" xfId="53" applyFont="1" applyFill="1" applyBorder="1">
      <alignment/>
      <protection/>
    </xf>
    <xf numFmtId="0" fontId="6" fillId="0" borderId="32" xfId="53" applyFont="1" applyBorder="1">
      <alignment/>
      <protection/>
    </xf>
    <xf numFmtId="164" fontId="6" fillId="0" borderId="22" xfId="53" applyNumberFormat="1" applyFont="1" applyBorder="1">
      <alignment/>
      <protection/>
    </xf>
    <xf numFmtId="0" fontId="6" fillId="40" borderId="20" xfId="53" applyFont="1" applyFill="1" applyBorder="1">
      <alignment/>
      <protection/>
    </xf>
    <xf numFmtId="10" fontId="6" fillId="0" borderId="19" xfId="53" applyNumberFormat="1" applyFont="1" applyBorder="1">
      <alignment/>
      <protection/>
    </xf>
    <xf numFmtId="0" fontId="13" fillId="42" borderId="0" xfId="53" applyFont="1" applyFill="1">
      <alignment/>
      <protection/>
    </xf>
    <xf numFmtId="0" fontId="6" fillId="42" borderId="0" xfId="53" applyFont="1" applyFill="1">
      <alignment/>
      <protection/>
    </xf>
    <xf numFmtId="166" fontId="6" fillId="0" borderId="19" xfId="53" applyNumberFormat="1" applyFont="1" applyBorder="1">
      <alignment/>
      <protection/>
    </xf>
    <xf numFmtId="0" fontId="6" fillId="40" borderId="29" xfId="53" applyFont="1" applyFill="1" applyBorder="1">
      <alignment/>
      <protection/>
    </xf>
    <xf numFmtId="0" fontId="6" fillId="0" borderId="31" xfId="53" applyFont="1" applyBorder="1">
      <alignment/>
      <protection/>
    </xf>
    <xf numFmtId="9" fontId="6" fillId="0" borderId="28" xfId="53" applyNumberFormat="1" applyFont="1" applyBorder="1">
      <alignment/>
      <protection/>
    </xf>
    <xf numFmtId="9" fontId="6" fillId="0" borderId="0" xfId="53" applyNumberFormat="1">
      <alignment/>
      <protection/>
    </xf>
    <xf numFmtId="167" fontId="6" fillId="0" borderId="0" xfId="53" applyNumberFormat="1">
      <alignment/>
      <protection/>
    </xf>
    <xf numFmtId="0" fontId="15" fillId="0" borderId="0" xfId="53" applyFont="1" applyFill="1" applyBorder="1">
      <alignment/>
      <protection/>
    </xf>
    <xf numFmtId="0" fontId="6" fillId="0" borderId="0" xfId="53" applyFill="1" applyBorder="1">
      <alignment/>
      <protection/>
    </xf>
    <xf numFmtId="0" fontId="14" fillId="0" borderId="0" xfId="53" applyFont="1" applyFill="1" applyBorder="1">
      <alignment/>
      <protection/>
    </xf>
    <xf numFmtId="0" fontId="14" fillId="0" borderId="0" xfId="53" applyFont="1" applyFill="1" applyBorder="1" applyAlignment="1">
      <alignment horizontal="center"/>
      <protection/>
    </xf>
    <xf numFmtId="164" fontId="15" fillId="0" borderId="0" xfId="53" applyNumberFormat="1" applyFont="1" applyFill="1" applyBorder="1">
      <alignment/>
      <protection/>
    </xf>
    <xf numFmtId="164" fontId="14" fillId="0" borderId="0" xfId="53" applyNumberFormat="1" applyFont="1" applyFill="1" applyBorder="1">
      <alignment/>
      <protection/>
    </xf>
    <xf numFmtId="2" fontId="15" fillId="0" borderId="0" xfId="53" applyNumberFormat="1" applyFont="1" applyFill="1" applyBorder="1">
      <alignment/>
      <protection/>
    </xf>
    <xf numFmtId="165" fontId="14" fillId="0" borderId="0" xfId="53" applyNumberFormat="1" applyFont="1" applyFill="1" applyBorder="1">
      <alignment/>
      <protection/>
    </xf>
    <xf numFmtId="164" fontId="6" fillId="0" borderId="0" xfId="53" applyNumberFormat="1" applyFill="1" applyBorder="1">
      <alignment/>
      <protection/>
    </xf>
    <xf numFmtId="9" fontId="6" fillId="0" borderId="0" xfId="53" applyNumberFormat="1" applyFill="1" applyBorder="1">
      <alignment/>
      <protection/>
    </xf>
    <xf numFmtId="166" fontId="6" fillId="0" borderId="0" xfId="53" applyNumberFormat="1" applyFill="1" applyBorder="1">
      <alignment/>
      <protection/>
    </xf>
    <xf numFmtId="0" fontId="13" fillId="0" borderId="48" xfId="53" applyFont="1" applyBorder="1">
      <alignment/>
      <protection/>
    </xf>
    <xf numFmtId="0" fontId="74" fillId="0" borderId="39" xfId="53" applyFont="1" applyBorder="1">
      <alignment/>
      <protection/>
    </xf>
    <xf numFmtId="0" fontId="13" fillId="0" borderId="47" xfId="53" applyFont="1" applyBorder="1">
      <alignment/>
      <protection/>
    </xf>
    <xf numFmtId="0" fontId="6" fillId="0" borderId="41" xfId="53" applyFont="1" applyBorder="1">
      <alignment/>
      <protection/>
    </xf>
    <xf numFmtId="167" fontId="6" fillId="0" borderId="0" xfId="53" applyNumberFormat="1" applyFill="1" applyBorder="1">
      <alignment/>
      <protection/>
    </xf>
    <xf numFmtId="0" fontId="13" fillId="0" borderId="44" xfId="53" applyFont="1" applyBorder="1">
      <alignment/>
      <protection/>
    </xf>
    <xf numFmtId="10" fontId="6" fillId="0" borderId="18" xfId="53" applyNumberFormat="1" applyFont="1" applyBorder="1">
      <alignment/>
      <protection/>
    </xf>
    <xf numFmtId="164" fontId="13" fillId="40" borderId="52" xfId="53" applyNumberFormat="1" applyFont="1" applyFill="1" applyBorder="1">
      <alignment/>
      <protection/>
    </xf>
    <xf numFmtId="0" fontId="13" fillId="0" borderId="43" xfId="53" applyFont="1" applyBorder="1">
      <alignment/>
      <protection/>
    </xf>
    <xf numFmtId="0" fontId="13" fillId="0" borderId="18" xfId="53" applyFont="1" applyBorder="1">
      <alignment/>
      <protection/>
    </xf>
    <xf numFmtId="165" fontId="13" fillId="0" borderId="18" xfId="53" applyNumberFormat="1" applyFont="1" applyBorder="1">
      <alignment/>
      <protection/>
    </xf>
    <xf numFmtId="165" fontId="13" fillId="0" borderId="44" xfId="53" applyNumberFormat="1" applyFont="1" applyBorder="1">
      <alignment/>
      <protection/>
    </xf>
    <xf numFmtId="165" fontId="13" fillId="0" borderId="42" xfId="53" applyNumberFormat="1" applyFont="1" applyBorder="1">
      <alignment/>
      <protection/>
    </xf>
    <xf numFmtId="0" fontId="6" fillId="0" borderId="45" xfId="53" applyFont="1" applyBorder="1">
      <alignment/>
      <protection/>
    </xf>
    <xf numFmtId="0" fontId="6" fillId="0" borderId="46" xfId="53" applyFont="1" applyBorder="1">
      <alignment/>
      <protection/>
    </xf>
    <xf numFmtId="164" fontId="6" fillId="0" borderId="46" xfId="53" applyNumberFormat="1" applyFont="1" applyBorder="1">
      <alignment/>
      <protection/>
    </xf>
    <xf numFmtId="164" fontId="13" fillId="40" borderId="53" xfId="53" applyNumberFormat="1" applyFont="1" applyFill="1" applyBorder="1">
      <alignment/>
      <protection/>
    </xf>
    <xf numFmtId="0" fontId="72" fillId="0" borderId="45" xfId="0" applyFont="1" applyBorder="1" applyAlignment="1">
      <alignment horizontal="center" vertical="center"/>
    </xf>
    <xf numFmtId="0" fontId="72" fillId="0" borderId="46" xfId="0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  <xf numFmtId="0" fontId="64" fillId="48" borderId="37" xfId="0" applyFont="1" applyFill="1" applyBorder="1" applyAlignment="1">
      <alignment horizontal="center" vertical="center" textRotation="255"/>
    </xf>
    <xf numFmtId="0" fontId="64" fillId="48" borderId="40" xfId="0" applyFont="1" applyFill="1" applyBorder="1" applyAlignment="1">
      <alignment horizontal="center" vertical="center" textRotation="255"/>
    </xf>
    <xf numFmtId="0" fontId="64" fillId="48" borderId="42" xfId="0" applyFont="1" applyFill="1" applyBorder="1" applyAlignment="1">
      <alignment horizontal="center" vertical="center" textRotation="255"/>
    </xf>
    <xf numFmtId="0" fontId="71" fillId="46" borderId="37" xfId="0" applyFont="1" applyFill="1" applyBorder="1" applyAlignment="1">
      <alignment horizontal="center" vertical="center" wrapText="1"/>
    </xf>
    <xf numFmtId="0" fontId="71" fillId="46" borderId="40" xfId="0" applyFont="1" applyFill="1" applyBorder="1" applyAlignment="1">
      <alignment horizontal="center" vertical="center" wrapText="1"/>
    </xf>
    <xf numFmtId="0" fontId="72" fillId="0" borderId="45" xfId="0" applyFont="1" applyFill="1" applyBorder="1" applyAlignment="1">
      <alignment horizontal="center" vertical="center"/>
    </xf>
    <xf numFmtId="0" fontId="72" fillId="0" borderId="46" xfId="0" applyFont="1" applyFill="1" applyBorder="1" applyAlignment="1">
      <alignment horizontal="center" vertical="center"/>
    </xf>
    <xf numFmtId="0" fontId="72" fillId="0" borderId="36" xfId="0" applyFont="1" applyFill="1" applyBorder="1" applyAlignment="1">
      <alignment horizontal="center" vertical="center"/>
    </xf>
    <xf numFmtId="0" fontId="75" fillId="49" borderId="37" xfId="0" applyFont="1" applyFill="1" applyBorder="1" applyAlignment="1">
      <alignment horizontal="center" vertical="center" textRotation="255"/>
    </xf>
    <xf numFmtId="0" fontId="75" fillId="49" borderId="40" xfId="0" applyFont="1" applyFill="1" applyBorder="1" applyAlignment="1">
      <alignment horizontal="center" vertical="center" textRotation="255"/>
    </xf>
    <xf numFmtId="0" fontId="75" fillId="49" borderId="42" xfId="0" applyFont="1" applyFill="1" applyBorder="1" applyAlignment="1">
      <alignment horizontal="center" vertical="center" textRotation="255"/>
    </xf>
    <xf numFmtId="0" fontId="71" fillId="9" borderId="37" xfId="0" applyFont="1" applyFill="1" applyBorder="1" applyAlignment="1">
      <alignment horizontal="center" vertical="center" wrapText="1"/>
    </xf>
    <xf numFmtId="0" fontId="71" fillId="9" borderId="40" xfId="0" applyFont="1" applyFill="1" applyBorder="1" applyAlignment="1">
      <alignment horizontal="center" vertical="center" wrapText="1"/>
    </xf>
    <xf numFmtId="0" fontId="71" fillId="19" borderId="37" xfId="0" applyFont="1" applyFill="1" applyBorder="1" applyAlignment="1">
      <alignment horizontal="center" vertical="center" wrapText="1"/>
    </xf>
    <xf numFmtId="0" fontId="71" fillId="19" borderId="40" xfId="0" applyFont="1" applyFill="1" applyBorder="1" applyAlignment="1">
      <alignment horizontal="center" vertical="center" wrapText="1"/>
    </xf>
    <xf numFmtId="0" fontId="71" fillId="19" borderId="42" xfId="0" applyFont="1" applyFill="1" applyBorder="1" applyAlignment="1">
      <alignment horizontal="center" vertical="center" wrapText="1"/>
    </xf>
    <xf numFmtId="0" fontId="71" fillId="15" borderId="37" xfId="0" applyFont="1" applyFill="1" applyBorder="1" applyAlignment="1">
      <alignment horizontal="center" vertical="center" wrapText="1"/>
    </xf>
    <xf numFmtId="0" fontId="0" fillId="15" borderId="40" xfId="0" applyFill="1" applyBorder="1" applyAlignment="1">
      <alignment/>
    </xf>
    <xf numFmtId="0" fontId="0" fillId="15" borderId="42" xfId="0" applyFill="1" applyBorder="1" applyAlignment="1">
      <alignment/>
    </xf>
    <xf numFmtId="0" fontId="75" fillId="38" borderId="37" xfId="0" applyFont="1" applyFill="1" applyBorder="1" applyAlignment="1">
      <alignment horizontal="center" vertical="center" textRotation="255"/>
    </xf>
    <xf numFmtId="0" fontId="75" fillId="38" borderId="40" xfId="0" applyFont="1" applyFill="1" applyBorder="1" applyAlignment="1">
      <alignment horizontal="center" vertical="center" textRotation="255"/>
    </xf>
    <xf numFmtId="0" fontId="75" fillId="38" borderId="42" xfId="0" applyFont="1" applyFill="1" applyBorder="1" applyAlignment="1">
      <alignment horizontal="center" vertical="center" textRotation="255"/>
    </xf>
    <xf numFmtId="0" fontId="71" fillId="40" borderId="37" xfId="0" applyFont="1" applyFill="1" applyBorder="1" applyAlignment="1">
      <alignment horizontal="center" vertical="center" wrapText="1"/>
    </xf>
    <xf numFmtId="0" fontId="71" fillId="40" borderId="40" xfId="0" applyFont="1" applyFill="1" applyBorder="1" applyAlignment="1">
      <alignment horizontal="center" vertical="center" wrapText="1"/>
    </xf>
    <xf numFmtId="0" fontId="71" fillId="40" borderId="42" xfId="0" applyFont="1" applyFill="1" applyBorder="1" applyAlignment="1">
      <alignment horizontal="center" vertical="center" wrapText="1"/>
    </xf>
    <xf numFmtId="0" fontId="71" fillId="50" borderId="37" xfId="0" applyFont="1" applyFill="1" applyBorder="1" applyAlignment="1">
      <alignment horizontal="center" vertical="center" wrapText="1"/>
    </xf>
    <xf numFmtId="0" fontId="71" fillId="50" borderId="40" xfId="0" applyFont="1" applyFill="1" applyBorder="1" applyAlignment="1">
      <alignment horizontal="center" vertical="center" wrapText="1"/>
    </xf>
    <xf numFmtId="0" fontId="71" fillId="50" borderId="42" xfId="0" applyFont="1" applyFill="1" applyBorder="1" applyAlignment="1">
      <alignment horizontal="center" vertical="center" wrapText="1"/>
    </xf>
    <xf numFmtId="0" fontId="69" fillId="4" borderId="48" xfId="0" applyFont="1" applyFill="1" applyBorder="1" applyAlignment="1">
      <alignment horizontal="center" vertical="center" wrapText="1" readingOrder="1"/>
    </xf>
    <xf numFmtId="0" fontId="69" fillId="4" borderId="47" xfId="0" applyFont="1" applyFill="1" applyBorder="1" applyAlignment="1">
      <alignment horizontal="center" vertical="center" wrapText="1" readingOrder="1"/>
    </xf>
    <xf numFmtId="0" fontId="69" fillId="4" borderId="44" xfId="0" applyFont="1" applyFill="1" applyBorder="1" applyAlignment="1">
      <alignment horizontal="center" vertical="center" wrapText="1" readingOrder="1"/>
    </xf>
    <xf numFmtId="0" fontId="71" fillId="0" borderId="0" xfId="0" applyFont="1" applyAlignment="1">
      <alignment horizontal="left"/>
    </xf>
    <xf numFmtId="0" fontId="64" fillId="8" borderId="45" xfId="0" applyFont="1" applyFill="1" applyBorder="1" applyAlignment="1">
      <alignment horizontal="center" vertical="center"/>
    </xf>
    <xf numFmtId="0" fontId="64" fillId="8" borderId="46" xfId="0" applyFont="1" applyFill="1" applyBorder="1" applyAlignment="1">
      <alignment horizontal="center" vertical="center"/>
    </xf>
    <xf numFmtId="0" fontId="64" fillId="8" borderId="36" xfId="0" applyFont="1" applyFill="1" applyBorder="1" applyAlignment="1">
      <alignment horizontal="center" vertical="center"/>
    </xf>
    <xf numFmtId="0" fontId="64" fillId="8" borderId="45" xfId="0" applyFont="1" applyFill="1" applyBorder="1" applyAlignment="1">
      <alignment horizontal="center" vertical="center" wrapText="1"/>
    </xf>
    <xf numFmtId="0" fontId="64" fillId="8" borderId="46" xfId="0" applyFont="1" applyFill="1" applyBorder="1" applyAlignment="1">
      <alignment horizontal="center" vertical="center" wrapText="1"/>
    </xf>
    <xf numFmtId="0" fontId="64" fillId="8" borderId="36" xfId="0" applyFont="1" applyFill="1" applyBorder="1" applyAlignment="1">
      <alignment horizontal="center" vertical="center" wrapText="1"/>
    </xf>
    <xf numFmtId="0" fontId="75" fillId="51" borderId="37" xfId="0" applyFont="1" applyFill="1" applyBorder="1" applyAlignment="1">
      <alignment horizontal="center" vertical="center" textRotation="255"/>
    </xf>
    <xf numFmtId="0" fontId="75" fillId="51" borderId="40" xfId="0" applyFont="1" applyFill="1" applyBorder="1" applyAlignment="1">
      <alignment horizontal="center" vertical="center" textRotation="255"/>
    </xf>
    <xf numFmtId="0" fontId="75" fillId="51" borderId="42" xfId="0" applyFont="1" applyFill="1" applyBorder="1" applyAlignment="1">
      <alignment horizontal="center" vertical="center" textRotation="255"/>
    </xf>
    <xf numFmtId="0" fontId="71" fillId="52" borderId="37" xfId="0" applyFont="1" applyFill="1" applyBorder="1" applyAlignment="1">
      <alignment horizontal="center" vertical="center" wrapText="1"/>
    </xf>
    <xf numFmtId="0" fontId="71" fillId="52" borderId="40" xfId="0" applyFont="1" applyFill="1" applyBorder="1" applyAlignment="1">
      <alignment horizontal="center" vertical="center" wrapText="1"/>
    </xf>
    <xf numFmtId="0" fontId="71" fillId="52" borderId="42" xfId="0" applyFont="1" applyFill="1" applyBorder="1" applyAlignment="1">
      <alignment horizontal="center" vertical="center" wrapText="1"/>
    </xf>
    <xf numFmtId="0" fontId="65" fillId="0" borderId="54" xfId="0" applyFont="1" applyBorder="1" applyAlignment="1">
      <alignment/>
    </xf>
    <xf numFmtId="0" fontId="65" fillId="0" borderId="24" xfId="0" applyFont="1" applyBorder="1" applyAlignment="1">
      <alignment/>
    </xf>
    <xf numFmtId="0" fontId="65" fillId="0" borderId="2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5" fillId="0" borderId="21" xfId="0" applyFont="1" applyBorder="1" applyAlignment="1">
      <alignment/>
    </xf>
    <xf numFmtId="0" fontId="64" fillId="40" borderId="55" xfId="0" applyFont="1" applyFill="1" applyBorder="1" applyAlignment="1">
      <alignment horizontal="center"/>
    </xf>
    <xf numFmtId="0" fontId="64" fillId="40" borderId="33" xfId="0" applyFont="1" applyFill="1" applyBorder="1" applyAlignment="1">
      <alignment horizontal="center"/>
    </xf>
    <xf numFmtId="0" fontId="64" fillId="40" borderId="56" xfId="0" applyFont="1" applyFill="1" applyBorder="1" applyAlignment="1">
      <alignment horizontal="center"/>
    </xf>
    <xf numFmtId="0" fontId="64" fillId="40" borderId="29" xfId="0" applyFont="1" applyFill="1" applyBorder="1" applyAlignment="1">
      <alignment horizontal="center"/>
    </xf>
    <xf numFmtId="0" fontId="64" fillId="40" borderId="31" xfId="0" applyFont="1" applyFill="1" applyBorder="1" applyAlignment="1">
      <alignment horizontal="center"/>
    </xf>
    <xf numFmtId="0" fontId="64" fillId="40" borderId="10" xfId="0" applyFont="1" applyFill="1" applyBorder="1" applyAlignment="1">
      <alignment horizontal="center"/>
    </xf>
    <xf numFmtId="0" fontId="64" fillId="40" borderId="30" xfId="0" applyFont="1" applyFill="1" applyBorder="1" applyAlignment="1">
      <alignment horizontal="right"/>
    </xf>
    <xf numFmtId="0" fontId="64" fillId="40" borderId="23" xfId="0" applyFont="1" applyFill="1" applyBorder="1" applyAlignment="1">
      <alignment horizontal="right"/>
    </xf>
    <xf numFmtId="0" fontId="65" fillId="0" borderId="55" xfId="0" applyFont="1" applyBorder="1" applyAlignment="1">
      <alignment/>
    </xf>
    <xf numFmtId="0" fontId="65" fillId="0" borderId="33" xfId="0" applyFont="1" applyBorder="1" applyAlignment="1">
      <alignment/>
    </xf>
    <xf numFmtId="0" fontId="67" fillId="0" borderId="30" xfId="0" applyFont="1" applyBorder="1" applyAlignment="1">
      <alignment horizontal="left"/>
    </xf>
    <xf numFmtId="0" fontId="67" fillId="0" borderId="23" xfId="0" applyFont="1" applyBorder="1" applyAlignment="1">
      <alignment horizontal="left"/>
    </xf>
    <xf numFmtId="0" fontId="64" fillId="40" borderId="30" xfId="0" applyFont="1" applyFill="1" applyBorder="1" applyAlignment="1">
      <alignment horizontal="center" vertical="center"/>
    </xf>
    <xf numFmtId="0" fontId="64" fillId="40" borderId="32" xfId="0" applyFont="1" applyFill="1" applyBorder="1" applyAlignment="1">
      <alignment horizontal="center" vertical="center"/>
    </xf>
    <xf numFmtId="0" fontId="64" fillId="40" borderId="23" xfId="0" applyFont="1" applyFill="1" applyBorder="1" applyAlignment="1">
      <alignment horizontal="center" vertical="center"/>
    </xf>
    <xf numFmtId="0" fontId="64" fillId="0" borderId="30" xfId="0" applyFont="1" applyBorder="1" applyAlignment="1">
      <alignment horizontal="left" vertical="center"/>
    </xf>
    <xf numFmtId="0" fontId="64" fillId="0" borderId="32" xfId="0" applyFont="1" applyBorder="1" applyAlignment="1">
      <alignment horizontal="left" vertical="center"/>
    </xf>
    <xf numFmtId="0" fontId="64" fillId="0" borderId="23" xfId="0" applyFont="1" applyBorder="1" applyAlignment="1">
      <alignment horizontal="left" vertical="center"/>
    </xf>
    <xf numFmtId="0" fontId="64" fillId="0" borderId="30" xfId="0" applyFont="1" applyBorder="1" applyAlignment="1">
      <alignment horizontal="left"/>
    </xf>
    <xf numFmtId="0" fontId="64" fillId="0" borderId="32" xfId="0" applyFont="1" applyBorder="1" applyAlignment="1">
      <alignment horizontal="left"/>
    </xf>
    <xf numFmtId="0" fontId="64" fillId="0" borderId="23" xfId="0" applyFont="1" applyBorder="1" applyAlignment="1">
      <alignment horizontal="left"/>
    </xf>
    <xf numFmtId="0" fontId="65" fillId="0" borderId="30" xfId="0" applyFont="1" applyBorder="1" applyAlignment="1">
      <alignment horizontal="left"/>
    </xf>
    <xf numFmtId="0" fontId="65" fillId="0" borderId="32" xfId="0" applyFont="1" applyBorder="1" applyAlignment="1">
      <alignment horizontal="left"/>
    </xf>
    <xf numFmtId="0" fontId="65" fillId="0" borderId="23" xfId="0" applyFont="1" applyBorder="1" applyAlignment="1">
      <alignment horizontal="left"/>
    </xf>
    <xf numFmtId="0" fontId="67" fillId="42" borderId="30" xfId="0" applyFont="1" applyFill="1" applyBorder="1" applyAlignment="1">
      <alignment horizontal="left"/>
    </xf>
    <xf numFmtId="0" fontId="67" fillId="42" borderId="23" xfId="0" applyFont="1" applyFill="1" applyBorder="1" applyAlignment="1">
      <alignment horizontal="left"/>
    </xf>
    <xf numFmtId="0" fontId="13" fillId="40" borderId="45" xfId="53" applyFont="1" applyFill="1" applyBorder="1" applyAlignment="1">
      <alignment horizontal="center"/>
      <protection/>
    </xf>
    <xf numFmtId="0" fontId="13" fillId="40" borderId="46" xfId="53" applyFont="1" applyFill="1" applyBorder="1" applyAlignment="1">
      <alignment horizontal="center"/>
      <protection/>
    </xf>
    <xf numFmtId="0" fontId="13" fillId="40" borderId="36" xfId="53" applyFont="1" applyFill="1" applyBorder="1" applyAlignment="1">
      <alignment horizontal="center"/>
      <protection/>
    </xf>
    <xf numFmtId="0" fontId="6" fillId="0" borderId="29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6" fillId="0" borderId="29" xfId="53" applyFont="1" applyBorder="1" applyAlignment="1">
      <alignment horizontal="center" vertical="center"/>
      <protection/>
    </xf>
    <xf numFmtId="0" fontId="6" fillId="0" borderId="31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13" fillId="40" borderId="30" xfId="53" applyFont="1" applyFill="1" applyBorder="1" applyAlignment="1">
      <alignment horizontal="center" vertical="center"/>
      <protection/>
    </xf>
    <xf numFmtId="0" fontId="13" fillId="40" borderId="32" xfId="53" applyFont="1" applyFill="1" applyBorder="1" applyAlignment="1">
      <alignment horizontal="center" vertical="center"/>
      <protection/>
    </xf>
    <xf numFmtId="0" fontId="13" fillId="40" borderId="23" xfId="53" applyFont="1" applyFill="1" applyBorder="1" applyAlignment="1">
      <alignment horizontal="center" vertical="center"/>
      <protection/>
    </xf>
    <xf numFmtId="0" fontId="13" fillId="42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center"/>
      <protection/>
    </xf>
    <xf numFmtId="0" fontId="13" fillId="40" borderId="30" xfId="53" applyFont="1" applyFill="1" applyBorder="1" applyAlignment="1">
      <alignment horizontal="center"/>
      <protection/>
    </xf>
    <xf numFmtId="0" fontId="13" fillId="40" borderId="32" xfId="53" applyFont="1" applyFill="1" applyBorder="1" applyAlignment="1">
      <alignment horizontal="center"/>
      <protection/>
    </xf>
    <xf numFmtId="0" fontId="13" fillId="40" borderId="23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CASO%20DE%20APLICACI&#211;N-CANUE\CORRECION%20ESTADOS%20FINANCIEROS\FINAL%20CASO%20APLICADO\CANUE%20PANAMA%20HATS%20EN%20ZF-19-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UE INVERSION INICIAL"/>
      <sheetName val="CANUE CALCULO DEL PERSONAL"/>
      <sheetName val="CANUE PRODUCCION ANUAL"/>
      <sheetName val="CANUE ESTADO SIT.INICIAL"/>
      <sheetName val="CANUE CALCULO DE DEP Y AMORT"/>
      <sheetName val="CANUE-COSTO DE MATERIA PRIMA"/>
      <sheetName val="CANUE-COSTO DE M.O. DIRECTA"/>
      <sheetName val="CANUE-GASTOS IND. FABRIKCION"/>
      <sheetName val="CANUE-COSTO DE PRODUCCION "/>
      <sheetName val="CANUE-GASTOS ADM. Y DE VTAS"/>
      <sheetName val="CANUE-VENTAS ESTIMADAS "/>
      <sheetName val="CANUE-ESTADO RESULTADO EN ZF"/>
      <sheetName val="CANUE-EST. RESULT. EN ZF-PRESTA"/>
      <sheetName val="CANUE-ESTADO RESULTADO SIN ZF"/>
      <sheetName val="CANUE-EST. RESULT. SIN ZF-PREST"/>
      <sheetName val="CANUE-PUNTO DE EQUILIBRIO"/>
      <sheetName val="Hoja3"/>
      <sheetName val="Hoja11"/>
    </sheetNames>
    <sheetDataSet>
      <sheetData sheetId="0">
        <row r="50">
          <cell r="D50">
            <v>254565.00000000003</v>
          </cell>
        </row>
      </sheetData>
      <sheetData sheetId="8">
        <row r="45">
          <cell r="B45">
            <v>1215827.676576</v>
          </cell>
          <cell r="C45">
            <v>1398201.8280623998</v>
          </cell>
          <cell r="D45">
            <v>1607932.1022717596</v>
          </cell>
          <cell r="E45">
            <v>1849121.9176125235</v>
          </cell>
          <cell r="F45">
            <v>2126490.205254402</v>
          </cell>
          <cell r="G45">
            <v>2445463.736042562</v>
          </cell>
          <cell r="H45">
            <v>2812283.296448946</v>
          </cell>
          <cell r="I45">
            <v>3234125.790916288</v>
          </cell>
          <cell r="J45">
            <v>3719244.659553731</v>
          </cell>
          <cell r="K45">
            <v>4277131.35848679</v>
          </cell>
        </row>
      </sheetData>
      <sheetData sheetId="9">
        <row r="15">
          <cell r="J15">
            <v>198600</v>
          </cell>
        </row>
        <row r="16">
          <cell r="J16">
            <v>1000.08</v>
          </cell>
        </row>
        <row r="21">
          <cell r="J21">
            <v>2103.698952</v>
          </cell>
        </row>
        <row r="25">
          <cell r="J25">
            <v>3036</v>
          </cell>
        </row>
        <row r="26">
          <cell r="J26">
            <v>24761.285533000002</v>
          </cell>
        </row>
        <row r="27">
          <cell r="J27">
            <v>6600</v>
          </cell>
        </row>
        <row r="28">
          <cell r="J28">
            <v>3000</v>
          </cell>
        </row>
        <row r="32">
          <cell r="J32">
            <v>30000</v>
          </cell>
        </row>
      </sheetData>
      <sheetData sheetId="10">
        <row r="41">
          <cell r="B41">
            <v>1500000</v>
          </cell>
          <cell r="C41">
            <v>1800000</v>
          </cell>
          <cell r="D41">
            <v>2160000</v>
          </cell>
          <cell r="E41">
            <v>2592000</v>
          </cell>
          <cell r="F41">
            <v>3110400</v>
          </cell>
          <cell r="G41">
            <v>3732480</v>
          </cell>
          <cell r="H41">
            <v>4478976</v>
          </cell>
          <cell r="I41">
            <v>5374771.2</v>
          </cell>
          <cell r="J41">
            <v>6449725.44</v>
          </cell>
          <cell r="K41">
            <v>7739670.528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zoomScalePageLayoutView="0" workbookViewId="0" topLeftCell="A1">
      <selection activeCell="L53" sqref="L53"/>
    </sheetView>
  </sheetViews>
  <sheetFormatPr defaultColWidth="11.421875" defaultRowHeight="15"/>
  <cols>
    <col min="1" max="1" width="26.7109375" style="0" customWidth="1"/>
  </cols>
  <sheetData>
    <row r="1" ht="10.5" customHeight="1"/>
    <row r="2" spans="1:13" ht="15.75" thickBot="1">
      <c r="A2" s="5"/>
      <c r="B2" s="6">
        <v>39448</v>
      </c>
      <c r="C2" s="6">
        <v>39479</v>
      </c>
      <c r="D2" s="6">
        <v>39508</v>
      </c>
      <c r="E2" s="6">
        <v>39539</v>
      </c>
      <c r="F2" s="6">
        <v>39569</v>
      </c>
      <c r="G2" s="6">
        <v>39600</v>
      </c>
      <c r="H2" s="6">
        <v>39630</v>
      </c>
      <c r="I2" s="6">
        <v>39661</v>
      </c>
      <c r="J2" s="6">
        <v>39692</v>
      </c>
      <c r="K2" s="6">
        <v>39722</v>
      </c>
      <c r="L2" s="6">
        <v>39753</v>
      </c>
      <c r="M2" s="7">
        <v>39783</v>
      </c>
    </row>
    <row r="3" spans="1:13" ht="15.75" thickBot="1">
      <c r="A3" s="8" t="s">
        <v>0</v>
      </c>
      <c r="B3" s="1">
        <v>657.198</v>
      </c>
      <c r="C3" s="1">
        <v>658.014</v>
      </c>
      <c r="D3" s="1">
        <v>658.831</v>
      </c>
      <c r="E3" s="1">
        <v>659.649</v>
      </c>
      <c r="F3" s="1">
        <v>660.468</v>
      </c>
      <c r="G3" s="1">
        <v>661.288</v>
      </c>
      <c r="H3" s="1">
        <v>662.109</v>
      </c>
      <c r="I3" s="1">
        <v>662.931</v>
      </c>
      <c r="J3" s="1">
        <v>663.754</v>
      </c>
      <c r="K3" s="1">
        <v>664.578</v>
      </c>
      <c r="L3" s="1">
        <v>665.403</v>
      </c>
      <c r="M3" s="9">
        <v>666.229</v>
      </c>
    </row>
    <row r="4" spans="1:13" ht="15.75" thickBot="1">
      <c r="A4" s="8" t="s">
        <v>1</v>
      </c>
      <c r="B4" s="1">
        <v>177.9</v>
      </c>
      <c r="C4" s="1">
        <v>178.018</v>
      </c>
      <c r="D4" s="1">
        <v>178.137</v>
      </c>
      <c r="E4" s="1">
        <v>178.255</v>
      </c>
      <c r="F4" s="1">
        <v>178.373</v>
      </c>
      <c r="G4" s="1">
        <v>178.492</v>
      </c>
      <c r="H4" s="1">
        <v>178.61</v>
      </c>
      <c r="I4" s="1">
        <v>178.729</v>
      </c>
      <c r="J4" s="1">
        <v>178.848</v>
      </c>
      <c r="K4" s="1">
        <v>178.967</v>
      </c>
      <c r="L4" s="1">
        <v>179.085</v>
      </c>
      <c r="M4" s="9">
        <v>179.204</v>
      </c>
    </row>
    <row r="5" spans="1:13" ht="15.75" thickBot="1">
      <c r="A5" s="8" t="s">
        <v>2</v>
      </c>
      <c r="B5" s="1">
        <v>217.405</v>
      </c>
      <c r="C5" s="1">
        <v>217.55</v>
      </c>
      <c r="D5" s="1">
        <v>217.694</v>
      </c>
      <c r="E5" s="1">
        <v>217.839</v>
      </c>
      <c r="F5" s="1">
        <v>217.984</v>
      </c>
      <c r="G5" s="1">
        <v>218.128</v>
      </c>
      <c r="H5" s="1">
        <v>218.273</v>
      </c>
      <c r="I5" s="1">
        <v>218.418</v>
      </c>
      <c r="J5" s="1">
        <v>218.563</v>
      </c>
      <c r="K5" s="1">
        <v>218.709</v>
      </c>
      <c r="L5" s="1">
        <v>218.854</v>
      </c>
      <c r="M5" s="9">
        <v>218.999</v>
      </c>
    </row>
    <row r="6" spans="1:13" ht="15.75" thickBot="1">
      <c r="A6" s="8" t="s">
        <v>3</v>
      </c>
      <c r="B6" s="1">
        <v>159.661</v>
      </c>
      <c r="C6" s="1">
        <v>159.754</v>
      </c>
      <c r="D6" s="1">
        <v>159.847</v>
      </c>
      <c r="E6" s="1">
        <v>159.94</v>
      </c>
      <c r="F6" s="1">
        <v>160.033</v>
      </c>
      <c r="G6" s="1">
        <v>160.126</v>
      </c>
      <c r="H6" s="1">
        <v>160.219</v>
      </c>
      <c r="I6" s="1">
        <v>160.312</v>
      </c>
      <c r="J6" s="1">
        <v>160.406</v>
      </c>
      <c r="K6" s="1">
        <v>160.499</v>
      </c>
      <c r="L6" s="1">
        <v>160.592</v>
      </c>
      <c r="M6" s="9">
        <v>160.686</v>
      </c>
    </row>
    <row r="7" spans="1:13" ht="15.75" thickBot="1">
      <c r="A7" s="8" t="s">
        <v>4</v>
      </c>
      <c r="B7" s="1">
        <v>397.334</v>
      </c>
      <c r="C7" s="1">
        <v>398.023</v>
      </c>
      <c r="D7" s="1">
        <v>398.713</v>
      </c>
      <c r="E7" s="1">
        <v>399.404</v>
      </c>
      <c r="F7" s="1">
        <v>400.096</v>
      </c>
      <c r="G7" s="1">
        <v>400.79</v>
      </c>
      <c r="H7" s="1">
        <v>401.484</v>
      </c>
      <c r="I7" s="1">
        <v>402.18</v>
      </c>
      <c r="J7" s="1">
        <v>402.877</v>
      </c>
      <c r="K7" s="1">
        <v>403.576</v>
      </c>
      <c r="L7" s="1">
        <v>404.275</v>
      </c>
      <c r="M7" s="9">
        <v>404.976</v>
      </c>
    </row>
    <row r="8" spans="1:13" ht="15.75" thickBot="1">
      <c r="A8" s="8" t="s">
        <v>5</v>
      </c>
      <c r="B8" s="1">
        <v>429.175</v>
      </c>
      <c r="C8" s="1">
        <v>429.531</v>
      </c>
      <c r="D8" s="1">
        <v>429.887</v>
      </c>
      <c r="E8" s="1">
        <v>430.244</v>
      </c>
      <c r="F8" s="1">
        <v>430.6</v>
      </c>
      <c r="G8" s="1">
        <v>430.958</v>
      </c>
      <c r="H8" s="1">
        <v>431.315</v>
      </c>
      <c r="I8" s="1">
        <v>431.673</v>
      </c>
      <c r="J8" s="1">
        <v>432.031</v>
      </c>
      <c r="K8" s="1">
        <v>432.389</v>
      </c>
      <c r="L8" s="1">
        <v>432.748</v>
      </c>
      <c r="M8" s="9">
        <v>433.107</v>
      </c>
    </row>
    <row r="9" spans="1:13" ht="15.75" thickBot="1">
      <c r="A9" s="8" t="s">
        <v>6</v>
      </c>
      <c r="B9" s="1">
        <v>398.227</v>
      </c>
      <c r="C9" s="1">
        <v>399.015</v>
      </c>
      <c r="D9" s="1">
        <v>399.804</v>
      </c>
      <c r="E9" s="1">
        <v>400.595</v>
      </c>
      <c r="F9" s="1">
        <v>401.387</v>
      </c>
      <c r="G9" s="1">
        <v>402.181</v>
      </c>
      <c r="H9" s="1">
        <v>402.977</v>
      </c>
      <c r="I9" s="1">
        <v>403.774</v>
      </c>
      <c r="J9" s="1">
        <v>404.573</v>
      </c>
      <c r="K9" s="1">
        <v>405.374</v>
      </c>
      <c r="L9" s="1">
        <v>406.175</v>
      </c>
      <c r="M9" s="9">
        <v>406.979</v>
      </c>
    </row>
    <row r="10" spans="1:13" ht="15.75" thickBot="1">
      <c r="A10" s="8" t="s">
        <v>7</v>
      </c>
      <c r="B10" s="1">
        <v>417.48</v>
      </c>
      <c r="C10" s="1">
        <v>417.653</v>
      </c>
      <c r="D10" s="1">
        <v>417.827</v>
      </c>
      <c r="E10" s="1">
        <v>418.001</v>
      </c>
      <c r="F10" s="1">
        <v>418.174</v>
      </c>
      <c r="G10" s="1">
        <v>418.348</v>
      </c>
      <c r="H10" s="1">
        <v>418.522</v>
      </c>
      <c r="I10" s="1">
        <v>418.696</v>
      </c>
      <c r="J10" s="1">
        <v>418.87</v>
      </c>
      <c r="K10" s="1">
        <v>419.044</v>
      </c>
      <c r="L10" s="1">
        <v>419.219</v>
      </c>
      <c r="M10" s="9">
        <v>419.393</v>
      </c>
    </row>
    <row r="11" spans="1:13" ht="15.75" thickBot="1">
      <c r="A11" s="10" t="s">
        <v>8</v>
      </c>
      <c r="B11" s="1" t="s">
        <v>9</v>
      </c>
      <c r="C11" s="1" t="s">
        <v>10</v>
      </c>
      <c r="D11" s="1" t="s">
        <v>11</v>
      </c>
      <c r="E11" s="1" t="s">
        <v>12</v>
      </c>
      <c r="F11" s="1" t="s">
        <v>13</v>
      </c>
      <c r="G11" s="1" t="s">
        <v>14</v>
      </c>
      <c r="H11" s="1" t="s">
        <v>15</v>
      </c>
      <c r="I11" s="1" t="s">
        <v>16</v>
      </c>
      <c r="J11" s="1" t="s">
        <v>17</v>
      </c>
      <c r="K11" s="1" t="s">
        <v>18</v>
      </c>
      <c r="L11" s="1" t="s">
        <v>19</v>
      </c>
      <c r="M11" s="9" t="s">
        <v>20</v>
      </c>
    </row>
    <row r="12" spans="1:13" ht="15.75" thickBot="1">
      <c r="A12" s="8" t="s">
        <v>21</v>
      </c>
      <c r="B12" s="1">
        <v>492.323</v>
      </c>
      <c r="C12" s="1">
        <v>493.055</v>
      </c>
      <c r="D12" s="1">
        <v>493.789</v>
      </c>
      <c r="E12" s="1">
        <v>494.524</v>
      </c>
      <c r="F12" s="1">
        <v>495.259</v>
      </c>
      <c r="G12" s="1">
        <v>495.996</v>
      </c>
      <c r="H12" s="1">
        <v>496.734</v>
      </c>
      <c r="I12" s="1">
        <v>497.473</v>
      </c>
      <c r="J12" s="1">
        <v>498.213</v>
      </c>
      <c r="K12" s="1">
        <v>498.954</v>
      </c>
      <c r="L12" s="1">
        <v>499.697</v>
      </c>
      <c r="M12" s="9">
        <v>500.44</v>
      </c>
    </row>
    <row r="13" spans="1:13" ht="15.75" thickBot="1">
      <c r="A13" s="8" t="s">
        <v>22</v>
      </c>
      <c r="B13" s="1">
        <v>601.271</v>
      </c>
      <c r="C13" s="1">
        <v>602.363</v>
      </c>
      <c r="D13" s="1">
        <v>603.456</v>
      </c>
      <c r="E13" s="1">
        <v>604.551</v>
      </c>
      <c r="F13" s="1">
        <v>605.649</v>
      </c>
      <c r="G13" s="1">
        <v>606.748</v>
      </c>
      <c r="H13" s="1">
        <v>607.849</v>
      </c>
      <c r="I13" s="1">
        <v>608.953</v>
      </c>
      <c r="J13" s="1">
        <v>610.058</v>
      </c>
      <c r="K13" s="1">
        <v>611.165</v>
      </c>
      <c r="L13" s="1">
        <v>612.275</v>
      </c>
      <c r="M13" s="9">
        <v>613.386</v>
      </c>
    </row>
    <row r="14" spans="1:13" ht="15.75" thickBot="1">
      <c r="A14" s="8" t="s">
        <v>23</v>
      </c>
      <c r="B14" s="1">
        <v>427.423</v>
      </c>
      <c r="C14" s="1">
        <v>428.024</v>
      </c>
      <c r="D14" s="1">
        <v>428.626</v>
      </c>
      <c r="E14" s="1">
        <v>429.228</v>
      </c>
      <c r="F14" s="1">
        <v>429.832</v>
      </c>
      <c r="G14" s="1">
        <v>430.436</v>
      </c>
      <c r="H14" s="1">
        <v>431.041</v>
      </c>
      <c r="I14" s="1">
        <v>431.647</v>
      </c>
      <c r="J14" s="1">
        <v>432.254</v>
      </c>
      <c r="K14" s="1">
        <v>432.861</v>
      </c>
      <c r="L14" s="1">
        <v>433.47</v>
      </c>
      <c r="M14" s="9">
        <v>434.079</v>
      </c>
    </row>
    <row r="15" spans="1:13" ht="15.75" thickBot="1">
      <c r="A15" s="10" t="s">
        <v>24</v>
      </c>
      <c r="B15" s="1" t="s">
        <v>25</v>
      </c>
      <c r="C15" s="1" t="s">
        <v>26</v>
      </c>
      <c r="D15" s="1" t="s">
        <v>27</v>
      </c>
      <c r="E15" s="1" t="s">
        <v>28</v>
      </c>
      <c r="F15" s="1" t="s">
        <v>29</v>
      </c>
      <c r="G15" s="1" t="s">
        <v>30</v>
      </c>
      <c r="H15" s="1" t="s">
        <v>31</v>
      </c>
      <c r="I15" s="1" t="s">
        <v>32</v>
      </c>
      <c r="J15" s="1" t="s">
        <v>33</v>
      </c>
      <c r="K15" s="1" t="s">
        <v>34</v>
      </c>
      <c r="L15" s="1" t="s">
        <v>35</v>
      </c>
      <c r="M15" s="9" t="s">
        <v>36</v>
      </c>
    </row>
    <row r="16" spans="1:13" ht="15.75" thickBot="1">
      <c r="A16" s="8" t="s">
        <v>37</v>
      </c>
      <c r="B16" s="1">
        <v>730.196</v>
      </c>
      <c r="C16" s="1">
        <v>731.343</v>
      </c>
      <c r="D16" s="1">
        <v>732.491</v>
      </c>
      <c r="E16" s="1">
        <v>733.64</v>
      </c>
      <c r="F16" s="1">
        <v>734.792</v>
      </c>
      <c r="G16" s="1">
        <v>735.945</v>
      </c>
      <c r="H16" s="1">
        <v>737.101</v>
      </c>
      <c r="I16" s="1">
        <v>738.258</v>
      </c>
      <c r="J16" s="1">
        <v>739.417</v>
      </c>
      <c r="K16" s="1">
        <v>740.577</v>
      </c>
      <c r="L16" s="1">
        <v>741.74</v>
      </c>
      <c r="M16" s="9">
        <v>742.904</v>
      </c>
    </row>
    <row r="17" spans="1:13" ht="15.75" thickBot="1">
      <c r="A17" s="8" t="s">
        <v>38</v>
      </c>
      <c r="B17" s="1" t="s">
        <v>39</v>
      </c>
      <c r="C17" s="1" t="s">
        <v>40</v>
      </c>
      <c r="D17" s="1" t="s">
        <v>41</v>
      </c>
      <c r="E17" s="1" t="s">
        <v>42</v>
      </c>
      <c r="F17" s="1" t="s">
        <v>43</v>
      </c>
      <c r="G17" s="1" t="s">
        <v>44</v>
      </c>
      <c r="H17" s="1" t="s">
        <v>45</v>
      </c>
      <c r="I17" s="1" t="s">
        <v>46</v>
      </c>
      <c r="J17" s="1" t="s">
        <v>47</v>
      </c>
      <c r="K17" s="1" t="s">
        <v>48</v>
      </c>
      <c r="L17" s="1" t="s">
        <v>49</v>
      </c>
      <c r="M17" s="9" t="s">
        <v>50</v>
      </c>
    </row>
    <row r="18" spans="1:13" ht="15.75" thickBot="1">
      <c r="A18" s="8" t="s">
        <v>51</v>
      </c>
      <c r="B18" s="1">
        <v>137.661</v>
      </c>
      <c r="C18" s="1">
        <v>137.99</v>
      </c>
      <c r="D18" s="1">
        <v>138.319</v>
      </c>
      <c r="E18" s="1">
        <v>138.649</v>
      </c>
      <c r="F18" s="1">
        <v>138.98</v>
      </c>
      <c r="G18" s="1">
        <v>139.311</v>
      </c>
      <c r="H18" s="1">
        <v>139.643</v>
      </c>
      <c r="I18" s="1">
        <v>139.976</v>
      </c>
      <c r="J18" s="1">
        <v>140.31</v>
      </c>
      <c r="K18" s="1">
        <v>140.645</v>
      </c>
      <c r="L18" s="1">
        <v>140.98</v>
      </c>
      <c r="M18" s="9">
        <v>141.317</v>
      </c>
    </row>
    <row r="19" spans="1:13" ht="15.75" thickBot="1">
      <c r="A19" s="8" t="s">
        <v>52</v>
      </c>
      <c r="B19" s="1">
        <v>94.963</v>
      </c>
      <c r="C19" s="1">
        <v>95.197</v>
      </c>
      <c r="D19" s="1">
        <v>95.432</v>
      </c>
      <c r="E19" s="1">
        <v>95.667</v>
      </c>
      <c r="F19" s="1">
        <v>95.903</v>
      </c>
      <c r="G19" s="1">
        <v>96.14</v>
      </c>
      <c r="H19" s="1">
        <v>96.377</v>
      </c>
      <c r="I19" s="1">
        <v>96.614</v>
      </c>
      <c r="J19" s="1">
        <v>96.853</v>
      </c>
      <c r="K19" s="1">
        <v>97.092</v>
      </c>
      <c r="L19" s="1">
        <v>97.331</v>
      </c>
      <c r="M19" s="9">
        <v>97.571</v>
      </c>
    </row>
    <row r="20" spans="1:13" ht="15.75" thickBot="1">
      <c r="A20" s="8" t="s">
        <v>53</v>
      </c>
      <c r="B20" s="1">
        <v>76.835</v>
      </c>
      <c r="C20" s="1">
        <v>77.062</v>
      </c>
      <c r="D20" s="1">
        <v>77.289</v>
      </c>
      <c r="E20" s="1">
        <v>77.517</v>
      </c>
      <c r="F20" s="1">
        <v>77.746</v>
      </c>
      <c r="G20" s="1">
        <v>77.976</v>
      </c>
      <c r="H20" s="1">
        <v>78.206</v>
      </c>
      <c r="I20" s="1">
        <v>78.437</v>
      </c>
      <c r="J20" s="1">
        <v>78.668</v>
      </c>
      <c r="K20" s="1">
        <v>78.9</v>
      </c>
      <c r="L20" s="1">
        <v>79.133</v>
      </c>
      <c r="M20" s="9">
        <v>79.367</v>
      </c>
    </row>
    <row r="21" spans="1:13" ht="15.75" thickBot="1">
      <c r="A21" s="8" t="s">
        <v>54</v>
      </c>
      <c r="B21" s="1">
        <v>82.952</v>
      </c>
      <c r="C21" s="1">
        <v>83.041</v>
      </c>
      <c r="D21" s="1">
        <v>83.131</v>
      </c>
      <c r="E21" s="1">
        <v>83.22</v>
      </c>
      <c r="F21" s="1">
        <v>83.31</v>
      </c>
      <c r="G21" s="1">
        <v>83.399</v>
      </c>
      <c r="H21" s="1">
        <v>83.489</v>
      </c>
      <c r="I21" s="1">
        <v>83.579</v>
      </c>
      <c r="J21" s="1">
        <v>83.669</v>
      </c>
      <c r="K21" s="1">
        <v>83.759</v>
      </c>
      <c r="L21" s="1">
        <v>83.85</v>
      </c>
      <c r="M21" s="9">
        <v>83.94</v>
      </c>
    </row>
    <row r="22" spans="1:13" ht="15.75" thickBot="1">
      <c r="A22" s="8" t="s">
        <v>55</v>
      </c>
      <c r="B22" s="1">
        <v>171.229</v>
      </c>
      <c r="C22" s="1">
        <v>171.886</v>
      </c>
      <c r="D22" s="1">
        <v>172.545</v>
      </c>
      <c r="E22" s="1">
        <v>173.206</v>
      </c>
      <c r="F22" s="1">
        <v>173.871</v>
      </c>
      <c r="G22" s="1">
        <v>174.537</v>
      </c>
      <c r="H22" s="1">
        <v>175.207</v>
      </c>
      <c r="I22" s="1">
        <v>175.879</v>
      </c>
      <c r="J22" s="1">
        <v>176.553</v>
      </c>
      <c r="K22" s="1">
        <v>177.23</v>
      </c>
      <c r="L22" s="1">
        <v>177.91</v>
      </c>
      <c r="M22" s="9">
        <v>178.592</v>
      </c>
    </row>
    <row r="23" spans="1:13" ht="15.75" thickBot="1">
      <c r="A23" s="8" t="s">
        <v>56</v>
      </c>
      <c r="B23" s="1">
        <v>93.664</v>
      </c>
      <c r="C23" s="1">
        <v>93.765</v>
      </c>
      <c r="D23" s="1">
        <v>93.866</v>
      </c>
      <c r="E23" s="1">
        <v>93.967</v>
      </c>
      <c r="F23" s="1">
        <v>94.068</v>
      </c>
      <c r="G23" s="1">
        <v>94.169</v>
      </c>
      <c r="H23" s="1">
        <v>94.271</v>
      </c>
      <c r="I23" s="1">
        <v>94.372</v>
      </c>
      <c r="J23" s="1">
        <v>94.474</v>
      </c>
      <c r="K23" s="1">
        <v>94.576</v>
      </c>
      <c r="L23" s="1">
        <v>94.678</v>
      </c>
      <c r="M23" s="9">
        <v>94.78</v>
      </c>
    </row>
    <row r="24" spans="1:13" ht="15.75" thickBot="1">
      <c r="A24" s="8" t="s">
        <v>57</v>
      </c>
      <c r="B24" s="1">
        <v>26.544</v>
      </c>
      <c r="C24" s="1">
        <v>26.671</v>
      </c>
      <c r="D24" s="1">
        <v>26.799</v>
      </c>
      <c r="E24" s="1">
        <v>26.927</v>
      </c>
      <c r="F24" s="1">
        <v>27.056</v>
      </c>
      <c r="G24" s="1">
        <v>27.186</v>
      </c>
      <c r="H24" s="1">
        <v>27.316</v>
      </c>
      <c r="I24" s="1">
        <v>27.447</v>
      </c>
      <c r="J24" s="1">
        <v>27.578</v>
      </c>
      <c r="K24" s="1">
        <v>27.71</v>
      </c>
      <c r="L24" s="1">
        <v>27.843</v>
      </c>
      <c r="M24" s="9">
        <v>27.976</v>
      </c>
    </row>
    <row r="25" spans="1:13" ht="15.75" thickBot="1">
      <c r="A25" s="11" t="s">
        <v>58</v>
      </c>
      <c r="B25" s="1" t="s">
        <v>59</v>
      </c>
      <c r="C25" s="1" t="s">
        <v>60</v>
      </c>
      <c r="D25" s="1" t="s">
        <v>61</v>
      </c>
      <c r="E25" s="1" t="s">
        <v>62</v>
      </c>
      <c r="F25" s="1" t="s">
        <v>63</v>
      </c>
      <c r="G25" s="1" t="s">
        <v>64</v>
      </c>
      <c r="H25" s="1" t="s">
        <v>65</v>
      </c>
      <c r="I25" s="1" t="s">
        <v>66</v>
      </c>
      <c r="J25" s="1" t="s">
        <v>67</v>
      </c>
      <c r="K25" s="1" t="s">
        <v>68</v>
      </c>
      <c r="L25" s="1" t="s">
        <v>69</v>
      </c>
      <c r="M25" s="9" t="s">
        <v>70</v>
      </c>
    </row>
    <row r="26" spans="1:13" ht="15.75" thickBot="1">
      <c r="A26" s="11" t="s">
        <v>71</v>
      </c>
      <c r="B26" s="1" t="s">
        <v>72</v>
      </c>
      <c r="C26" s="1" t="s">
        <v>73</v>
      </c>
      <c r="D26" s="1" t="s">
        <v>74</v>
      </c>
      <c r="E26" s="1" t="s">
        <v>75</v>
      </c>
      <c r="F26" s="1" t="s">
        <v>76</v>
      </c>
      <c r="G26" s="1" t="s">
        <v>77</v>
      </c>
      <c r="H26" s="1" t="s">
        <v>78</v>
      </c>
      <c r="I26" s="1" t="s">
        <v>79</v>
      </c>
      <c r="J26" s="1" t="s">
        <v>80</v>
      </c>
      <c r="K26" s="1" t="s">
        <v>81</v>
      </c>
      <c r="L26" s="1" t="s">
        <v>82</v>
      </c>
      <c r="M26" s="9" t="s">
        <v>83</v>
      </c>
    </row>
    <row r="27" spans="1:13" ht="15.75" thickBot="1">
      <c r="A27" s="8" t="s">
        <v>84</v>
      </c>
      <c r="B27" s="1">
        <v>359.097</v>
      </c>
      <c r="C27" s="1">
        <v>360.186</v>
      </c>
      <c r="D27" s="1">
        <v>361.278</v>
      </c>
      <c r="E27" s="1">
        <v>362.373</v>
      </c>
      <c r="F27" s="1">
        <v>363.472</v>
      </c>
      <c r="G27" s="1">
        <v>364.574</v>
      </c>
      <c r="H27" s="1">
        <v>365.68</v>
      </c>
      <c r="I27" s="1">
        <v>366.789</v>
      </c>
      <c r="J27" s="1">
        <v>367.901</v>
      </c>
      <c r="K27" s="1">
        <v>369.016</v>
      </c>
      <c r="L27" s="1">
        <v>370.135</v>
      </c>
      <c r="M27" s="9">
        <v>371.258</v>
      </c>
    </row>
    <row r="28" spans="1:13" ht="15.75" thickBot="1">
      <c r="A28" s="8" t="s">
        <v>85</v>
      </c>
      <c r="B28" s="1">
        <v>289.295</v>
      </c>
      <c r="C28" s="1">
        <v>290.046</v>
      </c>
      <c r="D28" s="1">
        <v>290.8</v>
      </c>
      <c r="E28" s="1">
        <v>291.555</v>
      </c>
      <c r="F28" s="1">
        <v>292.313</v>
      </c>
      <c r="G28" s="1">
        <v>293.072</v>
      </c>
      <c r="H28" s="1">
        <v>293.834</v>
      </c>
      <c r="I28" s="1">
        <v>294.597</v>
      </c>
      <c r="J28" s="1">
        <v>295.363</v>
      </c>
      <c r="K28" s="1">
        <v>296.131</v>
      </c>
      <c r="L28" s="1">
        <v>296.9</v>
      </c>
      <c r="M28" s="9">
        <v>297.672</v>
      </c>
    </row>
    <row r="29" spans="1:13" ht="15.75" thickBot="1">
      <c r="A29" s="1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3"/>
    </row>
    <row r="30" spans="1:13" ht="15.75" thickBot="1">
      <c r="A30" s="14" t="s">
        <v>86</v>
      </c>
      <c r="B30" s="3">
        <v>73.488</v>
      </c>
      <c r="C30" s="3">
        <v>73.5</v>
      </c>
      <c r="D30" s="3">
        <v>73.512</v>
      </c>
      <c r="E30" s="3">
        <v>73.525</v>
      </c>
      <c r="F30" s="3">
        <v>73.537</v>
      </c>
      <c r="G30" s="3">
        <v>73.549</v>
      </c>
      <c r="H30" s="3">
        <v>73.561</v>
      </c>
      <c r="I30" s="3">
        <v>73.574</v>
      </c>
      <c r="J30" s="3">
        <v>73.586</v>
      </c>
      <c r="K30" s="3">
        <v>73.598</v>
      </c>
      <c r="L30" s="3">
        <v>73.61</v>
      </c>
      <c r="M30" s="15">
        <v>73.623</v>
      </c>
    </row>
    <row r="31" spans="1:13" ht="15.75" thickBot="1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3"/>
    </row>
    <row r="32" spans="1:13" ht="15.75" thickBot="1">
      <c r="A32" s="16" t="s">
        <v>87</v>
      </c>
      <c r="B32" s="4" t="s">
        <v>88</v>
      </c>
      <c r="C32" s="4" t="s">
        <v>89</v>
      </c>
      <c r="D32" s="4" t="s">
        <v>90</v>
      </c>
      <c r="E32" s="4" t="s">
        <v>91</v>
      </c>
      <c r="F32" s="4" t="s">
        <v>92</v>
      </c>
      <c r="G32" s="4" t="s">
        <v>93</v>
      </c>
      <c r="H32" s="4" t="s">
        <v>94</v>
      </c>
      <c r="I32" s="4" t="s">
        <v>95</v>
      </c>
      <c r="J32" s="4" t="s">
        <v>96</v>
      </c>
      <c r="K32" s="4" t="s">
        <v>97</v>
      </c>
      <c r="L32" s="4" t="s">
        <v>98</v>
      </c>
      <c r="M32" s="17" t="s">
        <v>99</v>
      </c>
    </row>
    <row r="33" spans="1:13" ht="15.75" thickBot="1">
      <c r="A33" s="1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3"/>
    </row>
    <row r="34" spans="1:13" ht="30.75" thickBot="1">
      <c r="A34" s="18" t="s">
        <v>100</v>
      </c>
      <c r="B34" s="1">
        <v>182.462</v>
      </c>
      <c r="C34" s="1">
        <v>182.455</v>
      </c>
      <c r="D34" s="1">
        <v>182.448</v>
      </c>
      <c r="E34" s="1">
        <v>182.44</v>
      </c>
      <c r="F34" s="1">
        <v>182.431</v>
      </c>
      <c r="G34" s="1">
        <v>182.423</v>
      </c>
      <c r="H34" s="1">
        <v>182.414</v>
      </c>
      <c r="I34" s="1">
        <v>182.404</v>
      </c>
      <c r="J34" s="1">
        <v>182.394</v>
      </c>
      <c r="K34" s="1">
        <v>182.384</v>
      </c>
      <c r="L34" s="1">
        <v>182.373</v>
      </c>
      <c r="M34" s="9">
        <v>182.362</v>
      </c>
    </row>
    <row r="35" spans="1:13" ht="15.75" thickBot="1">
      <c r="A35" s="19" t="s">
        <v>101</v>
      </c>
      <c r="B35" s="1">
        <v>474.736</v>
      </c>
      <c r="C35" s="1">
        <v>475.559</v>
      </c>
      <c r="D35" s="1">
        <v>476.384</v>
      </c>
      <c r="E35" s="1">
        <v>477.209</v>
      </c>
      <c r="F35" s="1">
        <v>478.037</v>
      </c>
      <c r="G35" s="1">
        <v>478.865</v>
      </c>
      <c r="H35" s="1">
        <v>479.695</v>
      </c>
      <c r="I35" s="1">
        <v>480.527</v>
      </c>
      <c r="J35" s="1">
        <v>481.36</v>
      </c>
      <c r="K35" s="1">
        <v>482.194</v>
      </c>
      <c r="L35" s="1">
        <v>483.03</v>
      </c>
      <c r="M35" s="9">
        <v>483.867</v>
      </c>
    </row>
    <row r="36" spans="1:13" ht="30.75" thickBot="1">
      <c r="A36" s="18" t="s">
        <v>102</v>
      </c>
      <c r="B36" s="1">
        <v>130.862</v>
      </c>
      <c r="C36" s="1">
        <v>131.184</v>
      </c>
      <c r="D36" s="1">
        <v>131.506</v>
      </c>
      <c r="E36" s="1">
        <v>131.829</v>
      </c>
      <c r="F36" s="1">
        <v>132.153</v>
      </c>
      <c r="G36" s="1">
        <v>132.478</v>
      </c>
      <c r="H36" s="1">
        <v>132.803</v>
      </c>
      <c r="I36" s="1">
        <v>133.13</v>
      </c>
      <c r="J36" s="1">
        <v>133.457</v>
      </c>
      <c r="K36" s="1">
        <v>133.785</v>
      </c>
      <c r="L36" s="1">
        <v>134.113</v>
      </c>
      <c r="M36" s="9">
        <v>134.443</v>
      </c>
    </row>
    <row r="37" spans="1:13" ht="15.75" thickBot="1">
      <c r="A37" s="19" t="s">
        <v>103</v>
      </c>
      <c r="B37" s="1">
        <v>6.799</v>
      </c>
      <c r="C37" s="1">
        <v>6.806</v>
      </c>
      <c r="D37" s="1">
        <v>6.813</v>
      </c>
      <c r="E37" s="1">
        <v>6.819</v>
      </c>
      <c r="F37" s="1">
        <v>6.826</v>
      </c>
      <c r="G37" s="1">
        <v>6.833</v>
      </c>
      <c r="H37" s="1">
        <v>6.84</v>
      </c>
      <c r="I37" s="1">
        <v>6.847</v>
      </c>
      <c r="J37" s="1">
        <v>6.853</v>
      </c>
      <c r="K37" s="1">
        <v>6.86</v>
      </c>
      <c r="L37" s="1">
        <v>6.867</v>
      </c>
      <c r="M37" s="9">
        <v>6.874</v>
      </c>
    </row>
    <row r="38" spans="1:13" ht="30.75" thickBot="1">
      <c r="A38" s="18" t="s">
        <v>104</v>
      </c>
      <c r="B38" s="1" t="s">
        <v>105</v>
      </c>
      <c r="C38" s="1" t="s">
        <v>106</v>
      </c>
      <c r="D38" s="1" t="s">
        <v>107</v>
      </c>
      <c r="E38" s="1" t="s">
        <v>108</v>
      </c>
      <c r="F38" s="1" t="s">
        <v>109</v>
      </c>
      <c r="G38" s="1" t="s">
        <v>110</v>
      </c>
      <c r="H38" s="1" t="s">
        <v>111</v>
      </c>
      <c r="I38" s="1" t="s">
        <v>112</v>
      </c>
      <c r="J38" s="1" t="s">
        <v>113</v>
      </c>
      <c r="K38" s="1" t="s">
        <v>114</v>
      </c>
      <c r="L38" s="1" t="s">
        <v>115</v>
      </c>
      <c r="M38" s="9" t="s">
        <v>116</v>
      </c>
    </row>
    <row r="39" spans="1:13" ht="15.75" thickBot="1">
      <c r="A39" s="19" t="s">
        <v>117</v>
      </c>
      <c r="B39" s="1" t="s">
        <v>118</v>
      </c>
      <c r="C39" s="1" t="s">
        <v>119</v>
      </c>
      <c r="D39" s="1" t="s">
        <v>120</v>
      </c>
      <c r="E39" s="1" t="s">
        <v>121</v>
      </c>
      <c r="F39" s="1" t="s">
        <v>122</v>
      </c>
      <c r="G39" s="1" t="s">
        <v>123</v>
      </c>
      <c r="H39" s="1" t="s">
        <v>124</v>
      </c>
      <c r="I39" s="1" t="s">
        <v>125</v>
      </c>
      <c r="J39" s="1" t="s">
        <v>126</v>
      </c>
      <c r="K39" s="1" t="s">
        <v>127</v>
      </c>
      <c r="L39" s="1" t="s">
        <v>128</v>
      </c>
      <c r="M39" s="9" t="s">
        <v>129</v>
      </c>
    </row>
    <row r="40" spans="1:13" ht="30.75" thickBot="1">
      <c r="A40" s="18" t="s">
        <v>130</v>
      </c>
      <c r="B40" s="1">
        <v>663.934</v>
      </c>
      <c r="C40" s="1">
        <v>665.64</v>
      </c>
      <c r="D40" s="1">
        <v>667.35</v>
      </c>
      <c r="E40" s="1">
        <v>669.064</v>
      </c>
      <c r="F40" s="1">
        <v>670.783</v>
      </c>
      <c r="G40" s="1">
        <v>672.506</v>
      </c>
      <c r="H40" s="1">
        <v>674.234</v>
      </c>
      <c r="I40" s="1">
        <v>675.966</v>
      </c>
      <c r="J40" s="1">
        <v>677.702</v>
      </c>
      <c r="K40" s="1">
        <v>679.443</v>
      </c>
      <c r="L40" s="1">
        <v>681.188</v>
      </c>
      <c r="M40" s="9">
        <v>682.938</v>
      </c>
    </row>
    <row r="41" spans="1:13" ht="15.75" thickBot="1">
      <c r="A41" s="20" t="s">
        <v>131</v>
      </c>
      <c r="B41" s="1" t="s">
        <v>132</v>
      </c>
      <c r="C41" s="1" t="s">
        <v>133</v>
      </c>
      <c r="D41" s="1" t="s">
        <v>134</v>
      </c>
      <c r="E41" s="1" t="s">
        <v>135</v>
      </c>
      <c r="F41" s="1" t="s">
        <v>136</v>
      </c>
      <c r="G41" s="1" t="s">
        <v>137</v>
      </c>
      <c r="H41" s="1" t="s">
        <v>138</v>
      </c>
      <c r="I41" s="1" t="s">
        <v>139</v>
      </c>
      <c r="J41" s="1" t="s">
        <v>140</v>
      </c>
      <c r="K41" s="1" t="s">
        <v>141</v>
      </c>
      <c r="L41" s="1" t="s">
        <v>142</v>
      </c>
      <c r="M41" s="9" t="s">
        <v>143</v>
      </c>
    </row>
    <row r="42" spans="1:13" ht="15.75" thickBot="1">
      <c r="A42" s="21" t="s">
        <v>84</v>
      </c>
      <c r="B42" s="1">
        <v>359.097</v>
      </c>
      <c r="C42" s="1">
        <v>360.186</v>
      </c>
      <c r="D42" s="1">
        <v>361.278</v>
      </c>
      <c r="E42" s="1">
        <v>362.373</v>
      </c>
      <c r="F42" s="1">
        <v>363.472</v>
      </c>
      <c r="G42" s="1">
        <v>364.574</v>
      </c>
      <c r="H42" s="1">
        <v>365.68</v>
      </c>
      <c r="I42" s="1">
        <v>366.789</v>
      </c>
      <c r="J42" s="1">
        <v>367.901</v>
      </c>
      <c r="K42" s="1">
        <v>369.016</v>
      </c>
      <c r="L42" s="1">
        <v>370.135</v>
      </c>
      <c r="M42" s="9">
        <v>371.258</v>
      </c>
    </row>
    <row r="43" spans="1:13" ht="15.75" thickBot="1">
      <c r="A43" s="20" t="s">
        <v>144</v>
      </c>
      <c r="B43" s="1">
        <v>95.71</v>
      </c>
      <c r="C43" s="1">
        <v>95.981</v>
      </c>
      <c r="D43" s="1">
        <v>96.253</v>
      </c>
      <c r="E43" s="1">
        <v>96.525</v>
      </c>
      <c r="F43" s="1">
        <v>96.798</v>
      </c>
      <c r="G43" s="1">
        <v>97.072</v>
      </c>
      <c r="H43" s="1">
        <v>97.347</v>
      </c>
      <c r="I43" s="1">
        <v>97.623</v>
      </c>
      <c r="J43" s="1">
        <v>97.899</v>
      </c>
      <c r="K43" s="1">
        <v>98.176</v>
      </c>
      <c r="L43" s="1">
        <v>98.454</v>
      </c>
      <c r="M43" s="9">
        <v>98.732</v>
      </c>
    </row>
    <row r="44" spans="1:13" ht="15.75" thickBot="1">
      <c r="A44" s="20" t="s">
        <v>145</v>
      </c>
      <c r="B44" s="1">
        <v>62.762</v>
      </c>
      <c r="C44" s="1">
        <v>62.963</v>
      </c>
      <c r="D44" s="1">
        <v>63.164</v>
      </c>
      <c r="E44" s="1">
        <v>63.366</v>
      </c>
      <c r="F44" s="1">
        <v>63.568</v>
      </c>
      <c r="G44" s="1">
        <v>63.771</v>
      </c>
      <c r="H44" s="1">
        <v>63.974</v>
      </c>
      <c r="I44" s="1">
        <v>64.179</v>
      </c>
      <c r="J44" s="1">
        <v>64.384</v>
      </c>
      <c r="K44" s="1">
        <v>64.589</v>
      </c>
      <c r="L44" s="1">
        <v>64.796</v>
      </c>
      <c r="M44" s="9">
        <v>65.002</v>
      </c>
    </row>
    <row r="45" spans="1:13" ht="15">
      <c r="A45" s="22" t="s">
        <v>85</v>
      </c>
      <c r="B45" s="23">
        <v>130.823</v>
      </c>
      <c r="C45" s="23">
        <v>131.103</v>
      </c>
      <c r="D45" s="23">
        <v>131.383</v>
      </c>
      <c r="E45" s="23">
        <v>131.665</v>
      </c>
      <c r="F45" s="23">
        <v>131.947</v>
      </c>
      <c r="G45" s="23">
        <v>132.229</v>
      </c>
      <c r="H45" s="23">
        <v>132.512</v>
      </c>
      <c r="I45" s="23">
        <v>132.796</v>
      </c>
      <c r="J45" s="23">
        <v>133.08</v>
      </c>
      <c r="K45" s="23">
        <v>133.365</v>
      </c>
      <c r="L45" s="23">
        <v>133.651</v>
      </c>
      <c r="M45" s="24">
        <v>133.937</v>
      </c>
    </row>
    <row r="46" spans="1:13" ht="15">
      <c r="A46" s="273" t="s">
        <v>336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  <headerFooter>
    <oddHeader>&amp;L&amp;"Arial,Negrita"&amp;12
ANEXO 2: 
ESTIMACIÓN DE LA POBLACIÓN DEL ECUADOR PARA EL AÑO 2008 BASADA EN LOS DATOS REALES DEL VI CENSO DE POBLACIÓN PUBLICADOS POR EL INEC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zoomScale="84" zoomScaleNormal="84" zoomScalePageLayoutView="0" workbookViewId="0" topLeftCell="A46">
      <selection activeCell="G78" sqref="G78"/>
    </sheetView>
  </sheetViews>
  <sheetFormatPr defaultColWidth="11.421875" defaultRowHeight="15"/>
  <cols>
    <col min="1" max="1" width="2.8515625" style="0" customWidth="1"/>
    <col min="2" max="2" width="15.00390625" style="0" bestFit="1" customWidth="1"/>
    <col min="3" max="3" width="21.8515625" style="0" customWidth="1"/>
    <col min="4" max="4" width="35.7109375" style="0" bestFit="1" customWidth="1"/>
    <col min="5" max="5" width="18.8515625" style="0" customWidth="1"/>
    <col min="6" max="6" width="7.7109375" style="0" customWidth="1"/>
    <col min="7" max="7" width="11.8515625" style="218" customWidth="1"/>
    <col min="8" max="8" width="15.7109375" style="219" customWidth="1"/>
    <col min="9" max="9" width="19.28125" style="219" customWidth="1"/>
    <col min="10" max="10" width="9.421875" style="218" customWidth="1"/>
    <col min="11" max="11" width="8.8515625" style="218" customWidth="1"/>
    <col min="12" max="12" width="6.8515625" style="0" customWidth="1"/>
  </cols>
  <sheetData>
    <row r="1" spans="2:13" ht="15"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94"/>
      <c r="M1" s="94"/>
    </row>
    <row r="2" spans="2:13" ht="15">
      <c r="B2" s="94"/>
      <c r="C2" s="94"/>
      <c r="D2" s="94"/>
      <c r="E2" s="94"/>
      <c r="F2" s="94"/>
      <c r="G2" s="95"/>
      <c r="H2" s="96"/>
      <c r="I2" s="96"/>
      <c r="J2" s="95"/>
      <c r="K2" s="95"/>
      <c r="L2" s="94"/>
      <c r="M2" s="94"/>
    </row>
    <row r="3" spans="1:13" ht="36.75" customHeight="1">
      <c r="A3" s="94"/>
      <c r="B3" s="374" t="s">
        <v>205</v>
      </c>
      <c r="C3" s="375"/>
      <c r="D3" s="375"/>
      <c r="E3" s="376"/>
      <c r="F3" s="377" t="s">
        <v>206</v>
      </c>
      <c r="G3" s="378"/>
      <c r="H3" s="378"/>
      <c r="I3" s="378"/>
      <c r="J3" s="378"/>
      <c r="K3" s="379"/>
      <c r="L3" s="94"/>
      <c r="M3" s="94"/>
    </row>
    <row r="4" spans="1:13" ht="15.75">
      <c r="A4" s="94"/>
      <c r="B4" s="97" t="s">
        <v>207</v>
      </c>
      <c r="C4" s="97" t="s">
        <v>208</v>
      </c>
      <c r="D4" s="97" t="s">
        <v>209</v>
      </c>
      <c r="E4" s="97" t="s">
        <v>210</v>
      </c>
      <c r="F4" s="98" t="s">
        <v>211</v>
      </c>
      <c r="G4" s="99" t="s">
        <v>212</v>
      </c>
      <c r="H4" s="99" t="s">
        <v>213</v>
      </c>
      <c r="I4" s="99" t="s">
        <v>214</v>
      </c>
      <c r="J4" s="99" t="s">
        <v>215</v>
      </c>
      <c r="K4" s="99" t="s">
        <v>216</v>
      </c>
      <c r="L4" s="94"/>
      <c r="M4" s="94"/>
    </row>
    <row r="5" spans="1:13" ht="15" customHeight="1">
      <c r="A5" s="94"/>
      <c r="B5" s="380" t="s">
        <v>23</v>
      </c>
      <c r="C5" s="383" t="s">
        <v>217</v>
      </c>
      <c r="D5" s="100" t="s">
        <v>218</v>
      </c>
      <c r="E5" s="101" t="s">
        <v>219</v>
      </c>
      <c r="F5" s="102" t="s">
        <v>220</v>
      </c>
      <c r="G5" s="103">
        <v>2</v>
      </c>
      <c r="H5" s="104">
        <v>335767</v>
      </c>
      <c r="I5" s="104">
        <v>41580</v>
      </c>
      <c r="J5" s="103" t="s">
        <v>221</v>
      </c>
      <c r="K5" s="105" t="s">
        <v>222</v>
      </c>
      <c r="L5" s="94"/>
      <c r="M5" s="94"/>
    </row>
    <row r="6" spans="1:13" ht="15">
      <c r="A6" s="94"/>
      <c r="B6" s="381"/>
      <c r="C6" s="384"/>
      <c r="D6" s="106" t="s">
        <v>223</v>
      </c>
      <c r="E6" s="107" t="s">
        <v>219</v>
      </c>
      <c r="F6" s="108" t="s">
        <v>220</v>
      </c>
      <c r="G6" s="109">
        <v>2</v>
      </c>
      <c r="H6" s="110">
        <v>250000</v>
      </c>
      <c r="I6" s="111">
        <v>1550</v>
      </c>
      <c r="J6" s="109" t="s">
        <v>221</v>
      </c>
      <c r="K6" s="112" t="s">
        <v>222</v>
      </c>
      <c r="L6" s="94"/>
      <c r="M6" s="94"/>
    </row>
    <row r="7" spans="1:13" ht="15">
      <c r="A7" s="94"/>
      <c r="B7" s="381"/>
      <c r="C7" s="384"/>
      <c r="D7" s="113" t="s">
        <v>224</v>
      </c>
      <c r="E7" s="114" t="s">
        <v>219</v>
      </c>
      <c r="F7" s="115" t="s">
        <v>222</v>
      </c>
      <c r="G7" s="116">
        <v>1</v>
      </c>
      <c r="H7" s="117" t="s">
        <v>225</v>
      </c>
      <c r="I7" s="113">
        <v>1579334.12</v>
      </c>
      <c r="J7" s="116" t="s">
        <v>221</v>
      </c>
      <c r="K7" s="118" t="s">
        <v>222</v>
      </c>
      <c r="L7" s="94"/>
      <c r="M7" s="94"/>
    </row>
    <row r="8" spans="1:13" ht="15">
      <c r="A8" s="94"/>
      <c r="B8" s="381"/>
      <c r="C8" s="384"/>
      <c r="D8" s="119" t="s">
        <v>226</v>
      </c>
      <c r="E8" s="120" t="s">
        <v>219</v>
      </c>
      <c r="F8" s="121" t="s">
        <v>227</v>
      </c>
      <c r="G8" s="122" t="s">
        <v>228</v>
      </c>
      <c r="H8" s="123" t="s">
        <v>228</v>
      </c>
      <c r="I8" s="123" t="s">
        <v>228</v>
      </c>
      <c r="J8" s="124" t="s">
        <v>221</v>
      </c>
      <c r="K8" s="125" t="s">
        <v>222</v>
      </c>
      <c r="L8" s="94"/>
      <c r="M8" s="94"/>
    </row>
    <row r="9" spans="1:13" ht="15">
      <c r="A9" s="94"/>
      <c r="B9" s="381"/>
      <c r="C9" s="384"/>
      <c r="D9" s="126" t="s">
        <v>229</v>
      </c>
      <c r="E9" s="114" t="s">
        <v>219</v>
      </c>
      <c r="F9" s="115" t="s">
        <v>222</v>
      </c>
      <c r="G9" s="116">
        <v>0</v>
      </c>
      <c r="H9" s="117" t="s">
        <v>230</v>
      </c>
      <c r="I9" s="113">
        <v>4982124.78</v>
      </c>
      <c r="J9" s="116" t="s">
        <v>221</v>
      </c>
      <c r="K9" s="118" t="s">
        <v>222</v>
      </c>
      <c r="L9" s="94"/>
      <c r="M9" s="94"/>
    </row>
    <row r="10" spans="1:13" ht="15" customHeight="1">
      <c r="A10" s="94"/>
      <c r="B10" s="381"/>
      <c r="C10" s="384"/>
      <c r="D10" s="127" t="s">
        <v>231</v>
      </c>
      <c r="E10" s="120" t="s">
        <v>232</v>
      </c>
      <c r="F10" s="121" t="s">
        <v>222</v>
      </c>
      <c r="G10" s="128">
        <v>1</v>
      </c>
      <c r="H10" s="129">
        <v>31415.29</v>
      </c>
      <c r="I10" s="130" t="s">
        <v>233</v>
      </c>
      <c r="J10" s="128" t="s">
        <v>221</v>
      </c>
      <c r="K10" s="131" t="s">
        <v>222</v>
      </c>
      <c r="L10" s="94"/>
      <c r="M10" s="94"/>
    </row>
    <row r="11" spans="1:13" ht="15" customHeight="1">
      <c r="A11" s="94"/>
      <c r="B11" s="381"/>
      <c r="C11" s="384"/>
      <c r="D11" s="132" t="s">
        <v>234</v>
      </c>
      <c r="E11" s="133" t="s">
        <v>232</v>
      </c>
      <c r="F11" s="134" t="s">
        <v>220</v>
      </c>
      <c r="G11" s="135">
        <v>2</v>
      </c>
      <c r="H11" s="136">
        <v>120000</v>
      </c>
      <c r="I11" s="136">
        <v>27778.18</v>
      </c>
      <c r="J11" s="135" t="s">
        <v>221</v>
      </c>
      <c r="K11" s="137" t="s">
        <v>222</v>
      </c>
      <c r="L11" s="94"/>
      <c r="M11" s="94"/>
    </row>
    <row r="12" spans="1:13" ht="15">
      <c r="A12" s="94"/>
      <c r="B12" s="381"/>
      <c r="C12" s="384"/>
      <c r="D12" s="260" t="s">
        <v>235</v>
      </c>
      <c r="E12" s="224" t="s">
        <v>232</v>
      </c>
      <c r="F12" s="146" t="s">
        <v>222</v>
      </c>
      <c r="G12" s="261">
        <v>2</v>
      </c>
      <c r="H12" s="262" t="s">
        <v>225</v>
      </c>
      <c r="I12" s="262" t="s">
        <v>236</v>
      </c>
      <c r="J12" s="261" t="s">
        <v>221</v>
      </c>
      <c r="K12" s="238" t="s">
        <v>222</v>
      </c>
      <c r="L12" s="94"/>
      <c r="M12" s="94"/>
    </row>
    <row r="13" spans="1:13" ht="15">
      <c r="A13" s="94"/>
      <c r="B13" s="381"/>
      <c r="C13" s="384"/>
      <c r="D13" s="260" t="s">
        <v>237</v>
      </c>
      <c r="E13" s="224" t="s">
        <v>232</v>
      </c>
      <c r="F13" s="146" t="s">
        <v>238</v>
      </c>
      <c r="G13" s="227"/>
      <c r="H13" s="228"/>
      <c r="I13" s="228"/>
      <c r="J13" s="227"/>
      <c r="K13" s="226"/>
      <c r="L13" s="94"/>
      <c r="M13" s="94"/>
    </row>
    <row r="14" spans="1:13" ht="15">
      <c r="A14" s="94"/>
      <c r="B14" s="381"/>
      <c r="C14" s="384"/>
      <c r="D14" s="260" t="s">
        <v>239</v>
      </c>
      <c r="E14" s="224" t="s">
        <v>232</v>
      </c>
      <c r="F14" s="146" t="s">
        <v>238</v>
      </c>
      <c r="G14" s="227"/>
      <c r="H14" s="228"/>
      <c r="I14" s="228"/>
      <c r="J14" s="227"/>
      <c r="K14" s="226"/>
      <c r="L14" s="94"/>
      <c r="M14" s="94"/>
    </row>
    <row r="15" spans="1:13" ht="15">
      <c r="A15" s="94"/>
      <c r="B15" s="381"/>
      <c r="C15" s="384"/>
      <c r="D15" s="138" t="s">
        <v>240</v>
      </c>
      <c r="E15" s="107" t="s">
        <v>241</v>
      </c>
      <c r="F15" s="108" t="s">
        <v>220</v>
      </c>
      <c r="G15" s="139">
        <v>6</v>
      </c>
      <c r="H15" s="140">
        <v>66720.34</v>
      </c>
      <c r="I15" s="140">
        <v>25000</v>
      </c>
      <c r="J15" s="139" t="s">
        <v>221</v>
      </c>
      <c r="K15" s="112" t="s">
        <v>222</v>
      </c>
      <c r="L15" s="94"/>
      <c r="M15" s="94"/>
    </row>
    <row r="16" spans="1:13" ht="37.5" customHeight="1">
      <c r="A16" s="94"/>
      <c r="B16" s="382"/>
      <c r="C16" s="385"/>
      <c r="D16" s="141" t="s">
        <v>242</v>
      </c>
      <c r="E16" s="141" t="s">
        <v>241</v>
      </c>
      <c r="F16" s="142" t="s">
        <v>222</v>
      </c>
      <c r="G16" s="143">
        <v>1</v>
      </c>
      <c r="H16" s="144" t="s">
        <v>243</v>
      </c>
      <c r="I16" s="144" t="s">
        <v>244</v>
      </c>
      <c r="J16" s="143" t="s">
        <v>221</v>
      </c>
      <c r="K16" s="145" t="s">
        <v>222</v>
      </c>
      <c r="L16" s="94"/>
      <c r="M16" s="94"/>
    </row>
    <row r="17" spans="1:13" ht="15">
      <c r="A17" s="94"/>
      <c r="B17" s="361" t="s">
        <v>38</v>
      </c>
      <c r="C17" s="364" t="s">
        <v>245</v>
      </c>
      <c r="D17" s="241" t="s">
        <v>246</v>
      </c>
      <c r="E17" s="241" t="s">
        <v>219</v>
      </c>
      <c r="F17" s="233" t="s">
        <v>222</v>
      </c>
      <c r="G17" s="243">
        <v>4</v>
      </c>
      <c r="H17" s="244" t="s">
        <v>247</v>
      </c>
      <c r="I17" s="245">
        <v>0</v>
      </c>
      <c r="J17" s="246" t="s">
        <v>221</v>
      </c>
      <c r="K17" s="247" t="s">
        <v>248</v>
      </c>
      <c r="L17" s="94"/>
      <c r="M17" s="94"/>
    </row>
    <row r="18" spans="1:13" ht="15">
      <c r="A18" s="94"/>
      <c r="B18" s="362"/>
      <c r="C18" s="365"/>
      <c r="D18" s="224" t="s">
        <v>249</v>
      </c>
      <c r="E18" s="224" t="s">
        <v>219</v>
      </c>
      <c r="F18" s="220" t="s">
        <v>222</v>
      </c>
      <c r="G18" s="227">
        <v>0</v>
      </c>
      <c r="H18" s="228">
        <v>0</v>
      </c>
      <c r="I18" s="248">
        <v>789830.64</v>
      </c>
      <c r="J18" s="227" t="s">
        <v>221</v>
      </c>
      <c r="K18" s="226" t="s">
        <v>222</v>
      </c>
      <c r="L18" s="94"/>
      <c r="M18" s="94"/>
    </row>
    <row r="19" spans="1:13" ht="15">
      <c r="A19" s="94"/>
      <c r="B19" s="362"/>
      <c r="C19" s="365"/>
      <c r="D19" s="224" t="s">
        <v>250</v>
      </c>
      <c r="E19" s="224" t="s">
        <v>219</v>
      </c>
      <c r="F19" s="222" t="s">
        <v>222</v>
      </c>
      <c r="G19" s="249">
        <v>5</v>
      </c>
      <c r="H19" s="250">
        <v>0</v>
      </c>
      <c r="I19" s="251">
        <v>40199.6</v>
      </c>
      <c r="J19" s="252" t="s">
        <v>221</v>
      </c>
      <c r="K19" s="253" t="s">
        <v>248</v>
      </c>
      <c r="L19" s="94"/>
      <c r="M19" s="94"/>
    </row>
    <row r="20" spans="1:13" ht="15">
      <c r="A20" s="94"/>
      <c r="B20" s="362"/>
      <c r="C20" s="365"/>
      <c r="D20" s="224" t="s">
        <v>251</v>
      </c>
      <c r="E20" s="224" t="s">
        <v>219</v>
      </c>
      <c r="F20" s="222" t="s">
        <v>220</v>
      </c>
      <c r="G20" s="249">
        <v>5</v>
      </c>
      <c r="H20" s="250" t="s">
        <v>252</v>
      </c>
      <c r="I20" s="251">
        <v>248716.4</v>
      </c>
      <c r="J20" s="252" t="s">
        <v>221</v>
      </c>
      <c r="K20" s="253" t="s">
        <v>248</v>
      </c>
      <c r="L20" s="94"/>
      <c r="M20" s="94"/>
    </row>
    <row r="21" spans="1:13" ht="15">
      <c r="A21" s="94"/>
      <c r="B21" s="362"/>
      <c r="C21" s="365"/>
      <c r="D21" s="242" t="s">
        <v>253</v>
      </c>
      <c r="E21" s="224" t="s">
        <v>219</v>
      </c>
      <c r="F21" s="220" t="s">
        <v>222</v>
      </c>
      <c r="G21" s="227">
        <v>17</v>
      </c>
      <c r="H21" s="228" t="s">
        <v>225</v>
      </c>
      <c r="I21" s="248">
        <v>385092.88</v>
      </c>
      <c r="J21" s="227" t="s">
        <v>221</v>
      </c>
      <c r="K21" s="226" t="s">
        <v>222</v>
      </c>
      <c r="L21" s="94"/>
      <c r="M21" s="94"/>
    </row>
    <row r="22" spans="1:13" ht="15">
      <c r="A22" s="94"/>
      <c r="B22" s="362"/>
      <c r="C22" s="365"/>
      <c r="D22" s="242" t="s">
        <v>254</v>
      </c>
      <c r="E22" s="224" t="s">
        <v>219</v>
      </c>
      <c r="F22" s="220" t="s">
        <v>222</v>
      </c>
      <c r="G22" s="227">
        <v>3</v>
      </c>
      <c r="H22" s="228" t="s">
        <v>225</v>
      </c>
      <c r="I22" s="248">
        <v>85977</v>
      </c>
      <c r="J22" s="227" t="s">
        <v>221</v>
      </c>
      <c r="K22" s="226" t="s">
        <v>222</v>
      </c>
      <c r="L22" s="94"/>
      <c r="M22" s="94"/>
    </row>
    <row r="23" spans="1:13" ht="15">
      <c r="A23" s="94"/>
      <c r="B23" s="362"/>
      <c r="C23" s="365"/>
      <c r="D23" s="224" t="s">
        <v>255</v>
      </c>
      <c r="E23" s="224" t="s">
        <v>219</v>
      </c>
      <c r="F23" s="220" t="s">
        <v>222</v>
      </c>
      <c r="G23" s="254">
        <v>10</v>
      </c>
      <c r="H23" s="228" t="s">
        <v>225</v>
      </c>
      <c r="I23" s="255">
        <v>3229186.62</v>
      </c>
      <c r="J23" s="254" t="s">
        <v>221</v>
      </c>
      <c r="K23" s="256" t="s">
        <v>248</v>
      </c>
      <c r="L23" s="94"/>
      <c r="M23" s="94"/>
    </row>
    <row r="24" spans="1:13" ht="15">
      <c r="A24" s="94"/>
      <c r="B24" s="362"/>
      <c r="C24" s="365"/>
      <c r="D24" s="224" t="s">
        <v>256</v>
      </c>
      <c r="E24" s="224" t="s">
        <v>219</v>
      </c>
      <c r="F24" s="220" t="s">
        <v>222</v>
      </c>
      <c r="G24" s="227">
        <v>9</v>
      </c>
      <c r="H24" s="228" t="s">
        <v>225</v>
      </c>
      <c r="I24" s="237">
        <v>82598.45</v>
      </c>
      <c r="J24" s="227" t="s">
        <v>221</v>
      </c>
      <c r="K24" s="226" t="s">
        <v>222</v>
      </c>
      <c r="L24" s="94"/>
      <c r="M24" s="94"/>
    </row>
    <row r="25" spans="1:13" ht="15">
      <c r="A25" s="94"/>
      <c r="B25" s="362"/>
      <c r="C25" s="365"/>
      <c r="D25" s="224" t="s">
        <v>257</v>
      </c>
      <c r="E25" s="224" t="s">
        <v>219</v>
      </c>
      <c r="F25" s="146" t="s">
        <v>227</v>
      </c>
      <c r="G25" s="257"/>
      <c r="H25" s="258"/>
      <c r="I25" s="258"/>
      <c r="J25" s="249" t="s">
        <v>221</v>
      </c>
      <c r="K25" s="259" t="s">
        <v>248</v>
      </c>
      <c r="L25" s="94"/>
      <c r="M25" s="94"/>
    </row>
    <row r="26" spans="1:13" ht="15">
      <c r="A26" s="94"/>
      <c r="B26" s="362"/>
      <c r="C26" s="365"/>
      <c r="D26" s="224" t="s">
        <v>258</v>
      </c>
      <c r="E26" s="224" t="s">
        <v>232</v>
      </c>
      <c r="F26" s="146" t="s">
        <v>227</v>
      </c>
      <c r="G26" s="249" t="s">
        <v>259</v>
      </c>
      <c r="H26" s="250" t="s">
        <v>260</v>
      </c>
      <c r="I26" s="250" t="s">
        <v>259</v>
      </c>
      <c r="J26" s="249" t="s">
        <v>221</v>
      </c>
      <c r="K26" s="259" t="s">
        <v>248</v>
      </c>
      <c r="L26" s="94"/>
      <c r="M26" s="94"/>
    </row>
    <row r="27" spans="1:13" ht="15">
      <c r="A27" s="94"/>
      <c r="B27" s="362"/>
      <c r="C27" s="366"/>
      <c r="D27" s="225" t="s">
        <v>261</v>
      </c>
      <c r="E27" s="225" t="s">
        <v>232</v>
      </c>
      <c r="F27" s="146" t="s">
        <v>220</v>
      </c>
      <c r="G27" s="229">
        <v>12</v>
      </c>
      <c r="H27" s="237">
        <v>118490.33</v>
      </c>
      <c r="I27" s="240">
        <v>3796611.82</v>
      </c>
      <c r="J27" s="229" t="s">
        <v>221</v>
      </c>
      <c r="K27" s="231" t="s">
        <v>222</v>
      </c>
      <c r="L27" s="94"/>
      <c r="M27" s="94"/>
    </row>
    <row r="28" spans="1:13" ht="15">
      <c r="A28" s="94"/>
      <c r="B28" s="362"/>
      <c r="C28" s="367" t="s">
        <v>262</v>
      </c>
      <c r="D28" s="100" t="s">
        <v>263</v>
      </c>
      <c r="E28" s="101" t="s">
        <v>219</v>
      </c>
      <c r="F28" s="147" t="s">
        <v>220</v>
      </c>
      <c r="G28" s="102">
        <v>2</v>
      </c>
      <c r="H28" s="148">
        <v>473750</v>
      </c>
      <c r="I28" s="148">
        <v>0</v>
      </c>
      <c r="J28" s="103" t="s">
        <v>221</v>
      </c>
      <c r="K28" s="105" t="s">
        <v>222</v>
      </c>
      <c r="L28" s="94"/>
      <c r="M28" s="94"/>
    </row>
    <row r="29" spans="1:13" ht="15">
      <c r="A29" s="94"/>
      <c r="B29" s="362"/>
      <c r="C29" s="368"/>
      <c r="D29" s="149" t="s">
        <v>264</v>
      </c>
      <c r="E29" s="150" t="s">
        <v>219</v>
      </c>
      <c r="F29" s="151" t="s">
        <v>220</v>
      </c>
      <c r="G29" s="152">
        <v>0</v>
      </c>
      <c r="H29" s="153">
        <v>207000</v>
      </c>
      <c r="I29" s="154">
        <v>14905.4</v>
      </c>
      <c r="J29" s="151" t="s">
        <v>221</v>
      </c>
      <c r="K29" s="155" t="s">
        <v>222</v>
      </c>
      <c r="L29" s="94"/>
      <c r="M29" s="94"/>
    </row>
    <row r="30" spans="1:13" ht="15">
      <c r="A30" s="94"/>
      <c r="B30" s="362"/>
      <c r="C30" s="368"/>
      <c r="D30" s="232" t="s">
        <v>265</v>
      </c>
      <c r="E30" s="224" t="s">
        <v>219</v>
      </c>
      <c r="F30" s="156" t="s">
        <v>222</v>
      </c>
      <c r="G30" s="220"/>
      <c r="H30" s="228"/>
      <c r="I30" s="228"/>
      <c r="J30" s="227"/>
      <c r="K30" s="226"/>
      <c r="L30" s="94"/>
      <c r="M30" s="94"/>
    </row>
    <row r="31" spans="1:13" ht="15">
      <c r="A31" s="94"/>
      <c r="B31" s="362"/>
      <c r="C31" s="368"/>
      <c r="D31" s="239" t="s">
        <v>266</v>
      </c>
      <c r="E31" s="224" t="s">
        <v>219</v>
      </c>
      <c r="F31" s="271" t="s">
        <v>238</v>
      </c>
      <c r="G31" s="220"/>
      <c r="H31" s="228"/>
      <c r="I31" s="228"/>
      <c r="J31" s="227"/>
      <c r="K31" s="226"/>
      <c r="L31" s="94"/>
      <c r="M31" s="94"/>
    </row>
    <row r="32" spans="1:13" ht="15">
      <c r="A32" s="94"/>
      <c r="B32" s="362"/>
      <c r="C32" s="368"/>
      <c r="D32" s="232" t="s">
        <v>267</v>
      </c>
      <c r="E32" s="224" t="s">
        <v>232</v>
      </c>
      <c r="F32" s="156" t="s">
        <v>222</v>
      </c>
      <c r="G32" s="220">
        <v>3</v>
      </c>
      <c r="H32" s="240">
        <v>430000</v>
      </c>
      <c r="I32" s="240">
        <v>0</v>
      </c>
      <c r="J32" s="227" t="s">
        <v>221</v>
      </c>
      <c r="K32" s="226" t="s">
        <v>238</v>
      </c>
      <c r="L32" s="94"/>
      <c r="M32" s="94"/>
    </row>
    <row r="33" spans="1:13" ht="15">
      <c r="A33" s="94"/>
      <c r="B33" s="362"/>
      <c r="C33" s="368"/>
      <c r="D33" s="157" t="s">
        <v>268</v>
      </c>
      <c r="E33" s="158" t="s">
        <v>232</v>
      </c>
      <c r="F33" s="159" t="s">
        <v>222</v>
      </c>
      <c r="G33" s="370" t="s">
        <v>269</v>
      </c>
      <c r="H33" s="370" t="s">
        <v>270</v>
      </c>
      <c r="I33" s="160">
        <v>216172</v>
      </c>
      <c r="J33" s="161" t="s">
        <v>221</v>
      </c>
      <c r="K33" s="161" t="s">
        <v>271</v>
      </c>
      <c r="L33" s="94"/>
      <c r="M33" s="94"/>
    </row>
    <row r="34" spans="1:13" ht="15">
      <c r="A34" s="94"/>
      <c r="B34" s="362"/>
      <c r="C34" s="368"/>
      <c r="D34" s="162" t="s">
        <v>272</v>
      </c>
      <c r="E34" s="163" t="s">
        <v>232</v>
      </c>
      <c r="F34" s="164" t="s">
        <v>222</v>
      </c>
      <c r="G34" s="371"/>
      <c r="H34" s="371"/>
      <c r="I34" s="165">
        <v>0</v>
      </c>
      <c r="J34" s="166" t="s">
        <v>221</v>
      </c>
      <c r="K34" s="166" t="s">
        <v>271</v>
      </c>
      <c r="L34" s="94"/>
      <c r="M34" s="94"/>
    </row>
    <row r="35" spans="1:13" ht="15">
      <c r="A35" s="94"/>
      <c r="B35" s="362"/>
      <c r="C35" s="368"/>
      <c r="D35" s="162" t="s">
        <v>273</v>
      </c>
      <c r="E35" s="163" t="s">
        <v>232</v>
      </c>
      <c r="F35" s="164" t="s">
        <v>222</v>
      </c>
      <c r="G35" s="371"/>
      <c r="H35" s="371"/>
      <c r="I35" s="165">
        <v>0</v>
      </c>
      <c r="J35" s="166" t="s">
        <v>221</v>
      </c>
      <c r="K35" s="166" t="s">
        <v>271</v>
      </c>
      <c r="L35" s="94"/>
      <c r="M35" s="94"/>
    </row>
    <row r="36" spans="1:13" ht="15">
      <c r="A36" s="94"/>
      <c r="B36" s="362"/>
      <c r="C36" s="368"/>
      <c r="D36" s="167" t="s">
        <v>274</v>
      </c>
      <c r="E36" s="168" t="s">
        <v>232</v>
      </c>
      <c r="F36" s="169" t="s">
        <v>222</v>
      </c>
      <c r="G36" s="372"/>
      <c r="H36" s="372"/>
      <c r="I36" s="113">
        <v>37860</v>
      </c>
      <c r="J36" s="170" t="s">
        <v>221</v>
      </c>
      <c r="K36" s="170" t="s">
        <v>271</v>
      </c>
      <c r="L36" s="94"/>
      <c r="M36" s="94"/>
    </row>
    <row r="37" spans="1:13" ht="15">
      <c r="A37" s="94"/>
      <c r="B37" s="362"/>
      <c r="C37" s="368"/>
      <c r="D37" s="232" t="s">
        <v>275</v>
      </c>
      <c r="E37" s="224" t="s">
        <v>232</v>
      </c>
      <c r="F37" s="156" t="s">
        <v>222</v>
      </c>
      <c r="G37" s="233">
        <v>0</v>
      </c>
      <c r="H37" s="234">
        <v>0</v>
      </c>
      <c r="I37" s="234">
        <v>0</v>
      </c>
      <c r="J37" s="235" t="s">
        <v>221</v>
      </c>
      <c r="K37" s="236" t="s">
        <v>238</v>
      </c>
      <c r="L37" s="94"/>
      <c r="M37" s="94"/>
    </row>
    <row r="38" spans="1:13" ht="15">
      <c r="A38" s="94"/>
      <c r="B38" s="362"/>
      <c r="C38" s="368"/>
      <c r="D38" s="232" t="s">
        <v>276</v>
      </c>
      <c r="E38" s="224" t="s">
        <v>232</v>
      </c>
      <c r="F38" s="156" t="s">
        <v>238</v>
      </c>
      <c r="G38" s="222"/>
      <c r="H38" s="228"/>
      <c r="I38" s="228"/>
      <c r="J38" s="227"/>
      <c r="K38" s="226"/>
      <c r="L38" s="94"/>
      <c r="M38" s="94"/>
    </row>
    <row r="39" spans="1:13" ht="15">
      <c r="A39" s="94"/>
      <c r="B39" s="362"/>
      <c r="C39" s="368"/>
      <c r="D39" s="232" t="s">
        <v>277</v>
      </c>
      <c r="E39" s="224" t="s">
        <v>241</v>
      </c>
      <c r="F39" s="156" t="s">
        <v>222</v>
      </c>
      <c r="G39" s="222">
        <v>5</v>
      </c>
      <c r="H39" s="237">
        <v>377320.77</v>
      </c>
      <c r="I39" s="228">
        <v>0</v>
      </c>
      <c r="J39" s="227" t="s">
        <v>221</v>
      </c>
      <c r="K39" s="238" t="s">
        <v>271</v>
      </c>
      <c r="L39" s="94"/>
      <c r="M39" s="94"/>
    </row>
    <row r="40" spans="1:13" ht="15">
      <c r="A40" s="94"/>
      <c r="B40" s="363"/>
      <c r="C40" s="369"/>
      <c r="D40" s="171" t="s">
        <v>278</v>
      </c>
      <c r="E40" s="171" t="s">
        <v>241</v>
      </c>
      <c r="F40" s="172" t="s">
        <v>222</v>
      </c>
      <c r="G40" s="173">
        <v>1</v>
      </c>
      <c r="H40" s="174">
        <v>25000</v>
      </c>
      <c r="I40" s="174">
        <v>129110.36</v>
      </c>
      <c r="J40" s="172" t="s">
        <v>221</v>
      </c>
      <c r="K40" s="175" t="s">
        <v>238</v>
      </c>
      <c r="L40" s="94"/>
      <c r="M40" s="94"/>
    </row>
    <row r="41" spans="1:13" ht="15" customHeight="1">
      <c r="A41" s="94"/>
      <c r="B41" s="350" t="s">
        <v>279</v>
      </c>
      <c r="C41" s="353" t="s">
        <v>280</v>
      </c>
      <c r="D41" s="265" t="s">
        <v>281</v>
      </c>
      <c r="E41" s="176" t="s">
        <v>219</v>
      </c>
      <c r="F41" s="177" t="s">
        <v>222</v>
      </c>
      <c r="G41" s="178">
        <v>0</v>
      </c>
      <c r="H41" s="179">
        <v>0</v>
      </c>
      <c r="I41" s="180">
        <v>0</v>
      </c>
      <c r="J41" s="181" t="s">
        <v>221</v>
      </c>
      <c r="K41" s="182" t="s">
        <v>238</v>
      </c>
      <c r="L41" s="94"/>
      <c r="M41" s="94"/>
    </row>
    <row r="42" spans="1:13" ht="15">
      <c r="A42" s="94"/>
      <c r="B42" s="351"/>
      <c r="C42" s="354"/>
      <c r="D42" s="266" t="s">
        <v>282</v>
      </c>
      <c r="E42" s="183" t="s">
        <v>219</v>
      </c>
      <c r="F42" s="184" t="s">
        <v>222</v>
      </c>
      <c r="G42" s="185">
        <v>0</v>
      </c>
      <c r="H42" s="186">
        <v>0</v>
      </c>
      <c r="I42" s="187">
        <v>0</v>
      </c>
      <c r="J42" s="188" t="s">
        <v>221</v>
      </c>
      <c r="K42" s="189" t="s">
        <v>238</v>
      </c>
      <c r="L42" s="94"/>
      <c r="M42" s="94"/>
    </row>
    <row r="43" spans="1:13" ht="15">
      <c r="A43" s="94"/>
      <c r="B43" s="351"/>
      <c r="C43" s="354"/>
      <c r="D43" s="267" t="s">
        <v>283</v>
      </c>
      <c r="E43" s="224" t="s">
        <v>284</v>
      </c>
      <c r="F43" s="190" t="s">
        <v>238</v>
      </c>
      <c r="G43" s="227"/>
      <c r="H43" s="228"/>
      <c r="I43" s="228"/>
      <c r="J43" s="227"/>
      <c r="K43" s="226"/>
      <c r="L43" s="94"/>
      <c r="M43" s="94"/>
    </row>
    <row r="44" spans="1:13" ht="15">
      <c r="A44" s="94"/>
      <c r="B44" s="351"/>
      <c r="C44" s="354"/>
      <c r="D44" s="267" t="s">
        <v>285</v>
      </c>
      <c r="E44" s="224" t="s">
        <v>284</v>
      </c>
      <c r="F44" s="195" t="s">
        <v>238</v>
      </c>
      <c r="G44" s="227"/>
      <c r="H44" s="228"/>
      <c r="I44" s="228"/>
      <c r="J44" s="227"/>
      <c r="K44" s="226"/>
      <c r="L44" s="94"/>
      <c r="M44" s="94"/>
    </row>
    <row r="45" spans="1:13" ht="38.25">
      <c r="A45" s="94"/>
      <c r="B45" s="351"/>
      <c r="C45" s="354"/>
      <c r="D45" s="268" t="s">
        <v>286</v>
      </c>
      <c r="E45" s="191" t="s">
        <v>284</v>
      </c>
      <c r="F45" s="184" t="s">
        <v>222</v>
      </c>
      <c r="G45" s="192" t="s">
        <v>287</v>
      </c>
      <c r="H45" s="193" t="s">
        <v>225</v>
      </c>
      <c r="I45" s="193" t="s">
        <v>288</v>
      </c>
      <c r="J45" s="192" t="s">
        <v>221</v>
      </c>
      <c r="K45" s="194" t="s">
        <v>238</v>
      </c>
      <c r="L45" s="94"/>
      <c r="M45" s="94"/>
    </row>
    <row r="46" spans="1:13" ht="15">
      <c r="A46" s="94"/>
      <c r="B46" s="351"/>
      <c r="C46" s="354"/>
      <c r="D46" s="267" t="s">
        <v>289</v>
      </c>
      <c r="E46" s="224" t="s">
        <v>284</v>
      </c>
      <c r="F46" s="226" t="s">
        <v>238</v>
      </c>
      <c r="G46" s="227"/>
      <c r="H46" s="228"/>
      <c r="I46" s="228"/>
      <c r="J46" s="227"/>
      <c r="K46" s="226"/>
      <c r="L46" s="94"/>
      <c r="M46" s="94"/>
    </row>
    <row r="47" spans="1:13" ht="15">
      <c r="A47" s="94"/>
      <c r="B47" s="351"/>
      <c r="C47" s="354"/>
      <c r="D47" s="267" t="s">
        <v>290</v>
      </c>
      <c r="E47" s="224" t="s">
        <v>284</v>
      </c>
      <c r="F47" s="226" t="s">
        <v>238</v>
      </c>
      <c r="G47" s="227"/>
      <c r="H47" s="228"/>
      <c r="I47" s="228"/>
      <c r="J47" s="227"/>
      <c r="K47" s="226"/>
      <c r="L47" s="94"/>
      <c r="M47" s="94"/>
    </row>
    <row r="48" spans="1:13" ht="15">
      <c r="A48" s="94"/>
      <c r="B48" s="351"/>
      <c r="C48" s="354"/>
      <c r="D48" s="267" t="s">
        <v>291</v>
      </c>
      <c r="E48" s="224" t="s">
        <v>241</v>
      </c>
      <c r="F48" s="227" t="s">
        <v>238</v>
      </c>
      <c r="G48" s="227"/>
      <c r="H48" s="228"/>
      <c r="I48" s="228"/>
      <c r="J48" s="227"/>
      <c r="K48" s="226"/>
      <c r="L48" s="94"/>
      <c r="M48" s="94"/>
    </row>
    <row r="49" spans="1:13" ht="15">
      <c r="A49" s="94"/>
      <c r="B49" s="351"/>
      <c r="C49" s="354"/>
      <c r="D49" s="269" t="s">
        <v>292</v>
      </c>
      <c r="E49" s="225" t="s">
        <v>241</v>
      </c>
      <c r="F49" s="229" t="s">
        <v>238</v>
      </c>
      <c r="G49" s="229"/>
      <c r="H49" s="230"/>
      <c r="I49" s="230"/>
      <c r="J49" s="229"/>
      <c r="K49" s="231"/>
      <c r="L49" s="94"/>
      <c r="M49" s="94"/>
    </row>
    <row r="50" spans="1:13" ht="15">
      <c r="A50" s="94"/>
      <c r="B50" s="351"/>
      <c r="C50" s="355" t="s">
        <v>293</v>
      </c>
      <c r="D50" s="267" t="s">
        <v>294</v>
      </c>
      <c r="E50" s="224" t="s">
        <v>241</v>
      </c>
      <c r="F50" s="226" t="s">
        <v>295</v>
      </c>
      <c r="G50" s="220"/>
      <c r="H50" s="221"/>
      <c r="I50" s="221"/>
      <c r="J50" s="220"/>
      <c r="K50" s="220"/>
      <c r="L50" s="94"/>
      <c r="M50" s="94"/>
    </row>
    <row r="51" spans="1:13" ht="15">
      <c r="A51" s="94"/>
      <c r="B51" s="351"/>
      <c r="C51" s="356"/>
      <c r="D51" s="267" t="s">
        <v>296</v>
      </c>
      <c r="E51" s="224" t="s">
        <v>241</v>
      </c>
      <c r="F51" s="226" t="s">
        <v>295</v>
      </c>
      <c r="G51" s="220"/>
      <c r="H51" s="221"/>
      <c r="I51" s="221"/>
      <c r="J51" s="220"/>
      <c r="K51" s="220"/>
      <c r="L51" s="94"/>
      <c r="M51" s="94"/>
    </row>
    <row r="52" spans="1:13" ht="15">
      <c r="A52" s="94"/>
      <c r="B52" s="351"/>
      <c r="C52" s="356"/>
      <c r="D52" s="267" t="s">
        <v>297</v>
      </c>
      <c r="E52" s="224" t="s">
        <v>241</v>
      </c>
      <c r="F52" s="226" t="s">
        <v>295</v>
      </c>
      <c r="G52" s="220"/>
      <c r="H52" s="221"/>
      <c r="I52" s="221"/>
      <c r="J52" s="220"/>
      <c r="K52" s="220"/>
      <c r="L52" s="94"/>
      <c r="M52" s="94"/>
    </row>
    <row r="53" spans="1:13" ht="15">
      <c r="A53" s="94"/>
      <c r="B53" s="351"/>
      <c r="C53" s="356"/>
      <c r="D53" s="267" t="s">
        <v>298</v>
      </c>
      <c r="E53" s="224" t="s">
        <v>241</v>
      </c>
      <c r="F53" s="226" t="s">
        <v>295</v>
      </c>
      <c r="G53" s="220"/>
      <c r="H53" s="221"/>
      <c r="I53" s="221"/>
      <c r="J53" s="220"/>
      <c r="K53" s="220"/>
      <c r="L53" s="94"/>
      <c r="M53" s="94"/>
    </row>
    <row r="54" spans="1:13" ht="15">
      <c r="A54" s="94"/>
      <c r="B54" s="351"/>
      <c r="C54" s="356"/>
      <c r="D54" s="267" t="s">
        <v>299</v>
      </c>
      <c r="E54" s="224" t="s">
        <v>241</v>
      </c>
      <c r="F54" s="226" t="s">
        <v>295</v>
      </c>
      <c r="G54" s="220"/>
      <c r="H54" s="221"/>
      <c r="I54" s="221"/>
      <c r="J54" s="220"/>
      <c r="K54" s="220"/>
      <c r="L54" s="94"/>
      <c r="M54" s="94"/>
    </row>
    <row r="55" spans="1:13" ht="15">
      <c r="A55" s="94"/>
      <c r="B55" s="351"/>
      <c r="C55" s="356"/>
      <c r="D55" s="267" t="s">
        <v>300</v>
      </c>
      <c r="E55" s="224" t="s">
        <v>241</v>
      </c>
      <c r="F55" s="226" t="s">
        <v>295</v>
      </c>
      <c r="G55" s="220"/>
      <c r="H55" s="221"/>
      <c r="I55" s="221"/>
      <c r="J55" s="220"/>
      <c r="K55" s="220"/>
      <c r="L55" s="94"/>
      <c r="M55" s="94"/>
    </row>
    <row r="56" spans="1:13" ht="15">
      <c r="A56" s="94"/>
      <c r="B56" s="351"/>
      <c r="C56" s="356"/>
      <c r="D56" s="267" t="s">
        <v>301</v>
      </c>
      <c r="E56" s="224" t="s">
        <v>241</v>
      </c>
      <c r="F56" s="226" t="s">
        <v>295</v>
      </c>
      <c r="G56" s="220"/>
      <c r="H56" s="221"/>
      <c r="I56" s="221"/>
      <c r="J56" s="220"/>
      <c r="K56" s="220"/>
      <c r="L56" s="94"/>
      <c r="M56" s="94"/>
    </row>
    <row r="57" spans="1:13" ht="15">
      <c r="A57" s="94"/>
      <c r="B57" s="351"/>
      <c r="C57" s="356"/>
      <c r="D57" s="267" t="s">
        <v>302</v>
      </c>
      <c r="E57" s="224" t="s">
        <v>241</v>
      </c>
      <c r="F57" s="226" t="s">
        <v>295</v>
      </c>
      <c r="G57" s="220"/>
      <c r="H57" s="221"/>
      <c r="I57" s="221"/>
      <c r="J57" s="220"/>
      <c r="K57" s="220"/>
      <c r="L57" s="94"/>
      <c r="M57" s="94"/>
    </row>
    <row r="58" spans="1:13" ht="15">
      <c r="A58" s="94"/>
      <c r="B58" s="351"/>
      <c r="C58" s="356"/>
      <c r="D58" s="267" t="s">
        <v>303</v>
      </c>
      <c r="E58" s="224" t="s">
        <v>304</v>
      </c>
      <c r="F58" s="226" t="s">
        <v>295</v>
      </c>
      <c r="G58" s="220"/>
      <c r="H58" s="221"/>
      <c r="I58" s="221"/>
      <c r="J58" s="220"/>
      <c r="K58" s="220"/>
      <c r="L58" s="94"/>
      <c r="M58" s="94"/>
    </row>
    <row r="59" spans="1:13" ht="15" customHeight="1">
      <c r="A59" s="94"/>
      <c r="B59" s="351"/>
      <c r="C59" s="353" t="s">
        <v>305</v>
      </c>
      <c r="D59" s="270" t="s">
        <v>294</v>
      </c>
      <c r="E59" s="241" t="s">
        <v>241</v>
      </c>
      <c r="F59" s="236" t="s">
        <v>295</v>
      </c>
      <c r="G59" s="220"/>
      <c r="H59" s="221"/>
      <c r="I59" s="221"/>
      <c r="J59" s="220"/>
      <c r="K59" s="220"/>
      <c r="L59" s="94"/>
      <c r="M59" s="94"/>
    </row>
    <row r="60" spans="1:13" ht="15">
      <c r="A60" s="94"/>
      <c r="B60" s="351"/>
      <c r="C60" s="354"/>
      <c r="D60" s="267" t="s">
        <v>306</v>
      </c>
      <c r="E60" s="224" t="s">
        <v>241</v>
      </c>
      <c r="F60" s="226" t="s">
        <v>295</v>
      </c>
      <c r="G60" s="220"/>
      <c r="H60" s="221"/>
      <c r="I60" s="221"/>
      <c r="J60" s="220"/>
      <c r="K60" s="220"/>
      <c r="L60" s="94"/>
      <c r="M60" s="94"/>
    </row>
    <row r="61" spans="1:13" ht="15">
      <c r="A61" s="94"/>
      <c r="B61" s="351"/>
      <c r="C61" s="354"/>
      <c r="D61" s="267" t="s">
        <v>299</v>
      </c>
      <c r="E61" s="224" t="s">
        <v>241</v>
      </c>
      <c r="F61" s="226" t="s">
        <v>295</v>
      </c>
      <c r="G61" s="220"/>
      <c r="H61" s="221"/>
      <c r="I61" s="221"/>
      <c r="J61" s="220"/>
      <c r="K61" s="220"/>
      <c r="L61" s="94"/>
      <c r="M61" s="94"/>
    </row>
    <row r="62" spans="1:13" ht="15">
      <c r="A62" s="94"/>
      <c r="B62" s="351"/>
      <c r="C62" s="354"/>
      <c r="D62" s="269" t="s">
        <v>307</v>
      </c>
      <c r="E62" s="225" t="s">
        <v>241</v>
      </c>
      <c r="F62" s="231" t="s">
        <v>295</v>
      </c>
      <c r="G62" s="220"/>
      <c r="H62" s="221"/>
      <c r="I62" s="221"/>
      <c r="J62" s="220"/>
      <c r="K62" s="220"/>
      <c r="L62" s="94"/>
      <c r="M62" s="94"/>
    </row>
    <row r="63" spans="1:13" ht="15" customHeight="1">
      <c r="A63" s="94"/>
      <c r="B63" s="351"/>
      <c r="C63" s="355" t="s">
        <v>308</v>
      </c>
      <c r="D63" s="270" t="s">
        <v>309</v>
      </c>
      <c r="E63" s="241" t="s">
        <v>241</v>
      </c>
      <c r="F63" s="236" t="s">
        <v>295</v>
      </c>
      <c r="G63" s="220"/>
      <c r="H63" s="221"/>
      <c r="I63" s="221"/>
      <c r="J63" s="220"/>
      <c r="K63" s="220"/>
      <c r="L63" s="94"/>
      <c r="M63" s="94"/>
    </row>
    <row r="64" spans="1:13" ht="15">
      <c r="A64" s="94"/>
      <c r="B64" s="351"/>
      <c r="C64" s="356"/>
      <c r="D64" s="267" t="s">
        <v>310</v>
      </c>
      <c r="E64" s="224" t="s">
        <v>241</v>
      </c>
      <c r="F64" s="226" t="s">
        <v>295</v>
      </c>
      <c r="G64" s="220"/>
      <c r="H64" s="221"/>
      <c r="I64" s="221"/>
      <c r="J64" s="220"/>
      <c r="K64" s="220"/>
      <c r="L64" s="94"/>
      <c r="M64" s="94"/>
    </row>
    <row r="65" spans="1:13" ht="15">
      <c r="A65" s="94"/>
      <c r="B65" s="351"/>
      <c r="C65" s="357"/>
      <c r="D65" s="269" t="s">
        <v>311</v>
      </c>
      <c r="E65" s="225" t="s">
        <v>241</v>
      </c>
      <c r="F65" s="231" t="s">
        <v>295</v>
      </c>
      <c r="G65" s="220"/>
      <c r="H65" s="221"/>
      <c r="I65" s="221"/>
      <c r="J65" s="220"/>
      <c r="K65" s="220"/>
      <c r="L65" s="94"/>
      <c r="M65" s="94"/>
    </row>
    <row r="66" spans="1:13" ht="15" customHeight="1">
      <c r="A66" s="94"/>
      <c r="B66" s="351"/>
      <c r="C66" s="358" t="s">
        <v>312</v>
      </c>
      <c r="D66" s="270" t="s">
        <v>313</v>
      </c>
      <c r="E66" s="241" t="s">
        <v>314</v>
      </c>
      <c r="F66" s="236" t="s">
        <v>222</v>
      </c>
      <c r="G66" s="220"/>
      <c r="H66" s="221"/>
      <c r="I66" s="221"/>
      <c r="J66" s="220"/>
      <c r="K66" s="220"/>
      <c r="L66" s="94"/>
      <c r="M66" s="94"/>
    </row>
    <row r="67" spans="1:13" ht="15">
      <c r="A67" s="94"/>
      <c r="B67" s="351"/>
      <c r="C67" s="359"/>
      <c r="D67" s="267" t="s">
        <v>315</v>
      </c>
      <c r="E67" s="224" t="s">
        <v>314</v>
      </c>
      <c r="F67" s="226" t="s">
        <v>222</v>
      </c>
      <c r="G67" s="220"/>
      <c r="H67" s="221"/>
      <c r="I67" s="221"/>
      <c r="J67" s="220"/>
      <c r="K67" s="220"/>
      <c r="L67" s="94"/>
      <c r="M67" s="94"/>
    </row>
    <row r="68" spans="1:13" ht="15">
      <c r="A68" s="94"/>
      <c r="B68" s="351"/>
      <c r="C68" s="359"/>
      <c r="D68" s="267" t="s">
        <v>316</v>
      </c>
      <c r="E68" s="224" t="s">
        <v>314</v>
      </c>
      <c r="F68" s="226" t="s">
        <v>222</v>
      </c>
      <c r="G68" s="220"/>
      <c r="H68" s="221"/>
      <c r="I68" s="221"/>
      <c r="J68" s="220"/>
      <c r="K68" s="220"/>
      <c r="L68" s="94"/>
      <c r="M68" s="94"/>
    </row>
    <row r="69" spans="1:13" ht="15">
      <c r="A69" s="94"/>
      <c r="B69" s="351"/>
      <c r="C69" s="359"/>
      <c r="D69" s="267" t="s">
        <v>317</v>
      </c>
      <c r="E69" s="224" t="s">
        <v>314</v>
      </c>
      <c r="F69" s="226" t="s">
        <v>222</v>
      </c>
      <c r="G69" s="220"/>
      <c r="H69" s="221"/>
      <c r="I69" s="221"/>
      <c r="J69" s="220"/>
      <c r="K69" s="220"/>
      <c r="L69" s="94"/>
      <c r="M69" s="94"/>
    </row>
    <row r="70" spans="1:13" ht="15">
      <c r="A70" s="94"/>
      <c r="B70" s="351"/>
      <c r="C70" s="360"/>
      <c r="D70" s="269" t="s">
        <v>318</v>
      </c>
      <c r="E70" s="225" t="s">
        <v>314</v>
      </c>
      <c r="F70" s="231" t="s">
        <v>222</v>
      </c>
      <c r="G70" s="220"/>
      <c r="H70" s="221"/>
      <c r="I70" s="221"/>
      <c r="J70" s="220"/>
      <c r="K70" s="220"/>
      <c r="L70" s="94"/>
      <c r="M70" s="94"/>
    </row>
    <row r="71" spans="1:13" ht="25.5">
      <c r="A71" s="94"/>
      <c r="B71" s="352"/>
      <c r="C71" s="196" t="s">
        <v>319</v>
      </c>
      <c r="D71" s="339" t="s">
        <v>320</v>
      </c>
      <c r="E71" s="340"/>
      <c r="F71" s="341"/>
      <c r="G71" s="220"/>
      <c r="H71" s="221"/>
      <c r="I71" s="221"/>
      <c r="J71" s="220"/>
      <c r="K71" s="220"/>
      <c r="L71" s="94"/>
      <c r="M71" s="94"/>
    </row>
    <row r="72" spans="1:13" ht="25.5">
      <c r="A72" s="94"/>
      <c r="B72" s="342" t="s">
        <v>321</v>
      </c>
      <c r="C72" s="197" t="s">
        <v>322</v>
      </c>
      <c r="D72" s="198" t="s">
        <v>323</v>
      </c>
      <c r="E72" s="199" t="s">
        <v>241</v>
      </c>
      <c r="F72" s="205" t="s">
        <v>295</v>
      </c>
      <c r="G72" s="222"/>
      <c r="H72" s="221"/>
      <c r="I72" s="221"/>
      <c r="J72" s="220"/>
      <c r="K72" s="220"/>
      <c r="L72" s="94"/>
      <c r="M72" s="94"/>
    </row>
    <row r="73" spans="1:13" ht="25.5">
      <c r="A73" s="94"/>
      <c r="B73" s="343"/>
      <c r="C73" s="200" t="s">
        <v>324</v>
      </c>
      <c r="D73" s="201" t="s">
        <v>325</v>
      </c>
      <c r="E73" s="202" t="s">
        <v>241</v>
      </c>
      <c r="F73" s="231" t="s">
        <v>238</v>
      </c>
      <c r="G73" s="222"/>
      <c r="H73" s="221"/>
      <c r="I73" s="221"/>
      <c r="J73" s="220"/>
      <c r="K73" s="220"/>
      <c r="L73" s="94"/>
      <c r="M73" s="94"/>
    </row>
    <row r="74" spans="1:13" ht="15" customHeight="1">
      <c r="A74" s="94"/>
      <c r="B74" s="343"/>
      <c r="C74" s="345" t="s">
        <v>326</v>
      </c>
      <c r="D74" s="263" t="s">
        <v>327</v>
      </c>
      <c r="E74" s="241" t="s">
        <v>284</v>
      </c>
      <c r="F74" s="226" t="s">
        <v>238</v>
      </c>
      <c r="G74" s="220"/>
      <c r="H74" s="221"/>
      <c r="I74" s="221"/>
      <c r="J74" s="220"/>
      <c r="K74" s="220"/>
      <c r="L74" s="94"/>
      <c r="M74" s="94"/>
    </row>
    <row r="75" spans="1:13" ht="15">
      <c r="A75" s="94"/>
      <c r="B75" s="343"/>
      <c r="C75" s="346"/>
      <c r="D75" s="264" t="s">
        <v>328</v>
      </c>
      <c r="E75" s="224" t="s">
        <v>284</v>
      </c>
      <c r="F75" s="227" t="s">
        <v>238</v>
      </c>
      <c r="G75" s="220"/>
      <c r="H75" s="221"/>
      <c r="I75" s="221"/>
      <c r="J75" s="220"/>
      <c r="K75" s="220"/>
      <c r="L75" s="94"/>
      <c r="M75" s="94"/>
    </row>
    <row r="76" spans="1:13" ht="15">
      <c r="A76" s="94"/>
      <c r="B76" s="343"/>
      <c r="C76" s="346"/>
      <c r="D76" s="223" t="s">
        <v>329</v>
      </c>
      <c r="E76" s="224" t="s">
        <v>284</v>
      </c>
      <c r="F76" s="229" t="s">
        <v>238</v>
      </c>
      <c r="G76" s="220"/>
      <c r="H76" s="272"/>
      <c r="I76" s="221"/>
      <c r="J76" s="220"/>
      <c r="K76" s="220"/>
      <c r="L76" s="94"/>
      <c r="M76" s="94"/>
    </row>
    <row r="77" spans="1:13" ht="25.5">
      <c r="A77" s="94"/>
      <c r="B77" s="344"/>
      <c r="C77" s="203" t="s">
        <v>330</v>
      </c>
      <c r="D77" s="204" t="s">
        <v>331</v>
      </c>
      <c r="E77" s="199" t="s">
        <v>284</v>
      </c>
      <c r="F77" s="205" t="s">
        <v>222</v>
      </c>
      <c r="G77" s="222"/>
      <c r="H77" s="221"/>
      <c r="I77" s="221"/>
      <c r="J77" s="220"/>
      <c r="K77" s="220"/>
      <c r="L77" s="94"/>
      <c r="M77" s="94"/>
    </row>
    <row r="78" spans="1:13" ht="30">
      <c r="A78" s="94"/>
      <c r="B78" s="206" t="s">
        <v>21</v>
      </c>
      <c r="C78" s="207" t="s">
        <v>332</v>
      </c>
      <c r="D78" s="347" t="s">
        <v>320</v>
      </c>
      <c r="E78" s="348"/>
      <c r="F78" s="349"/>
      <c r="G78" s="222"/>
      <c r="H78" s="221"/>
      <c r="I78" s="221"/>
      <c r="J78" s="220"/>
      <c r="K78" s="220"/>
      <c r="L78" s="94"/>
      <c r="M78" s="94"/>
    </row>
    <row r="79" spans="1:13" s="213" customFormat="1" ht="15">
      <c r="A79" s="208"/>
      <c r="B79" s="209"/>
      <c r="C79" s="210"/>
      <c r="D79" s="211"/>
      <c r="E79" s="211"/>
      <c r="F79" s="211"/>
      <c r="G79" s="146"/>
      <c r="H79" s="212"/>
      <c r="I79" s="212"/>
      <c r="J79" s="146"/>
      <c r="K79" s="146"/>
      <c r="L79" s="208"/>
      <c r="M79" s="208"/>
    </row>
    <row r="80" spans="1:13" ht="15">
      <c r="A80" s="94"/>
      <c r="B80" s="214" t="s">
        <v>333</v>
      </c>
      <c r="C80" s="94"/>
      <c r="D80" s="94"/>
      <c r="E80" s="94"/>
      <c r="F80" s="94"/>
      <c r="G80" s="95"/>
      <c r="H80" s="96"/>
      <c r="I80" s="96"/>
      <c r="J80" s="95"/>
      <c r="K80" s="95"/>
      <c r="L80" s="94"/>
      <c r="M80" s="94"/>
    </row>
    <row r="81" spans="2:13" ht="15">
      <c r="B81" s="215" t="s">
        <v>334</v>
      </c>
      <c r="D81" s="215"/>
      <c r="E81" s="215"/>
      <c r="F81" s="215"/>
      <c r="G81" s="215"/>
      <c r="H81" s="215"/>
      <c r="I81" s="215"/>
      <c r="J81" s="215"/>
      <c r="K81" s="215"/>
      <c r="L81" s="215"/>
      <c r="M81" s="94"/>
    </row>
    <row r="82" spans="2:13" ht="15">
      <c r="B82" s="216" t="s">
        <v>335</v>
      </c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</row>
    <row r="83" spans="4:13" ht="15">
      <c r="D83" s="214"/>
      <c r="E83" s="214"/>
      <c r="F83" s="214"/>
      <c r="G83" s="214"/>
      <c r="H83" s="214"/>
      <c r="I83" s="214"/>
      <c r="J83" s="214"/>
      <c r="K83" s="214"/>
      <c r="L83" s="214"/>
      <c r="M83" s="214"/>
    </row>
  </sheetData>
  <sheetProtection/>
  <mergeCells count="20">
    <mergeCell ref="B17:B40"/>
    <mergeCell ref="C17:C27"/>
    <mergeCell ref="C28:C40"/>
    <mergeCell ref="G33:G36"/>
    <mergeCell ref="H33:H36"/>
    <mergeCell ref="B1:K1"/>
    <mergeCell ref="B3:E3"/>
    <mergeCell ref="F3:K3"/>
    <mergeCell ref="B5:B16"/>
    <mergeCell ref="C5:C16"/>
    <mergeCell ref="D71:F71"/>
    <mergeCell ref="B72:B77"/>
    <mergeCell ref="C74:C76"/>
    <mergeCell ref="D78:F78"/>
    <mergeCell ref="B41:B71"/>
    <mergeCell ref="C41:C49"/>
    <mergeCell ref="C50:C58"/>
    <mergeCell ref="C59:C62"/>
    <mergeCell ref="C63:C65"/>
    <mergeCell ref="C66:C7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3"/>
  <headerFooter>
    <oddHeader xml:space="preserve">&amp;L&amp;"Arial,Normal"&amp;12
ANEXO 3: 
CUADRO DE EMPRESAS ADMINISTRADORAS Y USUARIAS DEL RÉGIMEN FRANCO EN EL ECUADOR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D40" sqref="D40"/>
    </sheetView>
  </sheetViews>
  <sheetFormatPr defaultColWidth="11.421875" defaultRowHeight="15"/>
  <cols>
    <col min="2" max="2" width="42.7109375" style="0" customWidth="1"/>
    <col min="3" max="4" width="17.28125" style="0" customWidth="1"/>
    <col min="5" max="8" width="17.28125" style="0" bestFit="1" customWidth="1"/>
  </cols>
  <sheetData>
    <row r="1" ht="15.75" thickBot="1"/>
    <row r="2" spans="1:8" ht="15.75">
      <c r="A2" s="392" t="s">
        <v>146</v>
      </c>
      <c r="B2" s="393"/>
      <c r="C2" s="393"/>
      <c r="D2" s="393"/>
      <c r="E2" s="393"/>
      <c r="F2" s="393"/>
      <c r="G2" s="393"/>
      <c r="H2" s="394"/>
    </row>
    <row r="3" spans="1:8" ht="16.5" thickBot="1">
      <c r="A3" s="395" t="s">
        <v>147</v>
      </c>
      <c r="B3" s="396"/>
      <c r="C3" s="396"/>
      <c r="D3" s="396"/>
      <c r="E3" s="396"/>
      <c r="F3" s="396"/>
      <c r="G3" s="396"/>
      <c r="H3" s="397"/>
    </row>
    <row r="4" spans="1:8" ht="16.5" thickBot="1">
      <c r="A4" s="398"/>
      <c r="B4" s="399"/>
      <c r="C4" s="25">
        <v>0</v>
      </c>
      <c r="D4" s="25">
        <v>1</v>
      </c>
      <c r="E4" s="25">
        <v>2</v>
      </c>
      <c r="F4" s="25">
        <v>3</v>
      </c>
      <c r="G4" s="25">
        <v>4</v>
      </c>
      <c r="H4" s="25">
        <v>5</v>
      </c>
    </row>
    <row r="5" spans="1:8" ht="15.75">
      <c r="A5" s="400" t="s">
        <v>148</v>
      </c>
      <c r="B5" s="401"/>
      <c r="C5" s="26">
        <v>254565</v>
      </c>
      <c r="D5" s="27"/>
      <c r="E5" s="28"/>
      <c r="F5" s="29"/>
      <c r="G5" s="27"/>
      <c r="H5" s="30"/>
    </row>
    <row r="6" spans="1:8" ht="9" customHeight="1">
      <c r="A6" s="29"/>
      <c r="B6" s="31"/>
      <c r="C6" s="31"/>
      <c r="D6" s="27"/>
      <c r="E6" s="28"/>
      <c r="F6" s="29"/>
      <c r="G6" s="27"/>
      <c r="H6" s="30"/>
    </row>
    <row r="7" spans="1:8" ht="15.75">
      <c r="A7" s="29" t="s">
        <v>149</v>
      </c>
      <c r="B7" s="31"/>
      <c r="C7" s="31"/>
      <c r="D7" s="32">
        <v>1500000</v>
      </c>
      <c r="E7" s="33">
        <v>1800000</v>
      </c>
      <c r="F7" s="33">
        <v>2160000</v>
      </c>
      <c r="G7" s="33">
        <v>2592000</v>
      </c>
      <c r="H7" s="33">
        <v>3110400</v>
      </c>
    </row>
    <row r="8" spans="1:8" ht="16.5" thickBot="1">
      <c r="A8" s="388" t="s">
        <v>150</v>
      </c>
      <c r="B8" s="389"/>
      <c r="C8" s="31"/>
      <c r="D8" s="32">
        <v>1215827.68</v>
      </c>
      <c r="E8" s="33">
        <v>1398201.83</v>
      </c>
      <c r="F8" s="33">
        <v>1607932.1</v>
      </c>
      <c r="G8" s="33">
        <v>1849121.92</v>
      </c>
      <c r="H8" s="33">
        <v>2126490.21</v>
      </c>
    </row>
    <row r="9" spans="1:8" ht="16.5" thickBot="1">
      <c r="A9" s="388" t="s">
        <v>151</v>
      </c>
      <c r="B9" s="389"/>
      <c r="C9" s="31"/>
      <c r="D9" s="34">
        <v>284172.32</v>
      </c>
      <c r="E9" s="35">
        <v>401798.17</v>
      </c>
      <c r="F9" s="35">
        <v>552067.9</v>
      </c>
      <c r="G9" s="35">
        <v>742878.08</v>
      </c>
      <c r="H9" s="35">
        <v>983909.79</v>
      </c>
    </row>
    <row r="10" spans="1:8" ht="15.75">
      <c r="A10" s="388" t="s">
        <v>152</v>
      </c>
      <c r="B10" s="389"/>
      <c r="C10" s="31"/>
      <c r="D10" s="27"/>
      <c r="E10" s="28"/>
      <c r="F10" s="29"/>
      <c r="G10" s="27"/>
      <c r="H10" s="30"/>
    </row>
    <row r="11" spans="1:8" ht="15.75">
      <c r="A11" s="29"/>
      <c r="B11" s="28" t="s">
        <v>153</v>
      </c>
      <c r="C11" s="31"/>
      <c r="D11" s="32">
        <v>198600</v>
      </c>
      <c r="E11" s="33">
        <v>208530</v>
      </c>
      <c r="F11" s="33">
        <v>218956.5</v>
      </c>
      <c r="G11" s="33">
        <v>229904.33</v>
      </c>
      <c r="H11" s="33">
        <v>241399.54</v>
      </c>
    </row>
    <row r="12" spans="1:8" ht="15.75">
      <c r="A12" s="29"/>
      <c r="B12" s="28" t="s">
        <v>154</v>
      </c>
      <c r="C12" s="31"/>
      <c r="D12" s="32">
        <v>1000.08</v>
      </c>
      <c r="E12" s="33">
        <v>1000.08</v>
      </c>
      <c r="F12" s="33">
        <v>1000.08</v>
      </c>
      <c r="G12" s="33">
        <v>1000.08</v>
      </c>
      <c r="H12" s="33">
        <v>1000.08</v>
      </c>
    </row>
    <row r="13" spans="1:8" ht="15.75">
      <c r="A13" s="29"/>
      <c r="B13" s="28" t="s">
        <v>155</v>
      </c>
      <c r="C13" s="31"/>
      <c r="D13" s="32">
        <v>2103.7</v>
      </c>
      <c r="E13" s="33">
        <v>2208.88</v>
      </c>
      <c r="F13" s="33">
        <v>2319.33</v>
      </c>
      <c r="G13" s="33">
        <v>2435.29</v>
      </c>
      <c r="H13" s="33">
        <v>2557.06</v>
      </c>
    </row>
    <row r="14" spans="1:8" ht="15.75">
      <c r="A14" s="29"/>
      <c r="B14" s="28" t="s">
        <v>156</v>
      </c>
      <c r="C14" s="31"/>
      <c r="D14" s="32">
        <v>3036</v>
      </c>
      <c r="E14" s="33">
        <v>3187.8</v>
      </c>
      <c r="F14" s="33">
        <v>3347.19</v>
      </c>
      <c r="G14" s="33">
        <v>3514.55</v>
      </c>
      <c r="H14" s="33">
        <v>3690.28</v>
      </c>
    </row>
    <row r="15" spans="1:8" ht="15.75">
      <c r="A15" s="29"/>
      <c r="B15" s="28" t="s">
        <v>157</v>
      </c>
      <c r="C15" s="31"/>
      <c r="D15" s="32">
        <v>0</v>
      </c>
      <c r="E15" s="33">
        <v>500</v>
      </c>
      <c r="F15" s="33">
        <v>750</v>
      </c>
      <c r="G15" s="33">
        <v>400</v>
      </c>
      <c r="H15" s="33">
        <v>3000</v>
      </c>
    </row>
    <row r="16" spans="1:8" ht="15.75">
      <c r="A16" s="29"/>
      <c r="B16" s="28" t="s">
        <v>158</v>
      </c>
      <c r="C16" s="31"/>
      <c r="D16" s="32">
        <v>24761.29</v>
      </c>
      <c r="E16" s="33">
        <v>24761.29</v>
      </c>
      <c r="F16" s="33">
        <v>24761.29</v>
      </c>
      <c r="G16" s="33">
        <v>24761.29</v>
      </c>
      <c r="H16" s="33">
        <v>24761.29</v>
      </c>
    </row>
    <row r="17" spans="1:8" ht="15.75">
      <c r="A17" s="29"/>
      <c r="B17" s="28" t="s">
        <v>159</v>
      </c>
      <c r="C17" s="31"/>
      <c r="D17" s="32">
        <v>6600</v>
      </c>
      <c r="E17" s="33">
        <v>6600</v>
      </c>
      <c r="F17" s="33">
        <v>6600</v>
      </c>
      <c r="G17" s="33">
        <v>6600</v>
      </c>
      <c r="H17" s="33">
        <v>6600</v>
      </c>
    </row>
    <row r="18" spans="1:8" ht="15.75">
      <c r="A18" s="29"/>
      <c r="B18" s="28" t="s">
        <v>160</v>
      </c>
      <c r="C18" s="31"/>
      <c r="D18" s="32">
        <v>3000</v>
      </c>
      <c r="E18" s="33">
        <v>3150</v>
      </c>
      <c r="F18" s="33">
        <v>3307.5</v>
      </c>
      <c r="G18" s="33">
        <v>3472.88</v>
      </c>
      <c r="H18" s="33">
        <v>3646.52</v>
      </c>
    </row>
    <row r="19" spans="1:8" ht="15.75">
      <c r="A19" s="29"/>
      <c r="B19" s="28" t="s">
        <v>161</v>
      </c>
      <c r="C19" s="31"/>
      <c r="D19" s="32">
        <v>30000</v>
      </c>
      <c r="E19" s="33">
        <v>31500</v>
      </c>
      <c r="F19" s="33">
        <v>33075</v>
      </c>
      <c r="G19" s="33">
        <v>34728.75</v>
      </c>
      <c r="H19" s="33">
        <v>36465.19</v>
      </c>
    </row>
    <row r="20" spans="1:8" ht="15.75">
      <c r="A20" s="29"/>
      <c r="B20" s="390" t="s">
        <v>162</v>
      </c>
      <c r="C20" s="391"/>
      <c r="D20" s="36">
        <v>269101.06</v>
      </c>
      <c r="E20" s="37">
        <v>281438.05</v>
      </c>
      <c r="F20" s="37">
        <v>294116.88</v>
      </c>
      <c r="G20" s="37">
        <v>306817.16</v>
      </c>
      <c r="H20" s="37">
        <v>323119.95</v>
      </c>
    </row>
    <row r="21" spans="1:8" ht="9" customHeight="1" thickBot="1">
      <c r="A21" s="29"/>
      <c r="B21" s="31"/>
      <c r="C21" s="31"/>
      <c r="D21" s="27"/>
      <c r="E21" s="28"/>
      <c r="F21" s="29"/>
      <c r="G21" s="27"/>
      <c r="H21" s="30"/>
    </row>
    <row r="22" spans="1:8" ht="16.5" thickBot="1">
      <c r="A22" s="388" t="s">
        <v>163</v>
      </c>
      <c r="B22" s="389"/>
      <c r="C22" s="31"/>
      <c r="D22" s="38">
        <v>15071.26</v>
      </c>
      <c r="E22" s="39">
        <v>120360.12</v>
      </c>
      <c r="F22" s="39">
        <v>257951.01</v>
      </c>
      <c r="G22" s="39">
        <v>436060.92</v>
      </c>
      <c r="H22" s="39">
        <v>660789.85</v>
      </c>
    </row>
    <row r="23" spans="1:8" ht="9" customHeight="1">
      <c r="A23" s="29"/>
      <c r="B23" s="31"/>
      <c r="C23" s="31"/>
      <c r="D23" s="27"/>
      <c r="E23" s="28"/>
      <c r="F23" s="29"/>
      <c r="G23" s="27"/>
      <c r="H23" s="30"/>
    </row>
    <row r="24" spans="1:8" ht="15.75">
      <c r="A24" s="29"/>
      <c r="B24" s="28" t="s">
        <v>164</v>
      </c>
      <c r="C24" s="31"/>
      <c r="D24" s="40">
        <v>0</v>
      </c>
      <c r="E24" s="41">
        <v>0</v>
      </c>
      <c r="F24" s="41">
        <v>0</v>
      </c>
      <c r="G24" s="41">
        <v>0</v>
      </c>
      <c r="H24" s="41">
        <v>0</v>
      </c>
    </row>
    <row r="25" spans="1:8" ht="9" customHeight="1">
      <c r="A25" s="29"/>
      <c r="B25" s="31"/>
      <c r="C25" s="31"/>
      <c r="D25" s="27"/>
      <c r="E25" s="28"/>
      <c r="F25" s="29"/>
      <c r="G25" s="27"/>
      <c r="H25" s="30"/>
    </row>
    <row r="26" spans="1:8" ht="15.75">
      <c r="A26" s="388" t="s">
        <v>165</v>
      </c>
      <c r="B26" s="389"/>
      <c r="C26" s="31"/>
      <c r="D26" s="36">
        <v>15071.26</v>
      </c>
      <c r="E26" s="37">
        <v>120360.12</v>
      </c>
      <c r="F26" s="37">
        <v>257951.01</v>
      </c>
      <c r="G26" s="37">
        <v>436060.92</v>
      </c>
      <c r="H26" s="37">
        <v>660789.85</v>
      </c>
    </row>
    <row r="27" spans="1:8" ht="15.75">
      <c r="A27" s="29"/>
      <c r="B27" s="390" t="s">
        <v>172</v>
      </c>
      <c r="C27" s="391"/>
      <c r="D27" s="32">
        <v>2260.69</v>
      </c>
      <c r="E27" s="33">
        <v>18054.02</v>
      </c>
      <c r="F27" s="33">
        <v>38692.65</v>
      </c>
      <c r="G27" s="33">
        <v>65409.14</v>
      </c>
      <c r="H27" s="33">
        <v>99118.48</v>
      </c>
    </row>
    <row r="28" spans="1:8" ht="15.75">
      <c r="A28" s="388" t="s">
        <v>166</v>
      </c>
      <c r="B28" s="389"/>
      <c r="C28" s="391"/>
      <c r="D28" s="36">
        <v>12810.57</v>
      </c>
      <c r="E28" s="37">
        <v>102306.1</v>
      </c>
      <c r="F28" s="37">
        <v>219258.36</v>
      </c>
      <c r="G28" s="37">
        <v>370651.78</v>
      </c>
      <c r="H28" s="37">
        <v>561671.37</v>
      </c>
    </row>
    <row r="29" spans="1:8" ht="15.75">
      <c r="A29" s="29"/>
      <c r="B29" s="28" t="s">
        <v>173</v>
      </c>
      <c r="C29" s="31"/>
      <c r="D29" s="32">
        <v>0</v>
      </c>
      <c r="E29" s="33">
        <v>0</v>
      </c>
      <c r="F29" s="33">
        <v>0</v>
      </c>
      <c r="G29" s="33">
        <v>0</v>
      </c>
      <c r="H29" s="33">
        <v>0</v>
      </c>
    </row>
    <row r="30" spans="1:8" ht="16.5" thickBot="1">
      <c r="A30" s="29"/>
      <c r="B30" s="28" t="s">
        <v>174</v>
      </c>
      <c r="C30" s="31"/>
      <c r="D30" s="32">
        <v>0</v>
      </c>
      <c r="E30" s="33">
        <v>0</v>
      </c>
      <c r="F30" s="33">
        <v>0</v>
      </c>
      <c r="G30" s="33">
        <v>0</v>
      </c>
      <c r="H30" s="33">
        <v>0</v>
      </c>
    </row>
    <row r="31" spans="1:8" ht="16.5" thickBot="1">
      <c r="A31" s="388" t="s">
        <v>167</v>
      </c>
      <c r="B31" s="389"/>
      <c r="C31" s="31"/>
      <c r="D31" s="38">
        <v>12810.57</v>
      </c>
      <c r="E31" s="39">
        <v>102306.1</v>
      </c>
      <c r="F31" s="39">
        <v>219258.36</v>
      </c>
      <c r="G31" s="39">
        <v>370651.78</v>
      </c>
      <c r="H31" s="39">
        <v>561671.37</v>
      </c>
    </row>
    <row r="32" spans="1:8" ht="15.75">
      <c r="A32" s="388" t="s">
        <v>168</v>
      </c>
      <c r="B32" s="389"/>
      <c r="C32" s="31"/>
      <c r="D32" s="32">
        <v>24761.29</v>
      </c>
      <c r="E32" s="33">
        <v>24761.29</v>
      </c>
      <c r="F32" s="33">
        <v>24761.29</v>
      </c>
      <c r="G32" s="33">
        <v>24761.29</v>
      </c>
      <c r="H32" s="33">
        <v>24761.29</v>
      </c>
    </row>
    <row r="33" spans="1:8" ht="15.75">
      <c r="A33" s="388" t="s">
        <v>169</v>
      </c>
      <c r="B33" s="389"/>
      <c r="C33" s="31"/>
      <c r="D33" s="32">
        <v>6600</v>
      </c>
      <c r="E33" s="33">
        <v>6600</v>
      </c>
      <c r="F33" s="33">
        <v>6600</v>
      </c>
      <c r="G33" s="33">
        <v>6600</v>
      </c>
      <c r="H33" s="33">
        <v>6600</v>
      </c>
    </row>
    <row r="34" spans="1:8" ht="15.75">
      <c r="A34" s="388" t="s">
        <v>170</v>
      </c>
      <c r="B34" s="389"/>
      <c r="C34" s="31"/>
      <c r="D34" s="36">
        <v>44171.86</v>
      </c>
      <c r="E34" s="37">
        <v>133667.39</v>
      </c>
      <c r="F34" s="37">
        <v>250619.65</v>
      </c>
      <c r="G34" s="37">
        <v>402013.07</v>
      </c>
      <c r="H34" s="37">
        <v>593032.65</v>
      </c>
    </row>
    <row r="35" spans="1:8" ht="9" customHeight="1" thickBot="1">
      <c r="A35" s="29"/>
      <c r="B35" s="31"/>
      <c r="C35" s="31"/>
      <c r="D35" s="27"/>
      <c r="E35" s="28"/>
      <c r="F35" s="29"/>
      <c r="G35" s="27"/>
      <c r="H35" s="30"/>
    </row>
    <row r="36" spans="1:8" ht="16.5" thickBot="1">
      <c r="A36" s="386" t="s">
        <v>171</v>
      </c>
      <c r="B36" s="387"/>
      <c r="C36" s="42">
        <v>-254565</v>
      </c>
      <c r="D36" s="43">
        <v>44171.86</v>
      </c>
      <c r="E36" s="44">
        <v>133667.39</v>
      </c>
      <c r="F36" s="44">
        <v>250619.65</v>
      </c>
      <c r="G36" s="44">
        <v>402013.07</v>
      </c>
      <c r="H36" s="44">
        <v>593032.65</v>
      </c>
    </row>
    <row r="37" ht="15.75" thickTop="1"/>
  </sheetData>
  <sheetProtection/>
  <mergeCells count="17">
    <mergeCell ref="A10:B10"/>
    <mergeCell ref="B20:C20"/>
    <mergeCell ref="A22:B22"/>
    <mergeCell ref="A2:H2"/>
    <mergeCell ref="A3:H3"/>
    <mergeCell ref="A4:B4"/>
    <mergeCell ref="A5:B5"/>
    <mergeCell ref="A8:B8"/>
    <mergeCell ref="A9:B9"/>
    <mergeCell ref="A36:B36"/>
    <mergeCell ref="A26:B26"/>
    <mergeCell ref="B27:C27"/>
    <mergeCell ref="A31:B31"/>
    <mergeCell ref="A32:B32"/>
    <mergeCell ref="A33:B33"/>
    <mergeCell ref="A34:B34"/>
    <mergeCell ref="A28:C2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  <headerFooter>
    <oddHeader xml:space="preserve">&amp;L&amp;"-,Negrita"&amp;12
C. ESTADO DE RESULTADOS PROYECTADO A 5 AÑOS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33"/>
  <sheetViews>
    <sheetView zoomScalePageLayoutView="0" workbookViewId="0" topLeftCell="A21">
      <selection activeCell="C37" sqref="C37"/>
    </sheetView>
  </sheetViews>
  <sheetFormatPr defaultColWidth="11.421875" defaultRowHeight="15"/>
  <cols>
    <col min="1" max="1" width="44.00390625" style="0" bestFit="1" customWidth="1"/>
    <col min="2" max="2" width="7.7109375" style="0" bestFit="1" customWidth="1"/>
    <col min="3" max="3" width="21.57421875" style="0" bestFit="1" customWidth="1"/>
    <col min="4" max="4" width="16.28125" style="0" bestFit="1" customWidth="1"/>
  </cols>
  <sheetData>
    <row r="1" ht="15.75" thickBot="1"/>
    <row r="2" spans="1:4" ht="16.5" thickBot="1">
      <c r="A2" s="404" t="s">
        <v>175</v>
      </c>
      <c r="B2" s="405"/>
      <c r="C2" s="405"/>
      <c r="D2" s="406"/>
    </row>
    <row r="3" spans="1:4" ht="16.5" thickBot="1">
      <c r="A3" s="31"/>
      <c r="B3" s="31"/>
      <c r="C3" s="31"/>
      <c r="D3" s="31"/>
    </row>
    <row r="4" spans="1:4" ht="32.25" thickBot="1">
      <c r="A4" s="45" t="s">
        <v>176</v>
      </c>
      <c r="B4" s="46" t="s">
        <v>177</v>
      </c>
      <c r="C4" s="47" t="s">
        <v>178</v>
      </c>
      <c r="D4" s="48" t="s">
        <v>179</v>
      </c>
    </row>
    <row r="5" spans="1:4" ht="16.5" thickBot="1">
      <c r="A5" s="413"/>
      <c r="B5" s="414"/>
      <c r="C5" s="414"/>
      <c r="D5" s="415"/>
    </row>
    <row r="6" spans="1:4" ht="16.5" thickBot="1">
      <c r="A6" s="410" t="s">
        <v>180</v>
      </c>
      <c r="B6" s="411"/>
      <c r="C6" s="411"/>
      <c r="D6" s="412"/>
    </row>
    <row r="7" spans="1:4" ht="16.5" thickBot="1">
      <c r="A7" s="410" t="s">
        <v>153</v>
      </c>
      <c r="B7" s="411"/>
      <c r="C7" s="411"/>
      <c r="D7" s="412"/>
    </row>
    <row r="8" spans="1:4" ht="15.75">
      <c r="A8" s="49" t="s">
        <v>181</v>
      </c>
      <c r="B8" s="50">
        <v>1</v>
      </c>
      <c r="C8" s="51">
        <v>3000</v>
      </c>
      <c r="D8" s="52">
        <v>36000</v>
      </c>
    </row>
    <row r="9" spans="1:4" ht="15.75">
      <c r="A9" s="53" t="s">
        <v>182</v>
      </c>
      <c r="B9" s="54">
        <v>1</v>
      </c>
      <c r="C9" s="55">
        <v>2300</v>
      </c>
      <c r="D9" s="32">
        <v>27600</v>
      </c>
    </row>
    <row r="10" spans="1:4" ht="15.75">
      <c r="A10" s="53" t="s">
        <v>183</v>
      </c>
      <c r="B10" s="56">
        <v>0</v>
      </c>
      <c r="C10" s="55">
        <v>0</v>
      </c>
      <c r="D10" s="32">
        <v>0</v>
      </c>
    </row>
    <row r="11" spans="1:4" ht="15.75">
      <c r="A11" s="53" t="s">
        <v>184</v>
      </c>
      <c r="B11" s="54">
        <v>3</v>
      </c>
      <c r="C11" s="55">
        <v>6000</v>
      </c>
      <c r="D11" s="33">
        <v>72000</v>
      </c>
    </row>
    <row r="12" spans="1:4" ht="16.5" thickBot="1">
      <c r="A12" s="57" t="s">
        <v>185</v>
      </c>
      <c r="B12" s="58">
        <v>7</v>
      </c>
      <c r="C12" s="59">
        <v>5250</v>
      </c>
      <c r="D12" s="60">
        <v>63000</v>
      </c>
    </row>
    <row r="13" spans="1:4" ht="16.5" thickBot="1">
      <c r="A13" s="402" t="s">
        <v>186</v>
      </c>
      <c r="B13" s="403"/>
      <c r="C13" s="61">
        <v>16550</v>
      </c>
      <c r="D13" s="61">
        <v>198600</v>
      </c>
    </row>
    <row r="14" spans="1:4" ht="16.5" thickBot="1">
      <c r="A14" s="413" t="s">
        <v>187</v>
      </c>
      <c r="B14" s="415"/>
      <c r="C14" s="62">
        <v>83.34</v>
      </c>
      <c r="D14" s="62">
        <v>1000.08</v>
      </c>
    </row>
    <row r="15" spans="1:4" ht="16.5" thickBot="1">
      <c r="A15" s="410" t="s">
        <v>188</v>
      </c>
      <c r="B15" s="411"/>
      <c r="C15" s="411"/>
      <c r="D15" s="412"/>
    </row>
    <row r="16" spans="1:4" ht="15.75">
      <c r="A16" s="63" t="s">
        <v>189</v>
      </c>
      <c r="B16" s="50">
        <v>1.152</v>
      </c>
      <c r="C16" s="64">
        <v>5.31</v>
      </c>
      <c r="D16" s="65">
        <v>63.7</v>
      </c>
    </row>
    <row r="17" spans="1:4" ht="15.75">
      <c r="A17" s="66" t="s">
        <v>201</v>
      </c>
      <c r="B17" s="54">
        <v>900</v>
      </c>
      <c r="C17" s="65">
        <v>70</v>
      </c>
      <c r="D17" s="67">
        <v>840</v>
      </c>
    </row>
    <row r="18" spans="1:4" ht="16.5" thickBot="1">
      <c r="A18" s="68" t="s">
        <v>202</v>
      </c>
      <c r="B18" s="58">
        <v>1500</v>
      </c>
      <c r="C18" s="69">
        <v>100</v>
      </c>
      <c r="D18" s="69">
        <v>1200</v>
      </c>
    </row>
    <row r="19" spans="1:4" ht="16.5" thickBot="1">
      <c r="A19" s="416" t="s">
        <v>190</v>
      </c>
      <c r="B19" s="417"/>
      <c r="C19" s="61">
        <v>175.31</v>
      </c>
      <c r="D19" s="61">
        <v>2103.7</v>
      </c>
    </row>
    <row r="20" spans="1:4" ht="16.5" thickBot="1">
      <c r="A20" s="407" t="s">
        <v>203</v>
      </c>
      <c r="B20" s="408"/>
      <c r="C20" s="408"/>
      <c r="D20" s="409"/>
    </row>
    <row r="21" spans="1:4" ht="15.75">
      <c r="A21" s="70" t="s">
        <v>204</v>
      </c>
      <c r="B21" s="71">
        <v>24</v>
      </c>
      <c r="C21" s="33">
        <v>216</v>
      </c>
      <c r="D21" s="52">
        <v>2592</v>
      </c>
    </row>
    <row r="22" spans="1:4" ht="16.5" thickBot="1">
      <c r="A22" s="72" t="s">
        <v>191</v>
      </c>
      <c r="B22" s="73"/>
      <c r="C22" s="60">
        <v>37</v>
      </c>
      <c r="D22" s="62">
        <v>444</v>
      </c>
    </row>
    <row r="23" spans="1:4" ht="16.5" thickBot="1">
      <c r="A23" s="402" t="s">
        <v>192</v>
      </c>
      <c r="B23" s="403"/>
      <c r="C23" s="61">
        <v>253</v>
      </c>
      <c r="D23" s="61">
        <v>3036</v>
      </c>
    </row>
    <row r="24" spans="1:4" ht="16.5" thickBot="1">
      <c r="A24" s="74" t="s">
        <v>193</v>
      </c>
      <c r="B24" s="75"/>
      <c r="C24" s="62">
        <v>2063.44</v>
      </c>
      <c r="D24" s="62">
        <v>24761.29</v>
      </c>
    </row>
    <row r="25" spans="1:4" ht="16.5" thickBot="1">
      <c r="A25" s="74" t="s">
        <v>194</v>
      </c>
      <c r="B25" s="75"/>
      <c r="C25" s="62">
        <v>550</v>
      </c>
      <c r="D25" s="62">
        <v>6600</v>
      </c>
    </row>
    <row r="26" spans="1:4" ht="16.5" thickBot="1">
      <c r="A26" s="74" t="s">
        <v>195</v>
      </c>
      <c r="B26" s="75"/>
      <c r="C26" s="62">
        <v>250</v>
      </c>
      <c r="D26" s="62">
        <v>3000</v>
      </c>
    </row>
    <row r="27" spans="1:4" ht="16.5" thickBot="1">
      <c r="A27" s="76" t="s">
        <v>196</v>
      </c>
      <c r="B27" s="77"/>
      <c r="C27" s="78"/>
      <c r="D27" s="79">
        <v>238100.98</v>
      </c>
    </row>
    <row r="28" spans="1:4" ht="16.5" thickBot="1">
      <c r="A28" s="80"/>
      <c r="B28" s="81"/>
      <c r="C28" s="82"/>
      <c r="D28" s="83"/>
    </row>
    <row r="29" spans="1:4" ht="16.5" thickBot="1">
      <c r="A29" s="80" t="s">
        <v>197</v>
      </c>
      <c r="B29" s="84"/>
      <c r="C29" s="85"/>
      <c r="D29" s="86"/>
    </row>
    <row r="30" spans="1:4" ht="16.5" thickBot="1">
      <c r="A30" s="74" t="s">
        <v>198</v>
      </c>
      <c r="B30" s="84"/>
      <c r="C30" s="75"/>
      <c r="D30" s="62">
        <v>30000</v>
      </c>
    </row>
    <row r="31" spans="1:4" ht="16.5" thickBot="1">
      <c r="A31" s="76" t="s">
        <v>199</v>
      </c>
      <c r="B31" s="87"/>
      <c r="C31" s="77"/>
      <c r="D31" s="79">
        <v>30000</v>
      </c>
    </row>
    <row r="32" spans="1:4" ht="16.5" thickBot="1">
      <c r="A32" s="88"/>
      <c r="B32" s="89"/>
      <c r="C32" s="89"/>
      <c r="D32" s="86"/>
    </row>
    <row r="33" spans="1:4" ht="16.5" thickBot="1">
      <c r="A33" s="90" t="s">
        <v>200</v>
      </c>
      <c r="B33" s="91"/>
      <c r="C33" s="92"/>
      <c r="D33" s="93">
        <v>268100.98</v>
      </c>
    </row>
  </sheetData>
  <sheetProtection/>
  <mergeCells count="10">
    <mergeCell ref="A23:B23"/>
    <mergeCell ref="A2:D2"/>
    <mergeCell ref="A20:D20"/>
    <mergeCell ref="A7:D7"/>
    <mergeCell ref="A6:D6"/>
    <mergeCell ref="A5:D5"/>
    <mergeCell ref="A15:D15"/>
    <mergeCell ref="A13:B13"/>
    <mergeCell ref="A14:B14"/>
    <mergeCell ref="A19:B1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Header>&amp;L&amp;"Arial,Negrita"&amp;12
D. Gastos de la Empresa para el 1er año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N51"/>
  <sheetViews>
    <sheetView tabSelected="1" zoomScale="90" zoomScaleNormal="90" zoomScalePageLayoutView="0" workbookViewId="0" topLeftCell="A1">
      <selection activeCell="O29" sqref="O29"/>
    </sheetView>
  </sheetViews>
  <sheetFormatPr defaultColWidth="11.421875" defaultRowHeight="15"/>
  <cols>
    <col min="1" max="1" width="7.00390625" style="275" customWidth="1"/>
    <col min="2" max="2" width="15.28125" style="275" customWidth="1"/>
    <col min="3" max="3" width="27.57421875" style="275" customWidth="1"/>
    <col min="4" max="4" width="16.421875" style="275" customWidth="1"/>
    <col min="5" max="5" width="15.8515625" style="275" customWidth="1"/>
    <col min="6" max="6" width="15.140625" style="275" customWidth="1"/>
    <col min="7" max="9" width="14.7109375" style="275" bestFit="1" customWidth="1"/>
    <col min="10" max="13" width="14.7109375" style="275" hidden="1" customWidth="1"/>
    <col min="14" max="14" width="15.8515625" style="275" hidden="1" customWidth="1"/>
    <col min="15" max="16384" width="11.421875" style="275" customWidth="1"/>
  </cols>
  <sheetData>
    <row r="1" spans="2:13" ht="12.75"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2:13" ht="17.25" customHeight="1">
      <c r="B2" s="418" t="s">
        <v>337</v>
      </c>
      <c r="C2" s="419"/>
      <c r="D2" s="419"/>
      <c r="E2" s="419"/>
      <c r="F2" s="419"/>
      <c r="G2" s="419"/>
      <c r="H2" s="419"/>
      <c r="I2" s="420"/>
      <c r="J2" s="274"/>
      <c r="K2" s="274"/>
      <c r="L2" s="274"/>
      <c r="M2" s="274"/>
    </row>
    <row r="3" spans="2:13" ht="13.5" thickBot="1">
      <c r="B3" s="421"/>
      <c r="C3" s="422"/>
      <c r="D3" s="423" t="s">
        <v>338</v>
      </c>
      <c r="E3" s="424"/>
      <c r="F3" s="424"/>
      <c r="G3" s="424"/>
      <c r="H3" s="424"/>
      <c r="I3" s="425"/>
      <c r="J3" s="274"/>
      <c r="K3" s="274"/>
      <c r="L3" s="274"/>
      <c r="M3" s="274"/>
    </row>
    <row r="4" spans="2:14" ht="16.5" thickBot="1">
      <c r="B4" s="276"/>
      <c r="C4" s="277"/>
      <c r="D4" s="278">
        <v>0</v>
      </c>
      <c r="E4" s="279">
        <v>1</v>
      </c>
      <c r="F4" s="279">
        <v>2</v>
      </c>
      <c r="G4" s="279">
        <v>3</v>
      </c>
      <c r="H4" s="279">
        <v>4</v>
      </c>
      <c r="I4" s="280">
        <v>5</v>
      </c>
      <c r="J4" s="281">
        <v>6</v>
      </c>
      <c r="K4" s="282">
        <v>7</v>
      </c>
      <c r="L4" s="282">
        <v>8</v>
      </c>
      <c r="M4" s="282">
        <v>9</v>
      </c>
      <c r="N4" s="283">
        <v>10</v>
      </c>
    </row>
    <row r="5" spans="2:13" ht="12.75">
      <c r="B5" s="284" t="s">
        <v>148</v>
      </c>
      <c r="C5" s="285"/>
      <c r="D5" s="286">
        <f>+'[1]CANUE INVERSION INICIAL'!D50</f>
        <v>254565.00000000003</v>
      </c>
      <c r="E5" s="287"/>
      <c r="F5" s="284"/>
      <c r="G5" s="284"/>
      <c r="H5" s="287"/>
      <c r="I5" s="287"/>
      <c r="J5" s="274"/>
      <c r="K5" s="274"/>
      <c r="L5" s="274"/>
      <c r="M5" s="274"/>
    </row>
    <row r="6" spans="2:13" ht="12.75">
      <c r="B6" s="284"/>
      <c r="C6" s="285"/>
      <c r="D6" s="285"/>
      <c r="E6" s="287"/>
      <c r="F6" s="284"/>
      <c r="G6" s="284"/>
      <c r="H6" s="287"/>
      <c r="I6" s="287"/>
      <c r="J6" s="274"/>
      <c r="K6" s="274"/>
      <c r="L6" s="274"/>
      <c r="M6" s="274"/>
    </row>
    <row r="7" spans="2:14" ht="15.75">
      <c r="B7" s="284" t="s">
        <v>149</v>
      </c>
      <c r="C7" s="285"/>
      <c r="D7" s="285"/>
      <c r="E7" s="288">
        <f>+'[1]CANUE-VENTAS ESTIMADAS '!B41</f>
        <v>1500000</v>
      </c>
      <c r="F7" s="288">
        <f>+'[1]CANUE-VENTAS ESTIMADAS '!C41</f>
        <v>1800000</v>
      </c>
      <c r="G7" s="288">
        <f>+'[1]CANUE-VENTAS ESTIMADAS '!D41</f>
        <v>2160000</v>
      </c>
      <c r="H7" s="288">
        <f>+'[1]CANUE-VENTAS ESTIMADAS '!E41</f>
        <v>2592000</v>
      </c>
      <c r="I7" s="288">
        <f>+'[1]CANUE-VENTAS ESTIMADAS '!F41</f>
        <v>3110400</v>
      </c>
      <c r="J7" s="288">
        <f>+'[1]CANUE-VENTAS ESTIMADAS '!G41</f>
        <v>3732480</v>
      </c>
      <c r="K7" s="288">
        <f>+'[1]CANUE-VENTAS ESTIMADAS '!H41</f>
        <v>4478976</v>
      </c>
      <c r="L7" s="288">
        <f>+'[1]CANUE-VENTAS ESTIMADAS '!I41</f>
        <v>5374771.2</v>
      </c>
      <c r="M7" s="288">
        <f>+'[1]CANUE-VENTAS ESTIMADAS '!J41</f>
        <v>6449725.44</v>
      </c>
      <c r="N7" s="289">
        <f>+'[1]CANUE-VENTAS ESTIMADAS '!K41</f>
        <v>7739670.528</v>
      </c>
    </row>
    <row r="8" spans="2:13" ht="12.75">
      <c r="B8" s="284"/>
      <c r="C8" s="285"/>
      <c r="D8" s="285"/>
      <c r="E8" s="287"/>
      <c r="F8" s="284"/>
      <c r="G8" s="284"/>
      <c r="H8" s="287"/>
      <c r="I8" s="287"/>
      <c r="J8" s="274"/>
      <c r="K8" s="274"/>
      <c r="L8" s="274"/>
      <c r="M8" s="274"/>
    </row>
    <row r="9" spans="2:14" ht="16.5" thickBot="1">
      <c r="B9" s="284" t="s">
        <v>150</v>
      </c>
      <c r="C9" s="285"/>
      <c r="D9" s="285"/>
      <c r="E9" s="288">
        <f>+'[1]CANUE-COSTO DE PRODUCCION '!B45</f>
        <v>1215827.676576</v>
      </c>
      <c r="F9" s="288">
        <f>+'[1]CANUE-COSTO DE PRODUCCION '!C45</f>
        <v>1398201.8280623998</v>
      </c>
      <c r="G9" s="288">
        <f>+'[1]CANUE-COSTO DE PRODUCCION '!D45</f>
        <v>1607932.1022717596</v>
      </c>
      <c r="H9" s="288">
        <f>+'[1]CANUE-COSTO DE PRODUCCION '!E45</f>
        <v>1849121.9176125235</v>
      </c>
      <c r="I9" s="288">
        <f>+'[1]CANUE-COSTO DE PRODUCCION '!F45</f>
        <v>2126490.205254402</v>
      </c>
      <c r="J9" s="288">
        <f>+'[1]CANUE-COSTO DE PRODUCCION '!G45</f>
        <v>2445463.736042562</v>
      </c>
      <c r="K9" s="288">
        <f>+'[1]CANUE-COSTO DE PRODUCCION '!H45</f>
        <v>2812283.296448946</v>
      </c>
      <c r="L9" s="288">
        <f>+'[1]CANUE-COSTO DE PRODUCCION '!I45</f>
        <v>3234125.790916288</v>
      </c>
      <c r="M9" s="288">
        <f>+'[1]CANUE-COSTO DE PRODUCCION '!J45</f>
        <v>3719244.659553731</v>
      </c>
      <c r="N9" s="289">
        <f>+'[1]CANUE-COSTO DE PRODUCCION '!K45</f>
        <v>4277131.35848679</v>
      </c>
    </row>
    <row r="10" spans="2:14" ht="16.5" thickBot="1">
      <c r="B10" s="284" t="s">
        <v>151</v>
      </c>
      <c r="C10" s="285"/>
      <c r="D10" s="285"/>
      <c r="E10" s="290">
        <f aca="true" t="shared" si="0" ref="E10:N10">+E7-E9</f>
        <v>284172.32342400006</v>
      </c>
      <c r="F10" s="290">
        <f t="shared" si="0"/>
        <v>401798.17193760024</v>
      </c>
      <c r="G10" s="290">
        <f t="shared" si="0"/>
        <v>552067.8977282404</v>
      </c>
      <c r="H10" s="290">
        <f t="shared" si="0"/>
        <v>742878.0823874765</v>
      </c>
      <c r="I10" s="290">
        <f t="shared" si="0"/>
        <v>983909.794745598</v>
      </c>
      <c r="J10" s="290">
        <f t="shared" si="0"/>
        <v>1287016.263957438</v>
      </c>
      <c r="K10" s="290">
        <f t="shared" si="0"/>
        <v>1666692.703551054</v>
      </c>
      <c r="L10" s="290">
        <f t="shared" si="0"/>
        <v>2140645.4090837124</v>
      </c>
      <c r="M10" s="290">
        <f t="shared" si="0"/>
        <v>2730480.7804462695</v>
      </c>
      <c r="N10" s="291">
        <f t="shared" si="0"/>
        <v>3462539.1695132097</v>
      </c>
    </row>
    <row r="11" spans="2:13" ht="12.75">
      <c r="B11" s="284" t="s">
        <v>152</v>
      </c>
      <c r="C11" s="285"/>
      <c r="D11" s="285"/>
      <c r="E11" s="287"/>
      <c r="F11" s="284"/>
      <c r="G11" s="284"/>
      <c r="H11" s="287"/>
      <c r="I11" s="287"/>
      <c r="J11" s="274"/>
      <c r="K11" s="274"/>
      <c r="L11" s="274"/>
      <c r="M11" s="274"/>
    </row>
    <row r="12" spans="2:14" ht="15.75">
      <c r="B12" s="284"/>
      <c r="C12" s="285" t="s">
        <v>153</v>
      </c>
      <c r="D12" s="285"/>
      <c r="E12" s="288">
        <f>+'[1]CANUE-GASTOS ADM. Y DE VTAS'!J15</f>
        <v>198600</v>
      </c>
      <c r="F12" s="288">
        <f aca="true" t="shared" si="1" ref="F12:N12">+E12*1.05</f>
        <v>208530</v>
      </c>
      <c r="G12" s="288">
        <f t="shared" si="1"/>
        <v>218956.5</v>
      </c>
      <c r="H12" s="288">
        <f t="shared" si="1"/>
        <v>229904.325</v>
      </c>
      <c r="I12" s="288">
        <f t="shared" si="1"/>
        <v>241399.54125</v>
      </c>
      <c r="J12" s="288">
        <f t="shared" si="1"/>
        <v>253469.51831250003</v>
      </c>
      <c r="K12" s="288">
        <f t="shared" si="1"/>
        <v>266142.994228125</v>
      </c>
      <c r="L12" s="288">
        <f t="shared" si="1"/>
        <v>279450.1439395313</v>
      </c>
      <c r="M12" s="288">
        <f t="shared" si="1"/>
        <v>293422.65113650786</v>
      </c>
      <c r="N12" s="289">
        <f t="shared" si="1"/>
        <v>308093.7836933333</v>
      </c>
    </row>
    <row r="13" spans="2:14" ht="15.75">
      <c r="B13" s="284"/>
      <c r="C13" s="285" t="s">
        <v>154</v>
      </c>
      <c r="D13" s="285"/>
      <c r="E13" s="288">
        <f>'[1]CANUE-GASTOS ADM. Y DE VTAS'!J16</f>
        <v>1000.08</v>
      </c>
      <c r="F13" s="288">
        <f>E13</f>
        <v>1000.08</v>
      </c>
      <c r="G13" s="288">
        <f>+E13</f>
        <v>1000.08</v>
      </c>
      <c r="H13" s="288">
        <f>+E13</f>
        <v>1000.08</v>
      </c>
      <c r="I13" s="288">
        <f aca="true" t="shared" si="2" ref="I13:N13">+E13</f>
        <v>1000.08</v>
      </c>
      <c r="J13" s="288">
        <f t="shared" si="2"/>
        <v>1000.08</v>
      </c>
      <c r="K13" s="288">
        <f t="shared" si="2"/>
        <v>1000.08</v>
      </c>
      <c r="L13" s="288">
        <f t="shared" si="2"/>
        <v>1000.08</v>
      </c>
      <c r="M13" s="288">
        <f t="shared" si="2"/>
        <v>1000.08</v>
      </c>
      <c r="N13" s="289">
        <f t="shared" si="2"/>
        <v>1000.08</v>
      </c>
    </row>
    <row r="14" spans="2:14" ht="15.75">
      <c r="B14" s="284"/>
      <c r="C14" s="285" t="s">
        <v>339</v>
      </c>
      <c r="D14" s="285"/>
      <c r="E14" s="288">
        <f>'[1]CANUE-GASTOS ADM. Y DE VTAS'!J21</f>
        <v>2103.698952</v>
      </c>
      <c r="F14" s="288">
        <f aca="true" t="shared" si="3" ref="F14:N15">+E14*1.05</f>
        <v>2208.8838996000004</v>
      </c>
      <c r="G14" s="288">
        <f t="shared" si="3"/>
        <v>2319.3280945800007</v>
      </c>
      <c r="H14" s="288">
        <f t="shared" si="3"/>
        <v>2435.294499309001</v>
      </c>
      <c r="I14" s="288">
        <f t="shared" si="3"/>
        <v>2557.059224274451</v>
      </c>
      <c r="J14" s="288">
        <f t="shared" si="3"/>
        <v>2684.9121854881737</v>
      </c>
      <c r="K14" s="288">
        <f t="shared" si="3"/>
        <v>2819.1577947625824</v>
      </c>
      <c r="L14" s="288">
        <f t="shared" si="3"/>
        <v>2960.1156845007117</v>
      </c>
      <c r="M14" s="288">
        <f t="shared" si="3"/>
        <v>3108.1214687257475</v>
      </c>
      <c r="N14" s="289">
        <f t="shared" si="3"/>
        <v>3263.527542162035</v>
      </c>
    </row>
    <row r="15" spans="2:14" ht="15.75">
      <c r="B15" s="284"/>
      <c r="C15" s="285" t="s">
        <v>340</v>
      </c>
      <c r="D15" s="285"/>
      <c r="E15" s="288">
        <f>+'[1]CANUE-GASTOS ADM. Y DE VTAS'!J25</f>
        <v>3036</v>
      </c>
      <c r="F15" s="288">
        <f t="shared" si="3"/>
        <v>3187.8</v>
      </c>
      <c r="G15" s="288">
        <f t="shared" si="3"/>
        <v>3347.1900000000005</v>
      </c>
      <c r="H15" s="288">
        <f t="shared" si="3"/>
        <v>3514.5495000000005</v>
      </c>
      <c r="I15" s="288">
        <f t="shared" si="3"/>
        <v>3690.2769750000007</v>
      </c>
      <c r="J15" s="288">
        <f t="shared" si="3"/>
        <v>3874.790823750001</v>
      </c>
      <c r="K15" s="288">
        <f t="shared" si="3"/>
        <v>4068.5303649375014</v>
      </c>
      <c r="L15" s="288">
        <f t="shared" si="3"/>
        <v>4271.956883184376</v>
      </c>
      <c r="M15" s="288">
        <f t="shared" si="3"/>
        <v>4485.554727343595</v>
      </c>
      <c r="N15" s="289">
        <f t="shared" si="3"/>
        <v>4709.832463710775</v>
      </c>
    </row>
    <row r="16" spans="2:14" ht="15.75">
      <c r="B16" s="284"/>
      <c r="C16" s="285" t="s">
        <v>157</v>
      </c>
      <c r="D16" s="285"/>
      <c r="E16" s="288">
        <v>0</v>
      </c>
      <c r="F16" s="288">
        <f>250*2</f>
        <v>500</v>
      </c>
      <c r="G16" s="288">
        <v>750</v>
      </c>
      <c r="H16" s="288">
        <f>200*2</f>
        <v>400</v>
      </c>
      <c r="I16" s="288">
        <v>3000</v>
      </c>
      <c r="J16" s="288">
        <v>0</v>
      </c>
      <c r="K16" s="288">
        <v>0</v>
      </c>
      <c r="L16" s="288">
        <v>0</v>
      </c>
      <c r="M16" s="288">
        <v>0</v>
      </c>
      <c r="N16" s="289">
        <v>0</v>
      </c>
    </row>
    <row r="17" spans="2:14" ht="15.75">
      <c r="B17" s="284"/>
      <c r="C17" s="285" t="s">
        <v>158</v>
      </c>
      <c r="D17" s="285"/>
      <c r="E17" s="288">
        <f>+'[1]CANUE-GASTOS ADM. Y DE VTAS'!J26</f>
        <v>24761.285533000002</v>
      </c>
      <c r="F17" s="288">
        <f aca="true" t="shared" si="4" ref="F17:N18">+E17</f>
        <v>24761.285533000002</v>
      </c>
      <c r="G17" s="288">
        <f t="shared" si="4"/>
        <v>24761.285533000002</v>
      </c>
      <c r="H17" s="288">
        <f t="shared" si="4"/>
        <v>24761.285533000002</v>
      </c>
      <c r="I17" s="288">
        <f t="shared" si="4"/>
        <v>24761.285533000002</v>
      </c>
      <c r="J17" s="288">
        <f t="shared" si="4"/>
        <v>24761.285533000002</v>
      </c>
      <c r="K17" s="288">
        <f t="shared" si="4"/>
        <v>24761.285533000002</v>
      </c>
      <c r="L17" s="288">
        <f t="shared" si="4"/>
        <v>24761.285533000002</v>
      </c>
      <c r="M17" s="288">
        <f t="shared" si="4"/>
        <v>24761.285533000002</v>
      </c>
      <c r="N17" s="289">
        <f t="shared" si="4"/>
        <v>24761.285533000002</v>
      </c>
    </row>
    <row r="18" spans="2:14" ht="15.75">
      <c r="B18" s="284"/>
      <c r="C18" s="285" t="s">
        <v>159</v>
      </c>
      <c r="D18" s="285"/>
      <c r="E18" s="288">
        <f>+'[1]CANUE-GASTOS ADM. Y DE VTAS'!J27</f>
        <v>6600</v>
      </c>
      <c r="F18" s="288">
        <f t="shared" si="4"/>
        <v>6600</v>
      </c>
      <c r="G18" s="288">
        <f t="shared" si="4"/>
        <v>6600</v>
      </c>
      <c r="H18" s="288">
        <f t="shared" si="4"/>
        <v>6600</v>
      </c>
      <c r="I18" s="288">
        <f t="shared" si="4"/>
        <v>6600</v>
      </c>
      <c r="J18" s="288">
        <f t="shared" si="4"/>
        <v>6600</v>
      </c>
      <c r="K18" s="288">
        <f t="shared" si="4"/>
        <v>6600</v>
      </c>
      <c r="L18" s="288">
        <f t="shared" si="4"/>
        <v>6600</v>
      </c>
      <c r="M18" s="288">
        <f t="shared" si="4"/>
        <v>6600</v>
      </c>
      <c r="N18" s="289">
        <f t="shared" si="4"/>
        <v>6600</v>
      </c>
    </row>
    <row r="19" spans="2:14" ht="15.75">
      <c r="B19" s="284"/>
      <c r="C19" s="285" t="s">
        <v>160</v>
      </c>
      <c r="D19" s="285"/>
      <c r="E19" s="288">
        <f>+'[1]CANUE-GASTOS ADM. Y DE VTAS'!J28</f>
        <v>3000</v>
      </c>
      <c r="F19" s="288">
        <f aca="true" t="shared" si="5" ref="F19:N20">+E19*1.05</f>
        <v>3150</v>
      </c>
      <c r="G19" s="288">
        <f t="shared" si="5"/>
        <v>3307.5</v>
      </c>
      <c r="H19" s="288">
        <f t="shared" si="5"/>
        <v>3472.875</v>
      </c>
      <c r="I19" s="288">
        <f t="shared" si="5"/>
        <v>3646.51875</v>
      </c>
      <c r="J19" s="288">
        <f t="shared" si="5"/>
        <v>3828.8446875000004</v>
      </c>
      <c r="K19" s="288">
        <f t="shared" si="5"/>
        <v>4020.2869218750006</v>
      </c>
      <c r="L19" s="288">
        <f t="shared" si="5"/>
        <v>4221.301267968751</v>
      </c>
      <c r="M19" s="288">
        <f t="shared" si="5"/>
        <v>4432.366331367189</v>
      </c>
      <c r="N19" s="289">
        <f t="shared" si="5"/>
        <v>4653.984647935548</v>
      </c>
    </row>
    <row r="20" spans="2:14" ht="15.75">
      <c r="B20" s="284"/>
      <c r="C20" s="285" t="s">
        <v>341</v>
      </c>
      <c r="D20" s="285"/>
      <c r="E20" s="288">
        <f>+'[1]CANUE-GASTOS ADM. Y DE VTAS'!J32</f>
        <v>30000</v>
      </c>
      <c r="F20" s="288">
        <f t="shared" si="5"/>
        <v>31500</v>
      </c>
      <c r="G20" s="288">
        <f t="shared" si="5"/>
        <v>33075</v>
      </c>
      <c r="H20" s="288">
        <f t="shared" si="5"/>
        <v>34728.75</v>
      </c>
      <c r="I20" s="288">
        <f t="shared" si="5"/>
        <v>36465.1875</v>
      </c>
      <c r="J20" s="288">
        <f t="shared" si="5"/>
        <v>38288.446875</v>
      </c>
      <c r="K20" s="288">
        <f t="shared" si="5"/>
        <v>40202.869218750006</v>
      </c>
      <c r="L20" s="288">
        <f t="shared" si="5"/>
        <v>42213.012679687505</v>
      </c>
      <c r="M20" s="288">
        <f t="shared" si="5"/>
        <v>44323.66331367188</v>
      </c>
      <c r="N20" s="289">
        <f t="shared" si="5"/>
        <v>46539.846479355474</v>
      </c>
    </row>
    <row r="21" spans="2:14" ht="15.75">
      <c r="B21" s="284"/>
      <c r="C21" s="285" t="s">
        <v>162</v>
      </c>
      <c r="D21" s="285"/>
      <c r="E21" s="292">
        <f aca="true" t="shared" si="6" ref="E21:N21">SUM(E12:E20)</f>
        <v>269101.064485</v>
      </c>
      <c r="F21" s="292">
        <f t="shared" si="6"/>
        <v>281438.0494326</v>
      </c>
      <c r="G21" s="292">
        <f t="shared" si="6"/>
        <v>294116.88362758</v>
      </c>
      <c r="H21" s="292">
        <f t="shared" si="6"/>
        <v>306817.159532309</v>
      </c>
      <c r="I21" s="292">
        <f t="shared" si="6"/>
        <v>323119.94923227443</v>
      </c>
      <c r="J21" s="292">
        <f t="shared" si="6"/>
        <v>334507.8784172382</v>
      </c>
      <c r="K21" s="292">
        <f t="shared" si="6"/>
        <v>349615.20406145015</v>
      </c>
      <c r="L21" s="292">
        <f t="shared" si="6"/>
        <v>365477.8959878727</v>
      </c>
      <c r="M21" s="292">
        <f t="shared" si="6"/>
        <v>382133.7225106163</v>
      </c>
      <c r="N21" s="293">
        <f t="shared" si="6"/>
        <v>399622.3403594972</v>
      </c>
    </row>
    <row r="22" spans="2:13" ht="13.5" thickBot="1">
      <c r="B22" s="284"/>
      <c r="C22" s="285"/>
      <c r="D22" s="285"/>
      <c r="E22" s="287"/>
      <c r="F22" s="284"/>
      <c r="G22" s="284"/>
      <c r="H22" s="287"/>
      <c r="I22" s="287"/>
      <c r="J22" s="274"/>
      <c r="K22" s="274"/>
      <c r="L22" s="274"/>
      <c r="M22" s="274"/>
    </row>
    <row r="23" spans="2:14" ht="16.5" thickBot="1">
      <c r="B23" s="284" t="s">
        <v>163</v>
      </c>
      <c r="C23" s="285"/>
      <c r="D23" s="285"/>
      <c r="E23" s="294">
        <f aca="true" t="shared" si="7" ref="E23:N23">+E10-E21</f>
        <v>15071.25893900008</v>
      </c>
      <c r="F23" s="294">
        <f t="shared" si="7"/>
        <v>120360.12250500027</v>
      </c>
      <c r="G23" s="294">
        <f t="shared" si="7"/>
        <v>257951.01410066034</v>
      </c>
      <c r="H23" s="294">
        <f t="shared" si="7"/>
        <v>436060.9228551675</v>
      </c>
      <c r="I23" s="294">
        <f t="shared" si="7"/>
        <v>660789.8455133236</v>
      </c>
      <c r="J23" s="294">
        <f t="shared" si="7"/>
        <v>952508.3855401999</v>
      </c>
      <c r="K23" s="294">
        <f t="shared" si="7"/>
        <v>1317077.4994896038</v>
      </c>
      <c r="L23" s="294">
        <f t="shared" si="7"/>
        <v>1775167.5130958396</v>
      </c>
      <c r="M23" s="294">
        <f t="shared" si="7"/>
        <v>2348347.0579356533</v>
      </c>
      <c r="N23" s="295">
        <f t="shared" si="7"/>
        <v>3062916.8291537124</v>
      </c>
    </row>
    <row r="24" spans="2:13" ht="12.75">
      <c r="B24" s="284"/>
      <c r="C24" s="285"/>
      <c r="D24" s="285"/>
      <c r="E24" s="287"/>
      <c r="F24" s="284"/>
      <c r="G24" s="284"/>
      <c r="H24" s="287"/>
      <c r="I24" s="287"/>
      <c r="J24" s="274"/>
      <c r="K24" s="274"/>
      <c r="L24" s="274"/>
      <c r="M24" s="274"/>
    </row>
    <row r="25" spans="2:14" ht="15.75">
      <c r="B25" s="284"/>
      <c r="C25" s="285" t="s">
        <v>164</v>
      </c>
      <c r="D25" s="285"/>
      <c r="E25" s="296">
        <v>0</v>
      </c>
      <c r="F25" s="296">
        <v>0</v>
      </c>
      <c r="G25" s="296">
        <v>0</v>
      </c>
      <c r="H25" s="296">
        <v>0</v>
      </c>
      <c r="I25" s="296">
        <v>0</v>
      </c>
      <c r="J25" s="296">
        <v>0</v>
      </c>
      <c r="K25" s="296">
        <v>0</v>
      </c>
      <c r="L25" s="296">
        <v>0</v>
      </c>
      <c r="M25" s="296">
        <v>0</v>
      </c>
      <c r="N25" s="297">
        <v>0</v>
      </c>
    </row>
    <row r="26" spans="2:13" ht="12.75">
      <c r="B26" s="284"/>
      <c r="C26" s="285"/>
      <c r="D26" s="285"/>
      <c r="E26" s="287"/>
      <c r="F26" s="284"/>
      <c r="G26" s="284"/>
      <c r="H26" s="287"/>
      <c r="I26" s="287"/>
      <c r="J26" s="274"/>
      <c r="K26" s="274"/>
      <c r="L26" s="274"/>
      <c r="M26" s="274"/>
    </row>
    <row r="27" spans="2:14" ht="15.75">
      <c r="B27" s="284" t="s">
        <v>165</v>
      </c>
      <c r="C27" s="285"/>
      <c r="D27" s="285"/>
      <c r="E27" s="292">
        <f aca="true" t="shared" si="8" ref="E27:N27">+E23-E25</f>
        <v>15071.25893900008</v>
      </c>
      <c r="F27" s="292">
        <f t="shared" si="8"/>
        <v>120360.12250500027</v>
      </c>
      <c r="G27" s="292">
        <f t="shared" si="8"/>
        <v>257951.01410066034</v>
      </c>
      <c r="H27" s="292">
        <f t="shared" si="8"/>
        <v>436060.9228551675</v>
      </c>
      <c r="I27" s="292">
        <f t="shared" si="8"/>
        <v>660789.8455133236</v>
      </c>
      <c r="J27" s="292">
        <f t="shared" si="8"/>
        <v>952508.3855401999</v>
      </c>
      <c r="K27" s="292">
        <f t="shared" si="8"/>
        <v>1317077.4994896038</v>
      </c>
      <c r="L27" s="292">
        <f t="shared" si="8"/>
        <v>1775167.5130958396</v>
      </c>
      <c r="M27" s="292">
        <f t="shared" si="8"/>
        <v>2348347.0579356533</v>
      </c>
      <c r="N27" s="293">
        <f t="shared" si="8"/>
        <v>3062916.8291537124</v>
      </c>
    </row>
    <row r="28" spans="2:14" ht="15.75">
      <c r="B28" s="284"/>
      <c r="C28" s="285" t="s">
        <v>342</v>
      </c>
      <c r="D28" s="285"/>
      <c r="E28" s="288">
        <f aca="true" t="shared" si="9" ref="E28:N28">+E27*0.15</f>
        <v>2260.6888408500117</v>
      </c>
      <c r="F28" s="288">
        <f t="shared" si="9"/>
        <v>18054.018375750038</v>
      </c>
      <c r="G28" s="288">
        <f t="shared" si="9"/>
        <v>38692.65211509905</v>
      </c>
      <c r="H28" s="288">
        <f t="shared" si="9"/>
        <v>65409.13842827512</v>
      </c>
      <c r="I28" s="288">
        <f t="shared" si="9"/>
        <v>99118.47682699854</v>
      </c>
      <c r="J28" s="288">
        <f t="shared" si="9"/>
        <v>142876.25783102997</v>
      </c>
      <c r="K28" s="288">
        <f t="shared" si="9"/>
        <v>197561.62492344057</v>
      </c>
      <c r="L28" s="288">
        <f t="shared" si="9"/>
        <v>266275.12696437596</v>
      </c>
      <c r="M28" s="288">
        <f t="shared" si="9"/>
        <v>352252.058690348</v>
      </c>
      <c r="N28" s="289">
        <f t="shared" si="9"/>
        <v>459437.52437305683</v>
      </c>
    </row>
    <row r="29" spans="2:14" ht="15.75">
      <c r="B29" s="284" t="s">
        <v>166</v>
      </c>
      <c r="C29" s="285"/>
      <c r="D29" s="285"/>
      <c r="E29" s="292">
        <f aca="true" t="shared" si="10" ref="E29:N29">+E27-E28</f>
        <v>12810.570098150067</v>
      </c>
      <c r="F29" s="292">
        <f t="shared" si="10"/>
        <v>102306.10412925023</v>
      </c>
      <c r="G29" s="292">
        <f t="shared" si="10"/>
        <v>219258.3619855613</v>
      </c>
      <c r="H29" s="292">
        <f t="shared" si="10"/>
        <v>370651.78442689235</v>
      </c>
      <c r="I29" s="292">
        <f t="shared" si="10"/>
        <v>561671.368686325</v>
      </c>
      <c r="J29" s="292">
        <f t="shared" si="10"/>
        <v>809632.12770917</v>
      </c>
      <c r="K29" s="292">
        <f t="shared" si="10"/>
        <v>1119515.8745661632</v>
      </c>
      <c r="L29" s="292">
        <f t="shared" si="10"/>
        <v>1508892.3861314636</v>
      </c>
      <c r="M29" s="292">
        <f t="shared" si="10"/>
        <v>1996094.9992453053</v>
      </c>
      <c r="N29" s="293">
        <f t="shared" si="10"/>
        <v>2603479.3047806555</v>
      </c>
    </row>
    <row r="30" spans="2:14" ht="15.75">
      <c r="B30" s="284"/>
      <c r="C30" s="285" t="s">
        <v>343</v>
      </c>
      <c r="D30" s="285"/>
      <c r="E30" s="288">
        <v>0</v>
      </c>
      <c r="F30" s="288">
        <v>0</v>
      </c>
      <c r="G30" s="288">
        <v>0</v>
      </c>
      <c r="H30" s="288">
        <v>0</v>
      </c>
      <c r="I30" s="288">
        <v>0</v>
      </c>
      <c r="J30" s="288">
        <v>0</v>
      </c>
      <c r="K30" s="288">
        <v>0</v>
      </c>
      <c r="L30" s="288">
        <v>0</v>
      </c>
      <c r="M30" s="288">
        <v>0</v>
      </c>
      <c r="N30" s="289">
        <v>0</v>
      </c>
    </row>
    <row r="31" spans="2:14" ht="16.5" thickBot="1">
      <c r="B31" s="284"/>
      <c r="C31" s="285" t="s">
        <v>344</v>
      </c>
      <c r="D31" s="285"/>
      <c r="E31" s="288">
        <v>0</v>
      </c>
      <c r="F31" s="288">
        <v>0</v>
      </c>
      <c r="G31" s="288">
        <v>0</v>
      </c>
      <c r="H31" s="288">
        <v>0</v>
      </c>
      <c r="I31" s="288">
        <v>0</v>
      </c>
      <c r="J31" s="288">
        <v>0</v>
      </c>
      <c r="K31" s="288">
        <v>0</v>
      </c>
      <c r="L31" s="288">
        <v>0</v>
      </c>
      <c r="M31" s="288">
        <v>0</v>
      </c>
      <c r="N31" s="289">
        <v>0</v>
      </c>
    </row>
    <row r="32" spans="2:14" ht="16.5" thickBot="1">
      <c r="B32" s="284" t="s">
        <v>167</v>
      </c>
      <c r="C32" s="285"/>
      <c r="D32" s="285"/>
      <c r="E32" s="294">
        <f>+E29-(E30+E31)</f>
        <v>12810.570098150067</v>
      </c>
      <c r="F32" s="294">
        <f aca="true" t="shared" si="11" ref="F32:N32">+F29-F31</f>
        <v>102306.10412925023</v>
      </c>
      <c r="G32" s="294">
        <f t="shared" si="11"/>
        <v>219258.3619855613</v>
      </c>
      <c r="H32" s="294">
        <f t="shared" si="11"/>
        <v>370651.78442689235</v>
      </c>
      <c r="I32" s="294">
        <f t="shared" si="11"/>
        <v>561671.368686325</v>
      </c>
      <c r="J32" s="294">
        <f t="shared" si="11"/>
        <v>809632.12770917</v>
      </c>
      <c r="K32" s="294">
        <f t="shared" si="11"/>
        <v>1119515.8745661632</v>
      </c>
      <c r="L32" s="294">
        <f t="shared" si="11"/>
        <v>1508892.3861314636</v>
      </c>
      <c r="M32" s="294">
        <f t="shared" si="11"/>
        <v>1996094.9992453053</v>
      </c>
      <c r="N32" s="295">
        <f t="shared" si="11"/>
        <v>2603479.3047806555</v>
      </c>
    </row>
    <row r="33" spans="2:14" ht="15.75">
      <c r="B33" s="284" t="s">
        <v>345</v>
      </c>
      <c r="C33" s="285"/>
      <c r="D33" s="285"/>
      <c r="E33" s="288">
        <f aca="true" t="shared" si="12" ref="E33:N34">+E17</f>
        <v>24761.285533000002</v>
      </c>
      <c r="F33" s="288">
        <f t="shared" si="12"/>
        <v>24761.285533000002</v>
      </c>
      <c r="G33" s="288">
        <f t="shared" si="12"/>
        <v>24761.285533000002</v>
      </c>
      <c r="H33" s="288">
        <f t="shared" si="12"/>
        <v>24761.285533000002</v>
      </c>
      <c r="I33" s="288">
        <f t="shared" si="12"/>
        <v>24761.285533000002</v>
      </c>
      <c r="J33" s="288">
        <f t="shared" si="12"/>
        <v>24761.285533000002</v>
      </c>
      <c r="K33" s="288">
        <f t="shared" si="12"/>
        <v>24761.285533000002</v>
      </c>
      <c r="L33" s="288">
        <f t="shared" si="12"/>
        <v>24761.285533000002</v>
      </c>
      <c r="M33" s="288">
        <f t="shared" si="12"/>
        <v>24761.285533000002</v>
      </c>
      <c r="N33" s="289">
        <f t="shared" si="12"/>
        <v>24761.285533000002</v>
      </c>
    </row>
    <row r="34" spans="2:14" ht="15.75">
      <c r="B34" s="284" t="s">
        <v>346</v>
      </c>
      <c r="C34" s="285"/>
      <c r="D34" s="285"/>
      <c r="E34" s="288">
        <f t="shared" si="12"/>
        <v>6600</v>
      </c>
      <c r="F34" s="288">
        <f t="shared" si="12"/>
        <v>6600</v>
      </c>
      <c r="G34" s="288">
        <f t="shared" si="12"/>
        <v>6600</v>
      </c>
      <c r="H34" s="288">
        <f t="shared" si="12"/>
        <v>6600</v>
      </c>
      <c r="I34" s="288">
        <f t="shared" si="12"/>
        <v>6600</v>
      </c>
      <c r="J34" s="288">
        <f t="shared" si="12"/>
        <v>6600</v>
      </c>
      <c r="K34" s="288">
        <f t="shared" si="12"/>
        <v>6600</v>
      </c>
      <c r="L34" s="288">
        <f t="shared" si="12"/>
        <v>6600</v>
      </c>
      <c r="M34" s="288">
        <f t="shared" si="12"/>
        <v>6600</v>
      </c>
      <c r="N34" s="289">
        <f t="shared" si="12"/>
        <v>6600</v>
      </c>
    </row>
    <row r="35" spans="2:14" ht="15.75">
      <c r="B35" s="284" t="s">
        <v>170</v>
      </c>
      <c r="C35" s="285"/>
      <c r="D35" s="285"/>
      <c r="E35" s="292">
        <f aca="true" t="shared" si="13" ref="E35:N35">SUM(E33:E34)+E32</f>
        <v>44171.85563115007</v>
      </c>
      <c r="F35" s="292">
        <f t="shared" si="13"/>
        <v>133667.38966225024</v>
      </c>
      <c r="G35" s="292">
        <f t="shared" si="13"/>
        <v>250619.64751856128</v>
      </c>
      <c r="H35" s="292">
        <f t="shared" si="13"/>
        <v>402013.06995989237</v>
      </c>
      <c r="I35" s="292">
        <f t="shared" si="13"/>
        <v>593032.654219325</v>
      </c>
      <c r="J35" s="292">
        <f t="shared" si="13"/>
        <v>840993.41324217</v>
      </c>
      <c r="K35" s="292">
        <f t="shared" si="13"/>
        <v>1150877.1600991632</v>
      </c>
      <c r="L35" s="292">
        <f t="shared" si="13"/>
        <v>1540253.6716644636</v>
      </c>
      <c r="M35" s="292">
        <f t="shared" si="13"/>
        <v>2027456.2847783053</v>
      </c>
      <c r="N35" s="293">
        <f t="shared" si="13"/>
        <v>2634840.5903136553</v>
      </c>
    </row>
    <row r="36" spans="2:13" ht="13.5" thickBot="1">
      <c r="B36" s="284"/>
      <c r="C36" s="285"/>
      <c r="D36" s="285"/>
      <c r="E36" s="287"/>
      <c r="F36" s="284"/>
      <c r="G36" s="284"/>
      <c r="H36" s="287"/>
      <c r="I36" s="287"/>
      <c r="J36" s="274"/>
      <c r="K36" s="274"/>
      <c r="L36" s="274"/>
      <c r="M36" s="274"/>
    </row>
    <row r="37" spans="2:14" ht="16.5" thickBot="1">
      <c r="B37" s="335" t="s">
        <v>171</v>
      </c>
      <c r="C37" s="336"/>
      <c r="D37" s="337">
        <f>-D5</f>
        <v>-254565.00000000003</v>
      </c>
      <c r="E37" s="338">
        <f aca="true" t="shared" si="14" ref="E37:N37">+E35</f>
        <v>44171.85563115007</v>
      </c>
      <c r="F37" s="338">
        <f t="shared" si="14"/>
        <v>133667.38966225024</v>
      </c>
      <c r="G37" s="338">
        <f t="shared" si="14"/>
        <v>250619.64751856128</v>
      </c>
      <c r="H37" s="338">
        <f t="shared" si="14"/>
        <v>402013.06995989237</v>
      </c>
      <c r="I37" s="338">
        <f t="shared" si="14"/>
        <v>593032.654219325</v>
      </c>
      <c r="J37" s="329">
        <f t="shared" si="14"/>
        <v>840993.41324217</v>
      </c>
      <c r="K37" s="294">
        <f t="shared" si="14"/>
        <v>1150877.1600991632</v>
      </c>
      <c r="L37" s="294">
        <f t="shared" si="14"/>
        <v>1540253.6716644636</v>
      </c>
      <c r="M37" s="294">
        <f t="shared" si="14"/>
        <v>2027456.2847783053</v>
      </c>
      <c r="N37" s="295">
        <f t="shared" si="14"/>
        <v>2634840.5903136553</v>
      </c>
    </row>
    <row r="38" spans="2:13" ht="12.75">
      <c r="B38" s="327"/>
      <c r="C38" s="330"/>
      <c r="D38" s="331"/>
      <c r="E38" s="332"/>
      <c r="F38" s="333"/>
      <c r="G38" s="333"/>
      <c r="H38" s="333"/>
      <c r="I38" s="334"/>
      <c r="J38" s="274"/>
      <c r="K38" s="274"/>
      <c r="L38" s="274"/>
      <c r="M38" s="274"/>
    </row>
    <row r="39" spans="2:13" ht="12.75"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</row>
    <row r="40" spans="2:13" ht="13.5" thickBot="1"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</row>
    <row r="41" spans="2:13" ht="13.5" thickBot="1">
      <c r="B41" s="274"/>
      <c r="C41" s="426" t="s">
        <v>347</v>
      </c>
      <c r="D41" s="427"/>
      <c r="E41" s="427"/>
      <c r="F41" s="427"/>
      <c r="G41" s="428"/>
      <c r="H41" s="274"/>
      <c r="I41" s="274"/>
      <c r="J41" s="274"/>
      <c r="K41" s="274"/>
      <c r="L41" s="274"/>
      <c r="M41" s="274"/>
    </row>
    <row r="42" spans="2:13" ht="13.5" thickBot="1"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</row>
    <row r="43" spans="2:13" ht="20.25" customHeight="1" thickBot="1">
      <c r="B43" s="274"/>
      <c r="C43" s="274"/>
      <c r="D43" s="298" t="s">
        <v>148</v>
      </c>
      <c r="E43" s="299"/>
      <c r="F43" s="300">
        <f>+D5</f>
        <v>254565.00000000003</v>
      </c>
      <c r="G43" s="274"/>
      <c r="H43" s="274"/>
      <c r="I43" s="274"/>
      <c r="J43" s="274"/>
      <c r="K43" s="274"/>
      <c r="L43" s="274"/>
      <c r="M43" s="274"/>
    </row>
    <row r="44" spans="2:13" ht="12.75">
      <c r="B44" s="274"/>
      <c r="C44" s="274"/>
      <c r="D44" s="301" t="s">
        <v>348</v>
      </c>
      <c r="E44" s="285"/>
      <c r="F44" s="302">
        <v>0.0556</v>
      </c>
      <c r="G44" s="303"/>
      <c r="H44" s="303"/>
      <c r="I44" s="303"/>
      <c r="J44" s="304"/>
      <c r="K44" s="304"/>
      <c r="L44" s="304"/>
      <c r="M44" s="304"/>
    </row>
    <row r="45" spans="2:13" ht="12.75" customHeight="1">
      <c r="B45" s="274"/>
      <c r="C45" s="274"/>
      <c r="D45" s="301" t="s">
        <v>349</v>
      </c>
      <c r="E45" s="285"/>
      <c r="F45" s="305">
        <f>NPV(F44,E37:I37)+D37</f>
        <v>896541.0232142461</v>
      </c>
      <c r="G45" s="429"/>
      <c r="H45" s="429"/>
      <c r="I45" s="429"/>
      <c r="J45" s="429"/>
      <c r="K45" s="429"/>
      <c r="L45" s="429"/>
      <c r="M45" s="429"/>
    </row>
    <row r="46" spans="2:13" ht="13.5" thickBot="1">
      <c r="B46" s="274"/>
      <c r="C46" s="274"/>
      <c r="D46" s="306" t="s">
        <v>350</v>
      </c>
      <c r="E46" s="307"/>
      <c r="F46" s="308">
        <f>IRR(D37:I37)</f>
        <v>0.6083343878926545</v>
      </c>
      <c r="G46" s="429"/>
      <c r="H46" s="429"/>
      <c r="I46" s="429"/>
      <c r="J46" s="429"/>
      <c r="K46" s="429"/>
      <c r="L46" s="429"/>
      <c r="M46" s="429"/>
    </row>
    <row r="47" spans="2:13" ht="12.75">
      <c r="B47" s="274"/>
      <c r="C47" s="274"/>
      <c r="D47" s="274"/>
      <c r="E47" s="274"/>
      <c r="F47" s="274"/>
      <c r="G47" s="429"/>
      <c r="H47" s="429"/>
      <c r="I47" s="429"/>
      <c r="J47" s="429"/>
      <c r="K47" s="429"/>
      <c r="L47" s="429"/>
      <c r="M47" s="429"/>
    </row>
    <row r="48" spans="2:13" ht="12.75">
      <c r="B48" s="274"/>
      <c r="C48" s="274"/>
      <c r="D48" s="274"/>
      <c r="E48" s="274"/>
      <c r="F48" s="274"/>
      <c r="G48" s="429"/>
      <c r="H48" s="429"/>
      <c r="I48" s="429"/>
      <c r="J48" s="429"/>
      <c r="K48" s="429"/>
      <c r="L48" s="429"/>
      <c r="M48" s="429"/>
    </row>
    <row r="50" ht="12.75">
      <c r="E50" s="309"/>
    </row>
    <row r="51" ht="12.75">
      <c r="E51" s="310"/>
    </row>
  </sheetData>
  <sheetProtection/>
  <mergeCells count="5">
    <mergeCell ref="B2:I2"/>
    <mergeCell ref="B3:C3"/>
    <mergeCell ref="D3:I3"/>
    <mergeCell ref="C41:G41"/>
    <mergeCell ref="G45:M48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65" r:id="rId3"/>
  <headerFooter alignWithMargins="0">
    <oddHeader>&amp;L&amp;"-,Negrita"&amp;12
ANEXO 4 C-1: ESTADO DE RESULTADOS PROYECTADOS A 5 AÑOS (SIN PRÉSTAMOS BANCARIOS)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50EA36"/>
    <pageSetUpPr fitToPage="1"/>
  </sheetPr>
  <dimension ref="A1:V51"/>
  <sheetViews>
    <sheetView zoomScale="90" zoomScaleNormal="90" zoomScalePageLayoutView="0" workbookViewId="0" topLeftCell="I1">
      <selection activeCell="P40" sqref="P40"/>
    </sheetView>
  </sheetViews>
  <sheetFormatPr defaultColWidth="11.421875" defaultRowHeight="15"/>
  <cols>
    <col min="1" max="1" width="4.28125" style="312" hidden="1" customWidth="1"/>
    <col min="2" max="2" width="38.7109375" style="312" hidden="1" customWidth="1"/>
    <col min="3" max="3" width="14.28125" style="312" hidden="1" customWidth="1"/>
    <col min="4" max="4" width="16.140625" style="312" hidden="1" customWidth="1"/>
    <col min="5" max="5" width="15.7109375" style="312" hidden="1" customWidth="1"/>
    <col min="6" max="6" width="15.421875" style="312" hidden="1" customWidth="1"/>
    <col min="7" max="7" width="14.00390625" style="312" hidden="1" customWidth="1"/>
    <col min="8" max="8" width="14.140625" style="312" hidden="1" customWidth="1"/>
    <col min="9" max="9" width="11.421875" style="275" customWidth="1"/>
    <col min="10" max="10" width="15.28125" style="275" customWidth="1"/>
    <col min="11" max="11" width="27.57421875" style="275" customWidth="1"/>
    <col min="12" max="12" width="18.421875" style="275" customWidth="1"/>
    <col min="13" max="13" width="15.8515625" style="275" customWidth="1"/>
    <col min="14" max="14" width="15.140625" style="275" customWidth="1"/>
    <col min="15" max="17" width="14.7109375" style="275" bestFit="1" customWidth="1"/>
    <col min="18" max="21" width="14.7109375" style="275" hidden="1" customWidth="1"/>
    <col min="22" max="22" width="15.8515625" style="275" hidden="1" customWidth="1"/>
    <col min="23" max="16384" width="11.421875" style="275" customWidth="1"/>
  </cols>
  <sheetData>
    <row r="1" spans="1:21" ht="16.5" thickBot="1">
      <c r="A1" s="311"/>
      <c r="B1" s="311"/>
      <c r="C1" s="311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</row>
    <row r="2" spans="1:21" ht="21" thickBot="1">
      <c r="A2" s="430"/>
      <c r="B2" s="430"/>
      <c r="C2" s="430"/>
      <c r="D2" s="430"/>
      <c r="E2" s="430"/>
      <c r="F2" s="430"/>
      <c r="G2" s="430"/>
      <c r="H2" s="430"/>
      <c r="J2" s="431" t="s">
        <v>337</v>
      </c>
      <c r="K2" s="432"/>
      <c r="L2" s="432"/>
      <c r="M2" s="432"/>
      <c r="N2" s="432"/>
      <c r="O2" s="432"/>
      <c r="P2" s="432"/>
      <c r="Q2" s="433"/>
      <c r="R2" s="274"/>
      <c r="S2" s="274"/>
      <c r="T2" s="274"/>
      <c r="U2" s="274"/>
    </row>
    <row r="3" spans="1:21" ht="16.5" thickBot="1">
      <c r="A3" s="311"/>
      <c r="B3" s="311"/>
      <c r="C3" s="434"/>
      <c r="D3" s="434"/>
      <c r="E3" s="434"/>
      <c r="F3" s="434"/>
      <c r="G3" s="434"/>
      <c r="H3" s="434"/>
      <c r="J3" s="421"/>
      <c r="K3" s="422"/>
      <c r="L3" s="423" t="s">
        <v>338</v>
      </c>
      <c r="M3" s="424"/>
      <c r="N3" s="424"/>
      <c r="O3" s="424"/>
      <c r="P3" s="424"/>
      <c r="Q3" s="425"/>
      <c r="R3" s="274"/>
      <c r="S3" s="274"/>
      <c r="T3" s="274"/>
      <c r="U3" s="274"/>
    </row>
    <row r="4" spans="1:22" ht="16.5" thickBot="1">
      <c r="A4" s="313"/>
      <c r="B4" s="313"/>
      <c r="C4" s="314"/>
      <c r="D4" s="314"/>
      <c r="E4" s="314"/>
      <c r="F4" s="314"/>
      <c r="G4" s="314"/>
      <c r="H4" s="314"/>
      <c r="J4" s="276"/>
      <c r="K4" s="277"/>
      <c r="L4" s="278">
        <v>0</v>
      </c>
      <c r="M4" s="279">
        <v>1</v>
      </c>
      <c r="N4" s="279">
        <v>2</v>
      </c>
      <c r="O4" s="279">
        <v>3</v>
      </c>
      <c r="P4" s="279">
        <v>4</v>
      </c>
      <c r="Q4" s="280">
        <v>5</v>
      </c>
      <c r="R4" s="281">
        <v>6</v>
      </c>
      <c r="S4" s="282">
        <v>7</v>
      </c>
      <c r="T4" s="282">
        <v>8</v>
      </c>
      <c r="U4" s="282">
        <v>9</v>
      </c>
      <c r="V4" s="283">
        <v>10</v>
      </c>
    </row>
    <row r="5" spans="1:21" ht="15.75">
      <c r="A5" s="311"/>
      <c r="B5" s="311"/>
      <c r="C5" s="315"/>
      <c r="D5" s="311"/>
      <c r="E5" s="311"/>
      <c r="F5" s="311"/>
      <c r="G5" s="311"/>
      <c r="H5" s="311"/>
      <c r="J5" s="284" t="s">
        <v>148</v>
      </c>
      <c r="K5" s="285"/>
      <c r="L5" s="286">
        <f>+'[1]CANUE INVERSION INICIAL'!D50</f>
        <v>254565.00000000003</v>
      </c>
      <c r="M5" s="287"/>
      <c r="N5" s="284"/>
      <c r="O5" s="284"/>
      <c r="P5" s="287"/>
      <c r="Q5" s="287"/>
      <c r="R5" s="274"/>
      <c r="S5" s="274"/>
      <c r="T5" s="274"/>
      <c r="U5" s="274"/>
    </row>
    <row r="6" spans="1:21" ht="15.75">
      <c r="A6" s="311"/>
      <c r="B6" s="311"/>
      <c r="C6" s="311"/>
      <c r="D6" s="311"/>
      <c r="E6" s="311"/>
      <c r="F6" s="311"/>
      <c r="G6" s="311"/>
      <c r="H6" s="311"/>
      <c r="J6" s="284"/>
      <c r="K6" s="285"/>
      <c r="L6" s="285"/>
      <c r="M6" s="287"/>
      <c r="N6" s="284"/>
      <c r="O6" s="284"/>
      <c r="P6" s="287"/>
      <c r="Q6" s="287"/>
      <c r="R6" s="274"/>
      <c r="S6" s="274"/>
      <c r="T6" s="274"/>
      <c r="U6" s="274"/>
    </row>
    <row r="7" spans="1:22" ht="15.75">
      <c r="A7" s="311"/>
      <c r="B7" s="311"/>
      <c r="C7" s="311"/>
      <c r="D7" s="315"/>
      <c r="E7" s="315"/>
      <c r="F7" s="315"/>
      <c r="G7" s="315"/>
      <c r="H7" s="315"/>
      <c r="J7" s="284" t="s">
        <v>149</v>
      </c>
      <c r="K7" s="285"/>
      <c r="L7" s="285"/>
      <c r="M7" s="288">
        <f>+'[1]CANUE-VENTAS ESTIMADAS '!B41</f>
        <v>1500000</v>
      </c>
      <c r="N7" s="288">
        <f>+'[1]CANUE-VENTAS ESTIMADAS '!C41</f>
        <v>1800000</v>
      </c>
      <c r="O7" s="288">
        <f>+'[1]CANUE-VENTAS ESTIMADAS '!D41</f>
        <v>2160000</v>
      </c>
      <c r="P7" s="288">
        <f>+'[1]CANUE-VENTAS ESTIMADAS '!E41</f>
        <v>2592000</v>
      </c>
      <c r="Q7" s="288">
        <f>+'[1]CANUE-VENTAS ESTIMADAS '!F41</f>
        <v>3110400</v>
      </c>
      <c r="R7" s="288">
        <f>+'[1]CANUE-VENTAS ESTIMADAS '!G41</f>
        <v>3732480</v>
      </c>
      <c r="S7" s="288">
        <f>+'[1]CANUE-VENTAS ESTIMADAS '!H41</f>
        <v>4478976</v>
      </c>
      <c r="T7" s="288">
        <f>+'[1]CANUE-VENTAS ESTIMADAS '!I41</f>
        <v>5374771.2</v>
      </c>
      <c r="U7" s="288">
        <f>+'[1]CANUE-VENTAS ESTIMADAS '!J41</f>
        <v>6449725.44</v>
      </c>
      <c r="V7" s="289">
        <f>+'[1]CANUE-VENTAS ESTIMADAS '!K41</f>
        <v>7739670.528</v>
      </c>
    </row>
    <row r="8" spans="1:21" ht="15.75">
      <c r="A8" s="311"/>
      <c r="B8" s="311"/>
      <c r="C8" s="311"/>
      <c r="D8" s="311"/>
      <c r="E8" s="311"/>
      <c r="F8" s="311"/>
      <c r="G8" s="311"/>
      <c r="H8" s="311"/>
      <c r="J8" s="284"/>
      <c r="K8" s="285"/>
      <c r="L8" s="285"/>
      <c r="M8" s="287"/>
      <c r="N8" s="284"/>
      <c r="O8" s="284"/>
      <c r="P8" s="287"/>
      <c r="Q8" s="287"/>
      <c r="R8" s="274"/>
      <c r="S8" s="274"/>
      <c r="T8" s="274"/>
      <c r="U8" s="274"/>
    </row>
    <row r="9" spans="1:22" ht="16.5" thickBot="1">
      <c r="A9" s="311"/>
      <c r="B9" s="311"/>
      <c r="C9" s="311"/>
      <c r="D9" s="315"/>
      <c r="E9" s="315"/>
      <c r="F9" s="315"/>
      <c r="G9" s="315"/>
      <c r="H9" s="315"/>
      <c r="J9" s="284" t="s">
        <v>150</v>
      </c>
      <c r="K9" s="285"/>
      <c r="L9" s="285"/>
      <c r="M9" s="288">
        <f>+'[1]CANUE-COSTO DE PRODUCCION '!B45</f>
        <v>1215827.676576</v>
      </c>
      <c r="N9" s="288">
        <f>+'[1]CANUE-COSTO DE PRODUCCION '!C45</f>
        <v>1398201.8280623998</v>
      </c>
      <c r="O9" s="288">
        <f>+'[1]CANUE-COSTO DE PRODUCCION '!D45</f>
        <v>1607932.1022717596</v>
      </c>
      <c r="P9" s="288">
        <f>+'[1]CANUE-COSTO DE PRODUCCION '!E45</f>
        <v>1849121.9176125235</v>
      </c>
      <c r="Q9" s="288">
        <f>+'[1]CANUE-COSTO DE PRODUCCION '!F45</f>
        <v>2126490.205254402</v>
      </c>
      <c r="R9" s="288">
        <f>+'[1]CANUE-COSTO DE PRODUCCION '!G45</f>
        <v>2445463.736042562</v>
      </c>
      <c r="S9" s="288">
        <f>+'[1]CANUE-COSTO DE PRODUCCION '!H45</f>
        <v>2812283.296448946</v>
      </c>
      <c r="T9" s="288">
        <f>+'[1]CANUE-COSTO DE PRODUCCION '!I45</f>
        <v>3234125.790916288</v>
      </c>
      <c r="U9" s="288">
        <f>+'[1]CANUE-COSTO DE PRODUCCION '!J45</f>
        <v>3719244.659553731</v>
      </c>
      <c r="V9" s="289">
        <f>+'[1]CANUE-COSTO DE PRODUCCION '!K45</f>
        <v>4277131.35848679</v>
      </c>
    </row>
    <row r="10" spans="1:22" ht="16.5" thickBot="1">
      <c r="A10" s="311"/>
      <c r="B10" s="311"/>
      <c r="C10" s="311"/>
      <c r="D10" s="315"/>
      <c r="E10" s="315"/>
      <c r="F10" s="315"/>
      <c r="G10" s="315"/>
      <c r="H10" s="315"/>
      <c r="J10" s="284" t="s">
        <v>151</v>
      </c>
      <c r="K10" s="285"/>
      <c r="L10" s="285"/>
      <c r="M10" s="290">
        <f aca="true" t="shared" si="0" ref="M10:V10">+M7-M9</f>
        <v>284172.32342400006</v>
      </c>
      <c r="N10" s="290">
        <f t="shared" si="0"/>
        <v>401798.17193760024</v>
      </c>
      <c r="O10" s="290">
        <f t="shared" si="0"/>
        <v>552067.8977282404</v>
      </c>
      <c r="P10" s="290">
        <f t="shared" si="0"/>
        <v>742878.0823874765</v>
      </c>
      <c r="Q10" s="290">
        <f t="shared" si="0"/>
        <v>983909.794745598</v>
      </c>
      <c r="R10" s="290">
        <f t="shared" si="0"/>
        <v>1287016.263957438</v>
      </c>
      <c r="S10" s="290">
        <f t="shared" si="0"/>
        <v>1666692.703551054</v>
      </c>
      <c r="T10" s="290">
        <f t="shared" si="0"/>
        <v>2140645.4090837124</v>
      </c>
      <c r="U10" s="290">
        <f t="shared" si="0"/>
        <v>2730480.7804462695</v>
      </c>
      <c r="V10" s="291">
        <f t="shared" si="0"/>
        <v>3462539.1695132097</v>
      </c>
    </row>
    <row r="11" spans="1:21" ht="15.75">
      <c r="A11" s="311"/>
      <c r="B11" s="311"/>
      <c r="C11" s="311"/>
      <c r="D11" s="311"/>
      <c r="E11" s="311"/>
      <c r="F11" s="311"/>
      <c r="G11" s="311"/>
      <c r="H11" s="311"/>
      <c r="J11" s="284" t="s">
        <v>152</v>
      </c>
      <c r="K11" s="285"/>
      <c r="L11" s="285"/>
      <c r="M11" s="287"/>
      <c r="N11" s="284"/>
      <c r="O11" s="284"/>
      <c r="P11" s="287"/>
      <c r="Q11" s="287"/>
      <c r="R11" s="274"/>
      <c r="S11" s="274"/>
      <c r="T11" s="274"/>
      <c r="U11" s="274"/>
    </row>
    <row r="12" spans="1:22" ht="15.75">
      <c r="A12" s="311"/>
      <c r="B12" s="311"/>
      <c r="C12" s="311"/>
      <c r="D12" s="315"/>
      <c r="E12" s="315"/>
      <c r="F12" s="315"/>
      <c r="G12" s="315"/>
      <c r="H12" s="315"/>
      <c r="J12" s="284"/>
      <c r="K12" s="285" t="s">
        <v>153</v>
      </c>
      <c r="L12" s="285"/>
      <c r="M12" s="288">
        <f>+'[1]CANUE-GASTOS ADM. Y DE VTAS'!J15</f>
        <v>198600</v>
      </c>
      <c r="N12" s="288">
        <f aca="true" t="shared" si="1" ref="N12:V12">+M12*1.05</f>
        <v>208530</v>
      </c>
      <c r="O12" s="288">
        <f t="shared" si="1"/>
        <v>218956.5</v>
      </c>
      <c r="P12" s="288">
        <f t="shared" si="1"/>
        <v>229904.325</v>
      </c>
      <c r="Q12" s="288">
        <f t="shared" si="1"/>
        <v>241399.54125</v>
      </c>
      <c r="R12" s="288">
        <f t="shared" si="1"/>
        <v>253469.51831250003</v>
      </c>
      <c r="S12" s="288">
        <f t="shared" si="1"/>
        <v>266142.994228125</v>
      </c>
      <c r="T12" s="288">
        <f t="shared" si="1"/>
        <v>279450.1439395313</v>
      </c>
      <c r="U12" s="288">
        <f t="shared" si="1"/>
        <v>293422.65113650786</v>
      </c>
      <c r="V12" s="289">
        <f t="shared" si="1"/>
        <v>308093.7836933333</v>
      </c>
    </row>
    <row r="13" spans="1:22" ht="15.75">
      <c r="A13" s="311"/>
      <c r="B13" s="311"/>
      <c r="C13" s="311"/>
      <c r="D13" s="315"/>
      <c r="E13" s="315"/>
      <c r="F13" s="315"/>
      <c r="G13" s="315"/>
      <c r="H13" s="315"/>
      <c r="J13" s="284"/>
      <c r="K13" s="285" t="s">
        <v>154</v>
      </c>
      <c r="L13" s="285"/>
      <c r="M13" s="288">
        <f>'[1]CANUE-GASTOS ADM. Y DE VTAS'!J16</f>
        <v>1000.08</v>
      </c>
      <c r="N13" s="288">
        <f>M13</f>
        <v>1000.08</v>
      </c>
      <c r="O13" s="288">
        <f>+M13</f>
        <v>1000.08</v>
      </c>
      <c r="P13" s="288">
        <f>+M13</f>
        <v>1000.08</v>
      </c>
      <c r="Q13" s="288">
        <f aca="true" t="shared" si="2" ref="Q13:V13">+M13</f>
        <v>1000.08</v>
      </c>
      <c r="R13" s="288">
        <f t="shared" si="2"/>
        <v>1000.08</v>
      </c>
      <c r="S13" s="288">
        <f t="shared" si="2"/>
        <v>1000.08</v>
      </c>
      <c r="T13" s="288">
        <f t="shared" si="2"/>
        <v>1000.08</v>
      </c>
      <c r="U13" s="288">
        <f t="shared" si="2"/>
        <v>1000.08</v>
      </c>
      <c r="V13" s="289">
        <f t="shared" si="2"/>
        <v>1000.08</v>
      </c>
    </row>
    <row r="14" spans="1:22" ht="15.75">
      <c r="A14" s="311"/>
      <c r="B14" s="311"/>
      <c r="C14" s="311"/>
      <c r="D14" s="315"/>
      <c r="E14" s="315"/>
      <c r="F14" s="315"/>
      <c r="G14" s="315"/>
      <c r="H14" s="315"/>
      <c r="J14" s="284"/>
      <c r="K14" s="285" t="s">
        <v>339</v>
      </c>
      <c r="L14" s="285"/>
      <c r="M14" s="288">
        <f>'[1]CANUE-GASTOS ADM. Y DE VTAS'!J21</f>
        <v>2103.698952</v>
      </c>
      <c r="N14" s="288">
        <f aca="true" t="shared" si="3" ref="N14:V15">+M14*1.05</f>
        <v>2208.8838996000004</v>
      </c>
      <c r="O14" s="288">
        <f t="shared" si="3"/>
        <v>2319.3280945800007</v>
      </c>
      <c r="P14" s="288">
        <f t="shared" si="3"/>
        <v>2435.294499309001</v>
      </c>
      <c r="Q14" s="288">
        <f t="shared" si="3"/>
        <v>2557.059224274451</v>
      </c>
      <c r="R14" s="288">
        <f t="shared" si="3"/>
        <v>2684.9121854881737</v>
      </c>
      <c r="S14" s="288">
        <f t="shared" si="3"/>
        <v>2819.1577947625824</v>
      </c>
      <c r="T14" s="288">
        <f t="shared" si="3"/>
        <v>2960.1156845007117</v>
      </c>
      <c r="U14" s="288">
        <f t="shared" si="3"/>
        <v>3108.1214687257475</v>
      </c>
      <c r="V14" s="289">
        <f t="shared" si="3"/>
        <v>3263.527542162035</v>
      </c>
    </row>
    <row r="15" spans="1:22" ht="15.75">
      <c r="A15" s="311"/>
      <c r="B15" s="311"/>
      <c r="C15" s="311"/>
      <c r="D15" s="315"/>
      <c r="E15" s="315"/>
      <c r="F15" s="315"/>
      <c r="G15" s="315"/>
      <c r="H15" s="315"/>
      <c r="J15" s="284"/>
      <c r="K15" s="285" t="s">
        <v>340</v>
      </c>
      <c r="L15" s="285"/>
      <c r="M15" s="288">
        <f>+'[1]CANUE-GASTOS ADM. Y DE VTAS'!J25</f>
        <v>3036</v>
      </c>
      <c r="N15" s="288">
        <f t="shared" si="3"/>
        <v>3187.8</v>
      </c>
      <c r="O15" s="288">
        <f t="shared" si="3"/>
        <v>3347.1900000000005</v>
      </c>
      <c r="P15" s="288">
        <f t="shared" si="3"/>
        <v>3514.5495000000005</v>
      </c>
      <c r="Q15" s="288">
        <f t="shared" si="3"/>
        <v>3690.2769750000007</v>
      </c>
      <c r="R15" s="288">
        <f t="shared" si="3"/>
        <v>3874.790823750001</v>
      </c>
      <c r="S15" s="288">
        <f t="shared" si="3"/>
        <v>4068.5303649375014</v>
      </c>
      <c r="T15" s="288">
        <f t="shared" si="3"/>
        <v>4271.956883184376</v>
      </c>
      <c r="U15" s="288">
        <f t="shared" si="3"/>
        <v>4485.554727343595</v>
      </c>
      <c r="V15" s="289">
        <f t="shared" si="3"/>
        <v>4709.832463710775</v>
      </c>
    </row>
    <row r="16" spans="1:22" ht="15.75">
      <c r="A16" s="311"/>
      <c r="B16" s="311"/>
      <c r="C16" s="311"/>
      <c r="D16" s="315"/>
      <c r="E16" s="315"/>
      <c r="F16" s="315"/>
      <c r="G16" s="315"/>
      <c r="H16" s="315"/>
      <c r="J16" s="284"/>
      <c r="K16" s="285" t="s">
        <v>157</v>
      </c>
      <c r="L16" s="285"/>
      <c r="M16" s="288">
        <v>0</v>
      </c>
      <c r="N16" s="288">
        <f>250*2</f>
        <v>500</v>
      </c>
      <c r="O16" s="288">
        <v>750</v>
      </c>
      <c r="P16" s="288">
        <f>200*2</f>
        <v>400</v>
      </c>
      <c r="Q16" s="288">
        <v>3000</v>
      </c>
      <c r="R16" s="288">
        <v>0</v>
      </c>
      <c r="S16" s="288">
        <v>0</v>
      </c>
      <c r="T16" s="288">
        <v>0</v>
      </c>
      <c r="U16" s="288">
        <v>0</v>
      </c>
      <c r="V16" s="289">
        <v>0</v>
      </c>
    </row>
    <row r="17" spans="1:22" ht="15.75">
      <c r="A17" s="311"/>
      <c r="B17" s="311"/>
      <c r="C17" s="311"/>
      <c r="D17" s="315"/>
      <c r="E17" s="315"/>
      <c r="F17" s="315"/>
      <c r="G17" s="315"/>
      <c r="H17" s="315"/>
      <c r="J17" s="284"/>
      <c r="K17" s="285" t="s">
        <v>158</v>
      </c>
      <c r="L17" s="285"/>
      <c r="M17" s="288">
        <f>+'[1]CANUE-GASTOS ADM. Y DE VTAS'!J26</f>
        <v>24761.285533000002</v>
      </c>
      <c r="N17" s="288">
        <f aca="true" t="shared" si="4" ref="N17:V18">+M17</f>
        <v>24761.285533000002</v>
      </c>
      <c r="O17" s="288">
        <f t="shared" si="4"/>
        <v>24761.285533000002</v>
      </c>
      <c r="P17" s="288">
        <f t="shared" si="4"/>
        <v>24761.285533000002</v>
      </c>
      <c r="Q17" s="288">
        <f t="shared" si="4"/>
        <v>24761.285533000002</v>
      </c>
      <c r="R17" s="288">
        <f t="shared" si="4"/>
        <v>24761.285533000002</v>
      </c>
      <c r="S17" s="288">
        <f t="shared" si="4"/>
        <v>24761.285533000002</v>
      </c>
      <c r="T17" s="288">
        <f t="shared" si="4"/>
        <v>24761.285533000002</v>
      </c>
      <c r="U17" s="288">
        <f t="shared" si="4"/>
        <v>24761.285533000002</v>
      </c>
      <c r="V17" s="289">
        <f t="shared" si="4"/>
        <v>24761.285533000002</v>
      </c>
    </row>
    <row r="18" spans="1:22" ht="15.75">
      <c r="A18" s="311"/>
      <c r="B18" s="311"/>
      <c r="C18" s="311"/>
      <c r="D18" s="315"/>
      <c r="E18" s="315"/>
      <c r="F18" s="315"/>
      <c r="G18" s="315"/>
      <c r="H18" s="315"/>
      <c r="J18" s="284"/>
      <c r="K18" s="285" t="s">
        <v>159</v>
      </c>
      <c r="L18" s="285"/>
      <c r="M18" s="288">
        <f>+'[1]CANUE-GASTOS ADM. Y DE VTAS'!J27</f>
        <v>6600</v>
      </c>
      <c r="N18" s="288">
        <f t="shared" si="4"/>
        <v>6600</v>
      </c>
      <c r="O18" s="288">
        <f t="shared" si="4"/>
        <v>6600</v>
      </c>
      <c r="P18" s="288">
        <f t="shared" si="4"/>
        <v>6600</v>
      </c>
      <c r="Q18" s="288">
        <f t="shared" si="4"/>
        <v>6600</v>
      </c>
      <c r="R18" s="288">
        <f t="shared" si="4"/>
        <v>6600</v>
      </c>
      <c r="S18" s="288">
        <f t="shared" si="4"/>
        <v>6600</v>
      </c>
      <c r="T18" s="288">
        <f t="shared" si="4"/>
        <v>6600</v>
      </c>
      <c r="U18" s="288">
        <f t="shared" si="4"/>
        <v>6600</v>
      </c>
      <c r="V18" s="289">
        <f t="shared" si="4"/>
        <v>6600</v>
      </c>
    </row>
    <row r="19" spans="1:22" ht="15.75">
      <c r="A19" s="311"/>
      <c r="B19" s="311"/>
      <c r="C19" s="311"/>
      <c r="D19" s="315"/>
      <c r="E19" s="315"/>
      <c r="F19" s="315"/>
      <c r="G19" s="315"/>
      <c r="H19" s="315"/>
      <c r="J19" s="284"/>
      <c r="K19" s="285" t="s">
        <v>160</v>
      </c>
      <c r="L19" s="285"/>
      <c r="M19" s="288">
        <f>+'[1]CANUE-GASTOS ADM. Y DE VTAS'!J28</f>
        <v>3000</v>
      </c>
      <c r="N19" s="288">
        <f aca="true" t="shared" si="5" ref="N19:V20">+M19*1.05</f>
        <v>3150</v>
      </c>
      <c r="O19" s="288">
        <f t="shared" si="5"/>
        <v>3307.5</v>
      </c>
      <c r="P19" s="288">
        <f t="shared" si="5"/>
        <v>3472.875</v>
      </c>
      <c r="Q19" s="288">
        <f t="shared" si="5"/>
        <v>3646.51875</v>
      </c>
      <c r="R19" s="288">
        <f t="shared" si="5"/>
        <v>3828.8446875000004</v>
      </c>
      <c r="S19" s="288">
        <f t="shared" si="5"/>
        <v>4020.2869218750006</v>
      </c>
      <c r="T19" s="288">
        <f t="shared" si="5"/>
        <v>4221.301267968751</v>
      </c>
      <c r="U19" s="288">
        <f t="shared" si="5"/>
        <v>4432.366331367189</v>
      </c>
      <c r="V19" s="289">
        <f t="shared" si="5"/>
        <v>4653.984647935548</v>
      </c>
    </row>
    <row r="20" spans="1:22" ht="15.75">
      <c r="A20" s="311"/>
      <c r="B20" s="311"/>
      <c r="C20" s="311"/>
      <c r="D20" s="315"/>
      <c r="E20" s="315"/>
      <c r="F20" s="315"/>
      <c r="G20" s="315"/>
      <c r="H20" s="315"/>
      <c r="J20" s="284"/>
      <c r="K20" s="285" t="s">
        <v>341</v>
      </c>
      <c r="L20" s="285"/>
      <c r="M20" s="288">
        <f>+'[1]CANUE-GASTOS ADM. Y DE VTAS'!J32</f>
        <v>30000</v>
      </c>
      <c r="N20" s="288">
        <f t="shared" si="5"/>
        <v>31500</v>
      </c>
      <c r="O20" s="288">
        <f t="shared" si="5"/>
        <v>33075</v>
      </c>
      <c r="P20" s="288">
        <f t="shared" si="5"/>
        <v>34728.75</v>
      </c>
      <c r="Q20" s="288">
        <f t="shared" si="5"/>
        <v>36465.1875</v>
      </c>
      <c r="R20" s="288">
        <f t="shared" si="5"/>
        <v>38288.446875</v>
      </c>
      <c r="S20" s="288">
        <f t="shared" si="5"/>
        <v>40202.869218750006</v>
      </c>
      <c r="T20" s="288">
        <f t="shared" si="5"/>
        <v>42213.012679687505</v>
      </c>
      <c r="U20" s="288">
        <f t="shared" si="5"/>
        <v>44323.66331367188</v>
      </c>
      <c r="V20" s="289">
        <f t="shared" si="5"/>
        <v>46539.846479355474</v>
      </c>
    </row>
    <row r="21" spans="1:22" ht="15.75">
      <c r="A21" s="311"/>
      <c r="B21" s="311"/>
      <c r="C21" s="311"/>
      <c r="D21" s="316"/>
      <c r="E21" s="316"/>
      <c r="F21" s="316"/>
      <c r="G21" s="316"/>
      <c r="H21" s="316"/>
      <c r="J21" s="284"/>
      <c r="K21" s="285" t="s">
        <v>162</v>
      </c>
      <c r="L21" s="285"/>
      <c r="M21" s="292">
        <f aca="true" t="shared" si="6" ref="M21:V21">SUM(M12:M20)</f>
        <v>269101.064485</v>
      </c>
      <c r="N21" s="292">
        <f t="shared" si="6"/>
        <v>281438.0494326</v>
      </c>
      <c r="O21" s="292">
        <f t="shared" si="6"/>
        <v>294116.88362758</v>
      </c>
      <c r="P21" s="292">
        <f t="shared" si="6"/>
        <v>306817.159532309</v>
      </c>
      <c r="Q21" s="292">
        <f t="shared" si="6"/>
        <v>323119.94923227443</v>
      </c>
      <c r="R21" s="292">
        <f t="shared" si="6"/>
        <v>334507.8784172382</v>
      </c>
      <c r="S21" s="292">
        <f t="shared" si="6"/>
        <v>349615.20406145015</v>
      </c>
      <c r="T21" s="292">
        <f t="shared" si="6"/>
        <v>365477.8959878727</v>
      </c>
      <c r="U21" s="292">
        <f t="shared" si="6"/>
        <v>382133.7225106163</v>
      </c>
      <c r="V21" s="293">
        <f t="shared" si="6"/>
        <v>399622.3403594972</v>
      </c>
    </row>
    <row r="22" spans="1:21" ht="16.5" thickBot="1">
      <c r="A22" s="311"/>
      <c r="B22" s="311"/>
      <c r="C22" s="311"/>
      <c r="D22" s="311"/>
      <c r="E22" s="311"/>
      <c r="F22" s="311"/>
      <c r="G22" s="311"/>
      <c r="H22" s="311"/>
      <c r="J22" s="284"/>
      <c r="K22" s="285"/>
      <c r="L22" s="285"/>
      <c r="M22" s="287"/>
      <c r="N22" s="284"/>
      <c r="O22" s="284"/>
      <c r="P22" s="287"/>
      <c r="Q22" s="287"/>
      <c r="R22" s="274"/>
      <c r="S22" s="274"/>
      <c r="T22" s="274"/>
      <c r="U22" s="274"/>
    </row>
    <row r="23" spans="1:22" ht="16.5" thickBot="1">
      <c r="A23" s="311"/>
      <c r="B23" s="311"/>
      <c r="C23" s="311"/>
      <c r="D23" s="316"/>
      <c r="E23" s="316"/>
      <c r="F23" s="316"/>
      <c r="G23" s="316"/>
      <c r="H23" s="316"/>
      <c r="J23" s="284" t="s">
        <v>163</v>
      </c>
      <c r="K23" s="285"/>
      <c r="L23" s="285"/>
      <c r="M23" s="294">
        <f aca="true" t="shared" si="7" ref="M23:V23">+M10-M21</f>
        <v>15071.25893900008</v>
      </c>
      <c r="N23" s="294">
        <f t="shared" si="7"/>
        <v>120360.12250500027</v>
      </c>
      <c r="O23" s="294">
        <f t="shared" si="7"/>
        <v>257951.01410066034</v>
      </c>
      <c r="P23" s="294">
        <f t="shared" si="7"/>
        <v>436060.9228551675</v>
      </c>
      <c r="Q23" s="294">
        <f t="shared" si="7"/>
        <v>660789.8455133236</v>
      </c>
      <c r="R23" s="294">
        <f t="shared" si="7"/>
        <v>952508.3855401999</v>
      </c>
      <c r="S23" s="294">
        <f t="shared" si="7"/>
        <v>1317077.4994896038</v>
      </c>
      <c r="T23" s="294">
        <f t="shared" si="7"/>
        <v>1775167.5130958396</v>
      </c>
      <c r="U23" s="294">
        <f t="shared" si="7"/>
        <v>2348347.0579356533</v>
      </c>
      <c r="V23" s="295">
        <f t="shared" si="7"/>
        <v>3062916.8291537124</v>
      </c>
    </row>
    <row r="24" spans="1:21" ht="15.75">
      <c r="A24" s="311"/>
      <c r="B24" s="311"/>
      <c r="C24" s="311"/>
      <c r="D24" s="311"/>
      <c r="E24" s="311"/>
      <c r="F24" s="311"/>
      <c r="G24" s="311"/>
      <c r="H24" s="311"/>
      <c r="J24" s="284"/>
      <c r="K24" s="285"/>
      <c r="L24" s="285"/>
      <c r="M24" s="287"/>
      <c r="N24" s="284"/>
      <c r="O24" s="284"/>
      <c r="P24" s="287"/>
      <c r="Q24" s="287"/>
      <c r="R24" s="274"/>
      <c r="S24" s="274"/>
      <c r="T24" s="274"/>
      <c r="U24" s="274"/>
    </row>
    <row r="25" spans="1:22" ht="15.75">
      <c r="A25" s="311"/>
      <c r="B25" s="311"/>
      <c r="C25" s="311"/>
      <c r="D25" s="317"/>
      <c r="E25" s="317"/>
      <c r="F25" s="317"/>
      <c r="G25" s="317"/>
      <c r="H25" s="317"/>
      <c r="J25" s="284"/>
      <c r="K25" s="285" t="s">
        <v>164</v>
      </c>
      <c r="L25" s="285"/>
      <c r="M25" s="296">
        <v>0</v>
      </c>
      <c r="N25" s="296">
        <v>0</v>
      </c>
      <c r="O25" s="296">
        <v>0</v>
      </c>
      <c r="P25" s="296">
        <v>0</v>
      </c>
      <c r="Q25" s="296">
        <v>0</v>
      </c>
      <c r="R25" s="296">
        <v>0</v>
      </c>
      <c r="S25" s="296">
        <v>0</v>
      </c>
      <c r="T25" s="296">
        <v>0</v>
      </c>
      <c r="U25" s="296">
        <v>0</v>
      </c>
      <c r="V25" s="297">
        <v>0</v>
      </c>
    </row>
    <row r="26" spans="1:21" ht="15.75">
      <c r="A26" s="311"/>
      <c r="B26" s="311"/>
      <c r="C26" s="311"/>
      <c r="D26" s="311"/>
      <c r="E26" s="311"/>
      <c r="F26" s="311"/>
      <c r="G26" s="311"/>
      <c r="H26" s="311"/>
      <c r="J26" s="284"/>
      <c r="K26" s="285"/>
      <c r="L26" s="285"/>
      <c r="M26" s="287"/>
      <c r="N26" s="284"/>
      <c r="O26" s="284"/>
      <c r="P26" s="287"/>
      <c r="Q26" s="287"/>
      <c r="R26" s="274"/>
      <c r="S26" s="274"/>
      <c r="T26" s="274"/>
      <c r="U26" s="274"/>
    </row>
    <row r="27" spans="1:22" ht="15.75">
      <c r="A27" s="311"/>
      <c r="B27" s="311"/>
      <c r="C27" s="311"/>
      <c r="D27" s="316"/>
      <c r="E27" s="316"/>
      <c r="F27" s="316"/>
      <c r="G27" s="316"/>
      <c r="H27" s="316"/>
      <c r="J27" s="284" t="s">
        <v>165</v>
      </c>
      <c r="K27" s="285"/>
      <c r="L27" s="285"/>
      <c r="M27" s="292">
        <f aca="true" t="shared" si="8" ref="M27:V27">+M23-M25</f>
        <v>15071.25893900008</v>
      </c>
      <c r="N27" s="292">
        <f t="shared" si="8"/>
        <v>120360.12250500027</v>
      </c>
      <c r="O27" s="292">
        <f t="shared" si="8"/>
        <v>257951.01410066034</v>
      </c>
      <c r="P27" s="292">
        <f t="shared" si="8"/>
        <v>436060.9228551675</v>
      </c>
      <c r="Q27" s="292">
        <f t="shared" si="8"/>
        <v>660789.8455133236</v>
      </c>
      <c r="R27" s="292">
        <f t="shared" si="8"/>
        <v>952508.3855401999</v>
      </c>
      <c r="S27" s="292">
        <f t="shared" si="8"/>
        <v>1317077.4994896038</v>
      </c>
      <c r="T27" s="292">
        <f t="shared" si="8"/>
        <v>1775167.5130958396</v>
      </c>
      <c r="U27" s="292">
        <f t="shared" si="8"/>
        <v>2348347.0579356533</v>
      </c>
      <c r="V27" s="293">
        <f t="shared" si="8"/>
        <v>3062916.8291537124</v>
      </c>
    </row>
    <row r="28" spans="1:22" ht="15.75">
      <c r="A28" s="311"/>
      <c r="B28" s="311"/>
      <c r="C28" s="311"/>
      <c r="D28" s="315"/>
      <c r="E28" s="315"/>
      <c r="F28" s="315"/>
      <c r="G28" s="315"/>
      <c r="H28" s="315"/>
      <c r="J28" s="284"/>
      <c r="K28" s="285" t="s">
        <v>342</v>
      </c>
      <c r="L28" s="285"/>
      <c r="M28" s="288">
        <f aca="true" t="shared" si="9" ref="M28:V28">+M27*0.15</f>
        <v>2260.6888408500117</v>
      </c>
      <c r="N28" s="288">
        <f t="shared" si="9"/>
        <v>18054.018375750038</v>
      </c>
      <c r="O28" s="288">
        <f t="shared" si="9"/>
        <v>38692.65211509905</v>
      </c>
      <c r="P28" s="288">
        <f t="shared" si="9"/>
        <v>65409.13842827512</v>
      </c>
      <c r="Q28" s="288">
        <f t="shared" si="9"/>
        <v>99118.47682699854</v>
      </c>
      <c r="R28" s="288">
        <f t="shared" si="9"/>
        <v>142876.25783102997</v>
      </c>
      <c r="S28" s="288">
        <f t="shared" si="9"/>
        <v>197561.62492344057</v>
      </c>
      <c r="T28" s="288">
        <f t="shared" si="9"/>
        <v>266275.12696437596</v>
      </c>
      <c r="U28" s="288">
        <f t="shared" si="9"/>
        <v>352252.058690348</v>
      </c>
      <c r="V28" s="289">
        <f t="shared" si="9"/>
        <v>459437.52437305683</v>
      </c>
    </row>
    <row r="29" spans="1:22" ht="15.75">
      <c r="A29" s="311"/>
      <c r="B29" s="311"/>
      <c r="C29" s="311"/>
      <c r="D29" s="316"/>
      <c r="E29" s="316"/>
      <c r="F29" s="316"/>
      <c r="G29" s="316"/>
      <c r="H29" s="316"/>
      <c r="J29" s="284" t="s">
        <v>166</v>
      </c>
      <c r="K29" s="285"/>
      <c r="L29" s="285"/>
      <c r="M29" s="292">
        <f aca="true" t="shared" si="10" ref="M29:V29">+M27-M28</f>
        <v>12810.570098150067</v>
      </c>
      <c r="N29" s="292">
        <f t="shared" si="10"/>
        <v>102306.10412925023</v>
      </c>
      <c r="O29" s="292">
        <f t="shared" si="10"/>
        <v>219258.3619855613</v>
      </c>
      <c r="P29" s="292">
        <f t="shared" si="10"/>
        <v>370651.78442689235</v>
      </c>
      <c r="Q29" s="292">
        <f t="shared" si="10"/>
        <v>561671.368686325</v>
      </c>
      <c r="R29" s="292">
        <f t="shared" si="10"/>
        <v>809632.12770917</v>
      </c>
      <c r="S29" s="292">
        <f t="shared" si="10"/>
        <v>1119515.8745661632</v>
      </c>
      <c r="T29" s="292">
        <f t="shared" si="10"/>
        <v>1508892.3861314636</v>
      </c>
      <c r="U29" s="292">
        <f t="shared" si="10"/>
        <v>1996094.9992453053</v>
      </c>
      <c r="V29" s="293">
        <f t="shared" si="10"/>
        <v>2603479.3047806555</v>
      </c>
    </row>
    <row r="30" spans="1:22" ht="15.75">
      <c r="A30" s="311"/>
      <c r="B30" s="311"/>
      <c r="C30" s="311"/>
      <c r="D30" s="316"/>
      <c r="E30" s="316"/>
      <c r="F30" s="316"/>
      <c r="G30" s="316"/>
      <c r="H30" s="316"/>
      <c r="J30" s="284"/>
      <c r="K30" s="285" t="s">
        <v>343</v>
      </c>
      <c r="L30" s="285"/>
      <c r="M30" s="288">
        <v>0</v>
      </c>
      <c r="N30" s="288">
        <v>0</v>
      </c>
      <c r="O30" s="288">
        <v>0</v>
      </c>
      <c r="P30" s="288">
        <v>0</v>
      </c>
      <c r="Q30" s="288">
        <v>0</v>
      </c>
      <c r="R30" s="288">
        <v>0</v>
      </c>
      <c r="S30" s="288">
        <v>0</v>
      </c>
      <c r="T30" s="288">
        <v>0</v>
      </c>
      <c r="U30" s="288">
        <v>0</v>
      </c>
      <c r="V30" s="289">
        <v>0</v>
      </c>
    </row>
    <row r="31" spans="1:22" ht="16.5" thickBot="1">
      <c r="A31" s="311"/>
      <c r="B31" s="311"/>
      <c r="C31" s="311"/>
      <c r="D31" s="311"/>
      <c r="E31" s="315"/>
      <c r="F31" s="315"/>
      <c r="G31" s="315"/>
      <c r="H31" s="315"/>
      <c r="J31" s="284"/>
      <c r="K31" s="285" t="s">
        <v>344</v>
      </c>
      <c r="L31" s="285"/>
      <c r="M31" s="288">
        <v>0</v>
      </c>
      <c r="N31" s="288">
        <v>0</v>
      </c>
      <c r="O31" s="288">
        <v>0</v>
      </c>
      <c r="P31" s="288">
        <v>0</v>
      </c>
      <c r="Q31" s="288">
        <v>0</v>
      </c>
      <c r="R31" s="288">
        <v>0</v>
      </c>
      <c r="S31" s="288">
        <v>0</v>
      </c>
      <c r="T31" s="288">
        <v>0</v>
      </c>
      <c r="U31" s="288">
        <v>0</v>
      </c>
      <c r="V31" s="289">
        <v>0</v>
      </c>
    </row>
    <row r="32" spans="1:22" ht="16.5" thickBot="1">
      <c r="A32" s="311"/>
      <c r="B32" s="311"/>
      <c r="C32" s="311"/>
      <c r="D32" s="316"/>
      <c r="E32" s="316"/>
      <c r="F32" s="316"/>
      <c r="G32" s="316"/>
      <c r="H32" s="316"/>
      <c r="J32" s="284" t="s">
        <v>167</v>
      </c>
      <c r="K32" s="285"/>
      <c r="L32" s="285"/>
      <c r="M32" s="294">
        <f>+M29-(M30+M31)</f>
        <v>12810.570098150067</v>
      </c>
      <c r="N32" s="294">
        <f aca="true" t="shared" si="11" ref="N32:V32">+N29-N31</f>
        <v>102306.10412925023</v>
      </c>
      <c r="O32" s="294">
        <f t="shared" si="11"/>
        <v>219258.3619855613</v>
      </c>
      <c r="P32" s="294">
        <f t="shared" si="11"/>
        <v>370651.78442689235</v>
      </c>
      <c r="Q32" s="294">
        <f t="shared" si="11"/>
        <v>561671.368686325</v>
      </c>
      <c r="R32" s="294">
        <f t="shared" si="11"/>
        <v>809632.12770917</v>
      </c>
      <c r="S32" s="294">
        <f t="shared" si="11"/>
        <v>1119515.8745661632</v>
      </c>
      <c r="T32" s="294">
        <f t="shared" si="11"/>
        <v>1508892.3861314636</v>
      </c>
      <c r="U32" s="294">
        <f t="shared" si="11"/>
        <v>1996094.9992453053</v>
      </c>
      <c r="V32" s="295">
        <f t="shared" si="11"/>
        <v>2603479.3047806555</v>
      </c>
    </row>
    <row r="33" spans="1:22" ht="15.75">
      <c r="A33" s="311"/>
      <c r="B33" s="311"/>
      <c r="C33" s="311"/>
      <c r="D33" s="315"/>
      <c r="E33" s="315"/>
      <c r="F33" s="315"/>
      <c r="G33" s="315"/>
      <c r="H33" s="315"/>
      <c r="J33" s="284" t="s">
        <v>345</v>
      </c>
      <c r="K33" s="285"/>
      <c r="L33" s="285"/>
      <c r="M33" s="288">
        <f aca="true" t="shared" si="12" ref="M33:V34">+M17</f>
        <v>24761.285533000002</v>
      </c>
      <c r="N33" s="288">
        <f t="shared" si="12"/>
        <v>24761.285533000002</v>
      </c>
      <c r="O33" s="288">
        <f t="shared" si="12"/>
        <v>24761.285533000002</v>
      </c>
      <c r="P33" s="288">
        <f t="shared" si="12"/>
        <v>24761.285533000002</v>
      </c>
      <c r="Q33" s="288">
        <f t="shared" si="12"/>
        <v>24761.285533000002</v>
      </c>
      <c r="R33" s="288">
        <f t="shared" si="12"/>
        <v>24761.285533000002</v>
      </c>
      <c r="S33" s="288">
        <f t="shared" si="12"/>
        <v>24761.285533000002</v>
      </c>
      <c r="T33" s="288">
        <f t="shared" si="12"/>
        <v>24761.285533000002</v>
      </c>
      <c r="U33" s="288">
        <f t="shared" si="12"/>
        <v>24761.285533000002</v>
      </c>
      <c r="V33" s="289">
        <f t="shared" si="12"/>
        <v>24761.285533000002</v>
      </c>
    </row>
    <row r="34" spans="1:22" ht="15.75">
      <c r="A34" s="311"/>
      <c r="B34" s="311"/>
      <c r="C34" s="311"/>
      <c r="D34" s="315"/>
      <c r="E34" s="315"/>
      <c r="F34" s="315"/>
      <c r="G34" s="315"/>
      <c r="H34" s="315"/>
      <c r="J34" s="284" t="s">
        <v>346</v>
      </c>
      <c r="K34" s="285"/>
      <c r="L34" s="285"/>
      <c r="M34" s="288">
        <f t="shared" si="12"/>
        <v>6600</v>
      </c>
      <c r="N34" s="288">
        <f t="shared" si="12"/>
        <v>6600</v>
      </c>
      <c r="O34" s="288">
        <f t="shared" si="12"/>
        <v>6600</v>
      </c>
      <c r="P34" s="288">
        <f t="shared" si="12"/>
        <v>6600</v>
      </c>
      <c r="Q34" s="288">
        <f t="shared" si="12"/>
        <v>6600</v>
      </c>
      <c r="R34" s="288">
        <f t="shared" si="12"/>
        <v>6600</v>
      </c>
      <c r="S34" s="288">
        <f t="shared" si="12"/>
        <v>6600</v>
      </c>
      <c r="T34" s="288">
        <f t="shared" si="12"/>
        <v>6600</v>
      </c>
      <c r="U34" s="288">
        <f t="shared" si="12"/>
        <v>6600</v>
      </c>
      <c r="V34" s="289">
        <f t="shared" si="12"/>
        <v>6600</v>
      </c>
    </row>
    <row r="35" spans="1:22" ht="15.75">
      <c r="A35" s="311"/>
      <c r="B35" s="311"/>
      <c r="C35" s="311"/>
      <c r="D35" s="316"/>
      <c r="E35" s="316"/>
      <c r="F35" s="316"/>
      <c r="G35" s="316"/>
      <c r="H35" s="316"/>
      <c r="J35" s="284" t="s">
        <v>170</v>
      </c>
      <c r="K35" s="285"/>
      <c r="L35" s="285"/>
      <c r="M35" s="292">
        <f aca="true" t="shared" si="13" ref="M35:V35">SUM(M33:M34)+M32</f>
        <v>44171.85563115007</v>
      </c>
      <c r="N35" s="292">
        <f t="shared" si="13"/>
        <v>133667.38966225024</v>
      </c>
      <c r="O35" s="292">
        <f t="shared" si="13"/>
        <v>250619.64751856128</v>
      </c>
      <c r="P35" s="292">
        <f t="shared" si="13"/>
        <v>402013.06995989237</v>
      </c>
      <c r="Q35" s="292">
        <f t="shared" si="13"/>
        <v>593032.654219325</v>
      </c>
      <c r="R35" s="292">
        <f t="shared" si="13"/>
        <v>840993.41324217</v>
      </c>
      <c r="S35" s="292">
        <f t="shared" si="13"/>
        <v>1150877.1600991632</v>
      </c>
      <c r="T35" s="292">
        <f t="shared" si="13"/>
        <v>1540253.6716644636</v>
      </c>
      <c r="U35" s="292">
        <f t="shared" si="13"/>
        <v>2027456.2847783053</v>
      </c>
      <c r="V35" s="293">
        <f t="shared" si="13"/>
        <v>2634840.5903136553</v>
      </c>
    </row>
    <row r="36" spans="1:21" ht="16.5" thickBot="1">
      <c r="A36" s="311"/>
      <c r="B36" s="311"/>
      <c r="C36" s="311"/>
      <c r="D36" s="311"/>
      <c r="E36" s="311"/>
      <c r="F36" s="311"/>
      <c r="G36" s="311"/>
      <c r="H36" s="311"/>
      <c r="J36" s="284"/>
      <c r="K36" s="285"/>
      <c r="L36" s="285"/>
      <c r="M36" s="287"/>
      <c r="N36" s="284"/>
      <c r="O36" s="284"/>
      <c r="P36" s="287"/>
      <c r="Q36" s="287"/>
      <c r="R36" s="274"/>
      <c r="S36" s="274"/>
      <c r="T36" s="274"/>
      <c r="U36" s="274"/>
    </row>
    <row r="37" spans="1:22" ht="16.5" thickBot="1">
      <c r="A37" s="311"/>
      <c r="B37" s="311"/>
      <c r="C37" s="315"/>
      <c r="D37" s="316"/>
      <c r="E37" s="316"/>
      <c r="F37" s="316"/>
      <c r="G37" s="316"/>
      <c r="H37" s="316"/>
      <c r="J37" s="335" t="s">
        <v>171</v>
      </c>
      <c r="K37" s="336"/>
      <c r="L37" s="337">
        <f>-L5</f>
        <v>-254565.00000000003</v>
      </c>
      <c r="M37" s="338">
        <f>+M35-($M$50*1.1183)</f>
        <v>29937.85365615007</v>
      </c>
      <c r="N37" s="338">
        <f aca="true" t="shared" si="14" ref="N37:V37">+N35-($M$50*(1+(0.1183+0.0455)))</f>
        <v>118854.25231225023</v>
      </c>
      <c r="O37" s="338">
        <f t="shared" si="14"/>
        <v>235806.51016856128</v>
      </c>
      <c r="P37" s="338">
        <f t="shared" si="14"/>
        <v>387199.9326098924</v>
      </c>
      <c r="Q37" s="338">
        <f t="shared" si="14"/>
        <v>578219.5168693251</v>
      </c>
      <c r="R37" s="329">
        <f t="shared" si="14"/>
        <v>826180.27589217</v>
      </c>
      <c r="S37" s="294">
        <f t="shared" si="14"/>
        <v>1136064.0227491632</v>
      </c>
      <c r="T37" s="294">
        <f t="shared" si="14"/>
        <v>1525440.5343144636</v>
      </c>
      <c r="U37" s="294">
        <f t="shared" si="14"/>
        <v>2012643.1474283054</v>
      </c>
      <c r="V37" s="295">
        <f t="shared" si="14"/>
        <v>2620027.4529636553</v>
      </c>
    </row>
    <row r="38" spans="1:21" ht="15.75">
      <c r="A38" s="313"/>
      <c r="B38" s="313"/>
      <c r="C38" s="313"/>
      <c r="D38" s="318"/>
      <c r="E38" s="318"/>
      <c r="F38" s="318"/>
      <c r="G38" s="318"/>
      <c r="H38" s="318"/>
      <c r="J38" s="327"/>
      <c r="K38" s="330"/>
      <c r="L38" s="331"/>
      <c r="M38" s="332"/>
      <c r="N38" s="333"/>
      <c r="O38" s="333"/>
      <c r="P38" s="333"/>
      <c r="Q38" s="334"/>
      <c r="R38" s="274"/>
      <c r="S38" s="274"/>
      <c r="T38" s="274"/>
      <c r="U38" s="274"/>
    </row>
    <row r="39" spans="10:21" ht="12.75"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</row>
    <row r="40" spans="10:21" ht="13.5" thickBot="1"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</row>
    <row r="41" spans="10:21" ht="13.5" thickBot="1">
      <c r="J41" s="274"/>
      <c r="K41" s="426" t="s">
        <v>347</v>
      </c>
      <c r="L41" s="427"/>
      <c r="M41" s="427"/>
      <c r="N41" s="427"/>
      <c r="O41" s="428"/>
      <c r="P41" s="274"/>
      <c r="Q41" s="274"/>
      <c r="R41" s="274"/>
      <c r="S41" s="274"/>
      <c r="T41" s="274"/>
      <c r="U41" s="274"/>
    </row>
    <row r="42" spans="10:21" ht="13.5" thickBot="1"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</row>
    <row r="43" spans="5:21" ht="20.25" customHeight="1" thickBot="1">
      <c r="E43" s="319"/>
      <c r="J43" s="274"/>
      <c r="K43" s="274"/>
      <c r="L43" s="298" t="s">
        <v>148</v>
      </c>
      <c r="M43" s="299"/>
      <c r="N43" s="300">
        <f>+L5</f>
        <v>254565.00000000003</v>
      </c>
      <c r="O43" s="274"/>
      <c r="P43" s="274"/>
      <c r="Q43" s="274"/>
      <c r="R43" s="274"/>
      <c r="S43" s="274"/>
      <c r="T43" s="274"/>
      <c r="U43" s="274"/>
    </row>
    <row r="44" spans="5:21" ht="12.75">
      <c r="E44" s="320"/>
      <c r="J44" s="274"/>
      <c r="K44" s="274"/>
      <c r="L44" s="301" t="s">
        <v>348</v>
      </c>
      <c r="M44" s="285"/>
      <c r="N44" s="302">
        <v>0.1183</v>
      </c>
      <c r="O44" s="303"/>
      <c r="P44" s="303"/>
      <c r="Q44" s="303"/>
      <c r="R44" s="304"/>
      <c r="S44" s="304"/>
      <c r="T44" s="304"/>
      <c r="U44" s="304"/>
    </row>
    <row r="45" spans="5:21" ht="12.75" customHeight="1">
      <c r="E45" s="321"/>
      <c r="J45" s="274"/>
      <c r="K45" s="274"/>
      <c r="L45" s="301" t="s">
        <v>349</v>
      </c>
      <c r="M45" s="285"/>
      <c r="N45" s="305">
        <f>NPV(N44,M37:Q37)+L37</f>
        <v>614023.9983195832</v>
      </c>
      <c r="O45" s="429"/>
      <c r="P45" s="429"/>
      <c r="Q45" s="429"/>
      <c r="R45" s="429"/>
      <c r="S45" s="429"/>
      <c r="T45" s="429"/>
      <c r="U45" s="429"/>
    </row>
    <row r="46" spans="5:21" ht="13.5" thickBot="1">
      <c r="E46" s="320"/>
      <c r="J46" s="274"/>
      <c r="K46" s="274"/>
      <c r="L46" s="306" t="s">
        <v>350</v>
      </c>
      <c r="M46" s="307"/>
      <c r="N46" s="308">
        <f>IRR(L37:Q37)</f>
        <v>0.5663572174508364</v>
      </c>
      <c r="O46" s="429"/>
      <c r="P46" s="429"/>
      <c r="Q46" s="429"/>
      <c r="R46" s="429"/>
      <c r="S46" s="429"/>
      <c r="T46" s="429"/>
      <c r="U46" s="429"/>
    </row>
    <row r="47" spans="10:21" ht="12.75">
      <c r="J47" s="274"/>
      <c r="K47" s="274"/>
      <c r="L47" s="274"/>
      <c r="M47" s="274"/>
      <c r="N47" s="274"/>
      <c r="O47" s="429"/>
      <c r="P47" s="429"/>
      <c r="Q47" s="429"/>
      <c r="R47" s="429"/>
      <c r="S47" s="429"/>
      <c r="T47" s="429"/>
      <c r="U47" s="429"/>
    </row>
    <row r="48" spans="10:21" ht="12.75">
      <c r="J48" s="274"/>
      <c r="K48" s="274"/>
      <c r="L48" s="274"/>
      <c r="M48" s="274"/>
      <c r="N48" s="274"/>
      <c r="O48" s="429"/>
      <c r="P48" s="429"/>
      <c r="Q48" s="429"/>
      <c r="R48" s="429"/>
      <c r="S48" s="429"/>
      <c r="T48" s="429"/>
      <c r="U48" s="429"/>
    </row>
    <row r="49" spans="10:21" ht="12.75">
      <c r="J49" s="274"/>
      <c r="K49" s="274"/>
      <c r="L49" s="322" t="s">
        <v>351</v>
      </c>
      <c r="M49" s="323">
        <f>('[1]CANUE INVERSION INICIAL'!D50/2)*0.5</f>
        <v>63641.25000000001</v>
      </c>
      <c r="N49" s="274"/>
      <c r="O49" s="274"/>
      <c r="P49" s="274"/>
      <c r="Q49" s="274"/>
      <c r="R49" s="274"/>
      <c r="S49" s="274"/>
      <c r="T49" s="274"/>
      <c r="U49" s="274"/>
    </row>
    <row r="50" spans="4:21" ht="12.75">
      <c r="D50" s="320"/>
      <c r="J50" s="274"/>
      <c r="K50" s="274"/>
      <c r="L50" s="324" t="s">
        <v>352</v>
      </c>
      <c r="M50" s="325">
        <f>+M49/5</f>
        <v>12728.250000000002</v>
      </c>
      <c r="N50" s="274"/>
      <c r="O50" s="274"/>
      <c r="P50" s="274"/>
      <c r="Q50" s="274"/>
      <c r="R50" s="274"/>
      <c r="S50" s="274"/>
      <c r="T50" s="274"/>
      <c r="U50" s="274"/>
    </row>
    <row r="51" spans="4:21" ht="12.75">
      <c r="D51" s="326"/>
      <c r="J51" s="274"/>
      <c r="K51" s="274"/>
      <c r="L51" s="327" t="s">
        <v>353</v>
      </c>
      <c r="M51" s="328">
        <v>0.0455</v>
      </c>
      <c r="N51" s="274"/>
      <c r="O51" s="274"/>
      <c r="P51" s="274"/>
      <c r="Q51" s="274"/>
      <c r="R51" s="274"/>
      <c r="S51" s="274"/>
      <c r="T51" s="274"/>
      <c r="U51" s="274"/>
    </row>
  </sheetData>
  <sheetProtection/>
  <mergeCells count="7">
    <mergeCell ref="O45:U48"/>
    <mergeCell ref="A2:H2"/>
    <mergeCell ref="J2:Q2"/>
    <mergeCell ref="C3:H3"/>
    <mergeCell ref="J3:K3"/>
    <mergeCell ref="L3:Q3"/>
    <mergeCell ref="K41:O41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59" r:id="rId3"/>
  <headerFooter alignWithMargins="0">
    <oddHeader>&amp;L
ANEXO 4 C-2: ESTADO DE RESULTADOS PROYECTADOS A 5 AÑOS (CON PRÉSTAMO BANCARIO DEL 25% DE LA INVERSIÓN TOTAL)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Angita</cp:lastModifiedBy>
  <cp:lastPrinted>2009-09-03T13:29:20Z</cp:lastPrinted>
  <dcterms:created xsi:type="dcterms:W3CDTF">2009-08-23T17:22:57Z</dcterms:created>
  <dcterms:modified xsi:type="dcterms:W3CDTF">2009-09-04T12:01:34Z</dcterms:modified>
  <cp:category/>
  <cp:version/>
  <cp:contentType/>
  <cp:contentStatus/>
</cp:coreProperties>
</file>