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5195" windowHeight="8700"/>
  </bookViews>
  <sheets>
    <sheet name="Funciones" sheetId="9" r:id="rId1"/>
    <sheet name="1Media,VarConocida" sheetId="1" r:id="rId2"/>
    <sheet name="2Var" sheetId="5" r:id="rId3"/>
    <sheet name="2Medias,VarConocida" sheetId="2" r:id="rId4"/>
    <sheet name="2medias,VarDesconIgual" sheetId="10" r:id="rId5"/>
    <sheet name="2medias,VarDesconDesigual" sheetId="3" r:id="rId6"/>
    <sheet name="MuestrasPareadas" sheetId="6" r:id="rId7"/>
    <sheet name="BondadAjuste" sheetId="11" r:id="rId8"/>
    <sheet name="TablasContingencia" sheetId="12" r:id="rId9"/>
  </sheets>
  <definedNames>
    <definedName name="solver_adj" localSheetId="1" hidden="1">'1Media,VarConocida'!$A$26:$A$70</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hs1" localSheetId="1" hidden="1">'1Media,VarConocida'!$C$14</definedName>
    <definedName name="solver_lin" localSheetId="1" hidden="1">2</definedName>
    <definedName name="solver_neg" localSheetId="1" hidden="1">2</definedName>
    <definedName name="solver_num" localSheetId="1" hidden="1">1</definedName>
    <definedName name="solver_nwt" localSheetId="1" hidden="1">1</definedName>
    <definedName name="solver_opt" localSheetId="1" hidden="1">'1Media,VarConocida'!$C$9</definedName>
    <definedName name="solver_pre" localSheetId="1" hidden="1">0.000001</definedName>
    <definedName name="solver_rel1" localSheetId="1" hidden="1">2</definedName>
    <definedName name="solver_rhs1" localSheetId="1" hidden="1">4.2</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39.8</definedName>
  </definedNames>
  <calcPr calcId="125725"/>
</workbook>
</file>

<file path=xl/calcChain.xml><?xml version="1.0" encoding="utf-8"?>
<calcChain xmlns="http://schemas.openxmlformats.org/spreadsheetml/2006/main">
  <c r="B22" i="12"/>
  <c r="B25"/>
  <c r="E18"/>
  <c r="E17"/>
  <c r="D19"/>
  <c r="C19"/>
  <c r="B19"/>
  <c r="D18"/>
  <c r="C18"/>
  <c r="B18"/>
  <c r="D17"/>
  <c r="C17"/>
  <c r="B17"/>
  <c r="D17" i="11"/>
  <c r="E17"/>
  <c r="F17" s="1"/>
  <c r="D18"/>
  <c r="E18"/>
  <c r="F18" s="1"/>
  <c r="D19"/>
  <c r="E19"/>
  <c r="F19" s="1"/>
  <c r="D20"/>
  <c r="E20"/>
  <c r="F20" s="1"/>
  <c r="D21"/>
  <c r="E21"/>
  <c r="F21" s="1"/>
  <c r="D22"/>
  <c r="E22"/>
  <c r="F22" s="1"/>
  <c r="E23"/>
  <c r="F23"/>
  <c r="E24"/>
  <c r="C24"/>
  <c r="E19" i="12" l="1"/>
  <c r="F24" i="11"/>
  <c r="B12"/>
  <c r="A23"/>
  <c r="A22"/>
  <c r="A21"/>
  <c r="A20"/>
  <c r="A19"/>
  <c r="A18"/>
  <c r="B29" i="6"/>
  <c r="B25" i="10"/>
  <c r="B25" i="3"/>
  <c r="B15" i="10"/>
  <c r="I6" i="2"/>
  <c r="I5"/>
  <c r="I4"/>
  <c r="H6"/>
  <c r="H5"/>
  <c r="H4"/>
  <c r="E10" s="1"/>
  <c r="E8"/>
  <c r="F13" s="1"/>
  <c r="C25" i="5"/>
  <c r="A25"/>
  <c r="B23"/>
  <c r="B16"/>
  <c r="B13"/>
  <c r="C13"/>
  <c r="C11"/>
  <c r="C12" s="1"/>
  <c r="B11"/>
  <c r="B12" s="1"/>
  <c r="C10"/>
  <c r="B10"/>
  <c r="E11" i="2" l="1"/>
  <c r="D13"/>
  <c r="B21" i="5"/>
  <c r="B22" s="1"/>
  <c r="L10" i="1"/>
  <c r="K8" l="1"/>
  <c r="H22"/>
  <c r="H19"/>
  <c r="B20" i="6"/>
  <c r="A20"/>
  <c r="I13" i="1"/>
  <c r="G14"/>
  <c r="J13"/>
  <c r="G13"/>
  <c r="I6"/>
  <c r="M14" s="1"/>
  <c r="L13"/>
  <c r="C9"/>
  <c r="C14"/>
  <c r="D13" s="1"/>
  <c r="C21"/>
  <c r="C19"/>
  <c r="C18"/>
  <c r="C20"/>
  <c r="C12"/>
  <c r="C11"/>
  <c r="I10"/>
  <c r="C13"/>
  <c r="D22"/>
  <c r="C22"/>
  <c r="H13" l="1"/>
  <c r="J9"/>
  <c r="H14"/>
  <c r="H12"/>
</calcChain>
</file>

<file path=xl/sharedStrings.xml><?xml version="1.0" encoding="utf-8"?>
<sst xmlns="http://schemas.openxmlformats.org/spreadsheetml/2006/main" count="258" uniqueCount="167">
  <si>
    <t xml:space="preserve">Estamos empacando fundas de 40 Kg. de alimento balanceado. Queremos saber si se están pesando bien los sacos. Aquí no podemos empacar más de 40 Kg. por que resultaría en pérdida, ni podemos empacar menos de 40 Kg. por que los clientes se darían cuenta y se irían a la competencia.
Queremos determinar si se está pesando bien.
</t>
  </si>
  <si>
    <t>a =</t>
  </si>
  <si>
    <t>Muestra</t>
  </si>
  <si>
    <t>Z=</t>
  </si>
  <si>
    <r>
      <t xml:space="preserve">H0 = </t>
    </r>
    <r>
      <rPr>
        <sz val="10"/>
        <rFont val="Symbol"/>
        <family val="1"/>
        <charset val="2"/>
      </rPr>
      <t>m</t>
    </r>
    <r>
      <rPr>
        <sz val="10"/>
        <rFont val="Arial"/>
        <family val="2"/>
      </rPr>
      <t>0 =</t>
    </r>
  </si>
  <si>
    <r>
      <t xml:space="preserve">H1 = </t>
    </r>
    <r>
      <rPr>
        <sz val="10"/>
        <rFont val="Symbol"/>
        <family val="1"/>
        <charset val="2"/>
      </rPr>
      <t>m</t>
    </r>
    <r>
      <rPr>
        <sz val="10"/>
        <rFont val="Arial"/>
        <family val="2"/>
      </rPr>
      <t>0 ≠</t>
    </r>
  </si>
  <si>
    <r>
      <t>W :  |Z|</t>
    </r>
    <r>
      <rPr>
        <sz val="10"/>
        <rFont val="Arial"/>
        <family val="2"/>
      </rPr>
      <t>&gt;</t>
    </r>
  </si>
  <si>
    <t>Colas</t>
  </si>
  <si>
    <t>Media</t>
  </si>
  <si>
    <t>Error típico</t>
  </si>
  <si>
    <t>Mediana</t>
  </si>
  <si>
    <t>Moda</t>
  </si>
  <si>
    <t>Desviación estándar</t>
  </si>
  <si>
    <t>Varianza de la muestra</t>
  </si>
  <si>
    <t>Curtosis</t>
  </si>
  <si>
    <t>Coeficiente de asimetría</t>
  </si>
  <si>
    <t>Rango</t>
  </si>
  <si>
    <t>Mínimo</t>
  </si>
  <si>
    <t>Máximo</t>
  </si>
  <si>
    <t>Suma</t>
  </si>
  <si>
    <t>Cuenta</t>
  </si>
  <si>
    <t>Nivel de confianza(95.0%)</t>
  </si>
  <si>
    <t>Herramientas / Analisis de Datos / estadistica Descriptiva</t>
  </si>
  <si>
    <t>Formula</t>
  </si>
  <si>
    <t>Funcion</t>
  </si>
  <si>
    <t>Tabla</t>
  </si>
  <si>
    <t xml:space="preserve">1 cola </t>
  </si>
  <si>
    <t>2 colas</t>
  </si>
  <si>
    <r>
      <t>1-</t>
    </r>
    <r>
      <rPr>
        <b/>
        <sz val="10"/>
        <rFont val="Symbol"/>
        <family val="1"/>
        <charset val="2"/>
      </rPr>
      <t>a</t>
    </r>
  </si>
  <si>
    <t>p</t>
  </si>
  <si>
    <t>a</t>
  </si>
  <si>
    <t>USANDO FUNCION</t>
  </si>
  <si>
    <t>Control</t>
  </si>
  <si>
    <t>Control + Colesterol</t>
  </si>
  <si>
    <t>Valor crítico de t (dos colas)</t>
  </si>
  <si>
    <t>P(T&lt;=t) dos colas</t>
  </si>
  <si>
    <t>Valor crítico de t (una cola)</t>
  </si>
  <si>
    <t>P(T&lt;=t) una cola</t>
  </si>
  <si>
    <t>Estadístico t</t>
  </si>
  <si>
    <t>Grados de libertad</t>
  </si>
  <si>
    <t>Diferencia hipotética de las medias</t>
  </si>
  <si>
    <t>Observaciones</t>
  </si>
  <si>
    <t>Varianza</t>
  </si>
  <si>
    <t>Prueba t para dos muestras suponiendo varianzas desiguales</t>
  </si>
  <si>
    <t>F=</t>
  </si>
  <si>
    <t>s2</t>
  </si>
  <si>
    <t>Todos los camarones tenian el mismo peso inicial. El peso final despues de 25 dias son:</t>
  </si>
  <si>
    <t>y a la otra mitad, la misma dieta control con la adicion de colesterol</t>
  </si>
  <si>
    <t>Para esto se seleccionan 16 camarones, en 2 acuarios, a mitad de los cuales se les asigna una dieta control</t>
  </si>
  <si>
    <t>Se desea determinar si la adicion de colesterol a una dieta influye en el crecimiento de P. stiferus</t>
  </si>
  <si>
    <t>Varianza agrupada</t>
  </si>
  <si>
    <t>Variable 2</t>
  </si>
  <si>
    <t>Variable 1</t>
  </si>
  <si>
    <t>Prueba t para dos muestras suponiendo varianzas iguales</t>
  </si>
  <si>
    <t xml:space="preserve">1.- Con una confianza del 95 %, &gt;se puede concluir que las modificaciones introducidas han proporcionado una reducción en el tiempo medio de los recorridos? </t>
  </si>
  <si>
    <t>Después de introducir una serie de modificaciones técnicas, los tiempos empleados en los mismos recorridos fueron:</t>
  </si>
  <si>
    <t>Los tiempos empleados en 6 recorridos ferroviarios diferentes, un día determinado, son</t>
  </si>
  <si>
    <t>Trat # a</t>
  </si>
  <si>
    <t xml:space="preserve">Trat # b </t>
  </si>
  <si>
    <t>x</t>
  </si>
  <si>
    <t>no distintas</t>
  </si>
  <si>
    <t>ANTES</t>
  </si>
  <si>
    <t>DESPUES</t>
  </si>
  <si>
    <t>Prueba t para medias de dos muestras emparejadas</t>
  </si>
  <si>
    <t>Coeficiente de correlación de Pearson</t>
  </si>
  <si>
    <t>Piscina 1</t>
  </si>
  <si>
    <t>Piscina 2</t>
  </si>
  <si>
    <t>Prueba z para medias de dos muestras</t>
  </si>
  <si>
    <t>Varianza (conocida)</t>
  </si>
  <si>
    <t>z</t>
  </si>
  <si>
    <t>P(Z&lt;=z) una cola</t>
  </si>
  <si>
    <t>Valor crítico de z (una cola)</t>
  </si>
  <si>
    <t>Valor crítico de z (dos colas)</t>
  </si>
  <si>
    <t>Devuelve el valor de una probabilidad de una cola de una prueba z</t>
  </si>
  <si>
    <t>PRUEBA.Z</t>
  </si>
  <si>
    <t>Devuelve la probabilidad asociada a una prueba t de Student</t>
  </si>
  <si>
    <t>PRUEBA.T</t>
  </si>
  <si>
    <t>Devuelve la función inversa de la distribución de t de Student</t>
  </si>
  <si>
    <t>DISTR.T.INV</t>
  </si>
  <si>
    <t>Devuelve la distribución de t de Student</t>
  </si>
  <si>
    <t>DISTR.T</t>
  </si>
  <si>
    <t>Devuelve la función inversa de la distribución normal estándar acumulativa</t>
  </si>
  <si>
    <t>DISTR.NORM.ESTAND.INV</t>
  </si>
  <si>
    <t>Devuelve la distribución normal estándar acumulativa</t>
  </si>
  <si>
    <t>DISTR.NORM.ESTAND</t>
  </si>
  <si>
    <t>Devuelve el resultado de una prueba F</t>
  </si>
  <si>
    <t>PRUEBA.F</t>
  </si>
  <si>
    <t>Devuelve la función inversa de la distribución de probabilidad F</t>
  </si>
  <si>
    <t>DISTR.F.INV</t>
  </si>
  <si>
    <t>Devuelve la distribución de probabilidad F</t>
  </si>
  <si>
    <t>DISTR.F</t>
  </si>
  <si>
    <t>Devuelve la prueba de independencia</t>
  </si>
  <si>
    <t>PRUEBA.CHI</t>
  </si>
  <si>
    <t>Devuelve la función inversa de la probabilidad de una variable aleatoria continua siguiendo una distribución chi cuadrado de una sola cola</t>
  </si>
  <si>
    <t>PRUEBA.CHI.INV</t>
  </si>
  <si>
    <t>Devuelve la probabilidad de una variable aleatoria continua siguiendo una distribución chi cuadrado de una sola cola</t>
  </si>
  <si>
    <t>DISTR.CHI</t>
  </si>
  <si>
    <t>Descripción</t>
  </si>
  <si>
    <t>Función</t>
  </si>
  <si>
    <t>Funciones estadísticas Para Pruebas de Hipotesis</t>
  </si>
  <si>
    <t>X</t>
  </si>
  <si>
    <t>Los siguientes datos corresponden a los pesos promedios finales de 8 piscinas divididas en 2 tratamientos a y b</t>
  </si>
  <si>
    <t>Calculado</t>
  </si>
  <si>
    <r>
      <t xml:space="preserve">H0: </t>
    </r>
    <r>
      <rPr>
        <sz val="10"/>
        <rFont val="Symbol"/>
        <family val="1"/>
        <charset val="2"/>
      </rPr>
      <t>s</t>
    </r>
    <r>
      <rPr>
        <vertAlign val="superscript"/>
        <sz val="10"/>
        <rFont val="Arial"/>
        <family val="2"/>
      </rPr>
      <t>2</t>
    </r>
    <r>
      <rPr>
        <vertAlign val="subscript"/>
        <sz val="10"/>
        <rFont val="Arial"/>
        <family val="2"/>
      </rPr>
      <t>1</t>
    </r>
    <r>
      <rPr>
        <sz val="10"/>
        <rFont val="Arial"/>
        <family val="2"/>
      </rPr>
      <t xml:space="preserve"> = </t>
    </r>
    <r>
      <rPr>
        <sz val="10"/>
        <rFont val="Symbol"/>
        <family val="1"/>
        <charset val="2"/>
      </rPr>
      <t>s</t>
    </r>
    <r>
      <rPr>
        <vertAlign val="superscript"/>
        <sz val="10"/>
        <rFont val="Arial"/>
        <family val="2"/>
      </rPr>
      <t>2</t>
    </r>
    <r>
      <rPr>
        <vertAlign val="subscript"/>
        <sz val="10"/>
        <rFont val="Arial"/>
        <family val="2"/>
      </rPr>
      <t>2</t>
    </r>
  </si>
  <si>
    <r>
      <t xml:space="preserve">H1: </t>
    </r>
    <r>
      <rPr>
        <sz val="10"/>
        <rFont val="Symbol"/>
        <family val="1"/>
        <charset val="2"/>
      </rPr>
      <t>s</t>
    </r>
    <r>
      <rPr>
        <vertAlign val="superscript"/>
        <sz val="10"/>
        <rFont val="Arial"/>
        <family val="2"/>
      </rPr>
      <t>2</t>
    </r>
    <r>
      <rPr>
        <vertAlign val="subscript"/>
        <sz val="10"/>
        <rFont val="Arial"/>
        <family val="2"/>
      </rPr>
      <t>1</t>
    </r>
    <r>
      <rPr>
        <sz val="10"/>
        <rFont val="Arial"/>
        <family val="2"/>
      </rPr>
      <t xml:space="preserve"> </t>
    </r>
    <r>
      <rPr>
        <sz val="10"/>
        <rFont val="Calibri"/>
        <family val="2"/>
      </rPr>
      <t>≠</t>
    </r>
    <r>
      <rPr>
        <sz val="10"/>
        <rFont val="Arial"/>
        <family val="2"/>
      </rPr>
      <t xml:space="preserve"> </t>
    </r>
    <r>
      <rPr>
        <sz val="10"/>
        <rFont val="Symbol"/>
        <family val="1"/>
        <charset val="2"/>
      </rPr>
      <t>s</t>
    </r>
    <r>
      <rPr>
        <vertAlign val="superscript"/>
        <sz val="10"/>
        <rFont val="Arial"/>
        <family val="2"/>
      </rPr>
      <t>2</t>
    </r>
    <r>
      <rPr>
        <vertAlign val="subscript"/>
        <sz val="10"/>
        <rFont val="Arial"/>
        <family val="2"/>
      </rPr>
      <t>2</t>
    </r>
  </si>
  <si>
    <r>
      <t>W: F &gt; F(</t>
    </r>
    <r>
      <rPr>
        <sz val="10"/>
        <rFont val="Symbol"/>
        <family val="1"/>
        <charset val="2"/>
      </rPr>
      <t>a</t>
    </r>
    <r>
      <rPr>
        <sz val="10"/>
        <rFont val="Arial"/>
        <family val="2"/>
      </rPr>
      <t>/2)</t>
    </r>
  </si>
  <si>
    <t>a=</t>
  </si>
  <si>
    <t>n</t>
  </si>
  <si>
    <r>
      <t xml:space="preserve">Ojo que </t>
    </r>
    <r>
      <rPr>
        <sz val="10"/>
        <rFont val="Symbol"/>
        <family val="1"/>
        <charset val="2"/>
      </rPr>
      <t>n</t>
    </r>
    <r>
      <rPr>
        <sz val="10"/>
        <rFont val="Arial"/>
        <family val="2"/>
      </rPr>
      <t>1 es del grupo con mayor varianza</t>
    </r>
  </si>
  <si>
    <r>
      <t>F(</t>
    </r>
    <r>
      <rPr>
        <sz val="10"/>
        <rFont val="Symbol"/>
        <family val="1"/>
        <charset val="2"/>
      </rPr>
      <t>a</t>
    </r>
    <r>
      <rPr>
        <sz val="10"/>
        <rFont val="Arial"/>
        <family val="2"/>
      </rPr>
      <t>/2)</t>
    </r>
  </si>
  <si>
    <r>
      <t>Comparar si las varianzas son distintas (</t>
    </r>
    <r>
      <rPr>
        <sz val="10"/>
        <rFont val="Symbol"/>
        <family val="1"/>
        <charset val="2"/>
      </rPr>
      <t>a</t>
    </r>
    <r>
      <rPr>
        <sz val="10"/>
        <rFont val="Arial"/>
        <family val="2"/>
      </rPr>
      <t xml:space="preserve"> = 0.10)</t>
    </r>
  </si>
  <si>
    <t>Es mayor que 0.10/2=0.05: Acepto H0, No hay diferencias</t>
  </si>
  <si>
    <t>&gt;</t>
  </si>
  <si>
    <t>falso, aceptro H0</t>
  </si>
  <si>
    <t>Queremos ver si hay diferencias significativas (p=0.05) en la media de peso de 2 piscinas es igual, para esto sacamos una muestra  en cada piscina.</t>
  </si>
  <si>
    <r>
      <t xml:space="preserve">H0: </t>
    </r>
    <r>
      <rPr>
        <sz val="10"/>
        <rFont val="Symbol"/>
        <family val="1"/>
        <charset val="2"/>
      </rPr>
      <t>m</t>
    </r>
    <r>
      <rPr>
        <vertAlign val="subscript"/>
        <sz val="10"/>
        <rFont val="Arial"/>
        <family val="2"/>
      </rPr>
      <t>1</t>
    </r>
    <r>
      <rPr>
        <sz val="10"/>
        <rFont val="Arial"/>
        <family val="2"/>
      </rPr>
      <t xml:space="preserve"> = </t>
    </r>
    <r>
      <rPr>
        <sz val="10"/>
        <rFont val="Symbol"/>
        <family val="1"/>
        <charset val="2"/>
      </rPr>
      <t>m</t>
    </r>
    <r>
      <rPr>
        <vertAlign val="subscript"/>
        <sz val="10"/>
        <rFont val="Arial"/>
        <family val="2"/>
      </rPr>
      <t>2</t>
    </r>
  </si>
  <si>
    <r>
      <t xml:space="preserve">H0: </t>
    </r>
    <r>
      <rPr>
        <sz val="10"/>
        <rFont val="Symbol"/>
        <family val="1"/>
        <charset val="2"/>
      </rPr>
      <t>m</t>
    </r>
    <r>
      <rPr>
        <vertAlign val="subscript"/>
        <sz val="10"/>
        <rFont val="Arial"/>
        <family val="2"/>
      </rPr>
      <t>1</t>
    </r>
    <r>
      <rPr>
        <sz val="10"/>
        <rFont val="Arial"/>
        <family val="2"/>
      </rPr>
      <t xml:space="preserve"> </t>
    </r>
    <r>
      <rPr>
        <sz val="10"/>
        <rFont val="Calibri"/>
        <family val="2"/>
      </rPr>
      <t>≠</t>
    </r>
    <r>
      <rPr>
        <sz val="10"/>
        <rFont val="Arial"/>
        <family val="2"/>
      </rPr>
      <t xml:space="preserve"> </t>
    </r>
    <r>
      <rPr>
        <sz val="10"/>
        <rFont val="Symbol"/>
        <family val="1"/>
        <charset val="2"/>
      </rPr>
      <t>m</t>
    </r>
    <r>
      <rPr>
        <vertAlign val="subscript"/>
        <sz val="10"/>
        <rFont val="Arial"/>
        <family val="2"/>
      </rPr>
      <t>2</t>
    </r>
  </si>
  <si>
    <t>Z</t>
  </si>
  <si>
    <r>
      <t>Z(</t>
    </r>
    <r>
      <rPr>
        <sz val="10"/>
        <rFont val="Symbol"/>
        <family val="1"/>
        <charset val="2"/>
      </rPr>
      <t>a</t>
    </r>
    <r>
      <rPr>
        <sz val="10"/>
        <rFont val="Arial"/>
        <family val="2"/>
      </rPr>
      <t>/2)</t>
    </r>
  </si>
  <si>
    <r>
      <t>`</t>
    </r>
    <r>
      <rPr>
        <b/>
        <sz val="10"/>
        <rFont val="Arial"/>
        <family val="2"/>
      </rPr>
      <t>x</t>
    </r>
  </si>
  <si>
    <r>
      <t>s</t>
    </r>
    <r>
      <rPr>
        <b/>
        <vertAlign val="superscript"/>
        <sz val="10"/>
        <rFont val="Arial"/>
        <family val="2"/>
      </rPr>
      <t>2</t>
    </r>
  </si>
  <si>
    <r>
      <t>W: |Z| &gt; Z(</t>
    </r>
    <r>
      <rPr>
        <sz val="10"/>
        <rFont val="Symbol"/>
        <family val="1"/>
        <charset val="2"/>
      </rPr>
      <t>a</t>
    </r>
    <r>
      <rPr>
        <sz val="10"/>
        <rFont val="Arial"/>
        <family val="2"/>
      </rPr>
      <t>/2)</t>
    </r>
  </si>
  <si>
    <r>
      <t>W: F &gt; F(</t>
    </r>
    <r>
      <rPr>
        <sz val="10"/>
        <rFont val="Symbol"/>
        <family val="1"/>
        <charset val="2"/>
      </rPr>
      <t>0.025</t>
    </r>
    <r>
      <rPr>
        <sz val="10"/>
        <rFont val="Arial"/>
        <family val="2"/>
      </rPr>
      <t>)</t>
    </r>
  </si>
  <si>
    <t>Varianzas son iguales</t>
  </si>
  <si>
    <t>2- Determinar Diferencias de medias por prueba t</t>
  </si>
  <si>
    <r>
      <t xml:space="preserve">H0: </t>
    </r>
    <r>
      <rPr>
        <sz val="10"/>
        <rFont val="Symbol"/>
        <family val="1"/>
        <charset val="2"/>
      </rPr>
      <t>m</t>
    </r>
    <r>
      <rPr>
        <vertAlign val="subscript"/>
        <sz val="10"/>
        <rFont val="Arial"/>
        <family val="2"/>
      </rPr>
      <t>1</t>
    </r>
    <r>
      <rPr>
        <sz val="10"/>
        <rFont val="Arial"/>
        <family val="2"/>
      </rPr>
      <t xml:space="preserve"> </t>
    </r>
    <r>
      <rPr>
        <sz val="10"/>
        <rFont val="Calibri"/>
        <family val="2"/>
      </rPr>
      <t>&lt;</t>
    </r>
    <r>
      <rPr>
        <sz val="10"/>
        <rFont val="Arial"/>
        <family val="2"/>
      </rPr>
      <t xml:space="preserve"> </t>
    </r>
    <r>
      <rPr>
        <sz val="10"/>
        <rFont val="Symbol"/>
        <family val="1"/>
        <charset val="2"/>
      </rPr>
      <t>m</t>
    </r>
    <r>
      <rPr>
        <vertAlign val="subscript"/>
        <sz val="10"/>
        <rFont val="Arial"/>
        <family val="2"/>
      </rPr>
      <t>2</t>
    </r>
  </si>
  <si>
    <t>1- Determinar si Varianzas son iguales o desiguales</t>
  </si>
  <si>
    <t>p=</t>
  </si>
  <si>
    <t>Varianzas son desiguales</t>
  </si>
  <si>
    <t>p =</t>
  </si>
  <si>
    <t>FUNCION</t>
  </si>
  <si>
    <t>Es Mayor que 0.025, no rechazamos y aceptamos H0: varianzas iguales</t>
  </si>
  <si>
    <r>
      <t>Determine si hay diferencias significativas (</t>
    </r>
    <r>
      <rPr>
        <sz val="10"/>
        <rFont val="Symbol"/>
        <family val="1"/>
        <charset val="2"/>
      </rPr>
      <t>a</t>
    </r>
    <r>
      <rPr>
        <sz val="10"/>
        <rFont val="Arial"/>
        <family val="2"/>
      </rPr>
      <t>=0.10) en la media de peso final debido a la adicion de colesterol en la dieta</t>
    </r>
  </si>
  <si>
    <r>
      <t>W: F &gt; F(</t>
    </r>
    <r>
      <rPr>
        <sz val="10"/>
        <rFont val="Symbol"/>
        <family val="1"/>
        <charset val="2"/>
      </rPr>
      <t>0.05</t>
    </r>
    <r>
      <rPr>
        <sz val="10"/>
        <rFont val="Arial"/>
        <family val="2"/>
      </rPr>
      <t>)</t>
    </r>
  </si>
  <si>
    <t>(coge solo mayor que para 1 cola)</t>
  </si>
  <si>
    <t>Es Mayor que 0.05, no rechazamos y aceptamos H0: medias iguales</t>
  </si>
  <si>
    <t>Es menor que 0.005, rechazo HO, acepto H1 y concluyo que si hay diferencias en varianzas a 0.10</t>
  </si>
  <si>
    <r>
      <t>W: t &gt; t(</t>
    </r>
    <r>
      <rPr>
        <sz val="10"/>
        <rFont val="Symbol"/>
        <family val="1"/>
        <charset val="2"/>
      </rPr>
      <t>0.05</t>
    </r>
    <r>
      <rPr>
        <sz val="10"/>
        <rFont val="Arial"/>
        <family val="2"/>
      </rPr>
      <t>)</t>
    </r>
  </si>
  <si>
    <t>es menor que 0.05, Rechazo H0 y acepto H1: si hay diferencias entre medias</t>
  </si>
  <si>
    <r>
      <t>se desea determinar la eficiencia (</t>
    </r>
    <r>
      <rPr>
        <sz val="12"/>
        <rFont val="Symbol"/>
        <family val="1"/>
        <charset val="2"/>
      </rPr>
      <t>a</t>
    </r>
    <r>
      <rPr>
        <sz val="12"/>
        <rFont val="Arial"/>
        <family val="2"/>
      </rPr>
      <t xml:space="preserve"> = 0.05)de cierto químico como bactericida en tanques de larvas, para lo cual se realizan los siguientes contajes de bacterias en el agua de 12 tanques antes y después de su aplicación:</t>
    </r>
  </si>
  <si>
    <t>Determinar si hubo disminucion en la media de contaje despues del tratamiento</t>
  </si>
  <si>
    <r>
      <t xml:space="preserve">H0: </t>
    </r>
    <r>
      <rPr>
        <sz val="10"/>
        <rFont val="Symbol"/>
        <family val="1"/>
        <charset val="2"/>
      </rPr>
      <t>m</t>
    </r>
    <r>
      <rPr>
        <vertAlign val="subscript"/>
        <sz val="10"/>
        <rFont val="Arial"/>
        <family val="2"/>
      </rPr>
      <t>1</t>
    </r>
    <r>
      <rPr>
        <sz val="10"/>
        <rFont val="Arial"/>
        <family val="2"/>
      </rPr>
      <t xml:space="preserve"> - </t>
    </r>
    <r>
      <rPr>
        <sz val="10"/>
        <rFont val="Symbol"/>
        <family val="1"/>
        <charset val="2"/>
      </rPr>
      <t>m</t>
    </r>
    <r>
      <rPr>
        <vertAlign val="subscript"/>
        <sz val="10"/>
        <rFont val="Arial"/>
        <family val="2"/>
      </rPr>
      <t>2</t>
    </r>
    <r>
      <rPr>
        <sz val="10"/>
        <rFont val="Arial"/>
        <family val="2"/>
      </rPr>
      <t xml:space="preserve"> = 0</t>
    </r>
  </si>
  <si>
    <r>
      <t xml:space="preserve">H0: </t>
    </r>
    <r>
      <rPr>
        <sz val="10"/>
        <rFont val="Symbol"/>
        <family val="1"/>
        <charset val="2"/>
      </rPr>
      <t>m</t>
    </r>
    <r>
      <rPr>
        <vertAlign val="subscript"/>
        <sz val="10"/>
        <rFont val="Arial"/>
        <family val="2"/>
      </rPr>
      <t>1</t>
    </r>
    <r>
      <rPr>
        <sz val="10"/>
        <rFont val="Arial"/>
        <family val="2"/>
      </rPr>
      <t xml:space="preserve"> - </t>
    </r>
    <r>
      <rPr>
        <sz val="10"/>
        <rFont val="Symbol"/>
        <family val="1"/>
        <charset val="2"/>
      </rPr>
      <t>m</t>
    </r>
    <r>
      <rPr>
        <vertAlign val="subscript"/>
        <sz val="10"/>
        <rFont val="Arial"/>
        <family val="2"/>
      </rPr>
      <t>2</t>
    </r>
    <r>
      <rPr>
        <sz val="10"/>
        <rFont val="Arial"/>
        <family val="2"/>
      </rPr>
      <t xml:space="preserve"> &gt; 0</t>
    </r>
  </si>
  <si>
    <t>Es Menor que 0.05, rechazamos H0 y aceptamos H1: media de la diferencia &gt;0</t>
  </si>
  <si>
    <t xml:space="preserve">Los siguientes son datos de distribución de frecuencias de longitud standard en </t>
  </si>
  <si>
    <t>mm. de alevines de Lebistess sp, cuyo promedio es igual ax =18.55 y su desviación estándar muestreal s=5.55.:</t>
  </si>
  <si>
    <t>m</t>
  </si>
  <si>
    <t>s</t>
  </si>
  <si>
    <t>Frecuencia Esperada</t>
  </si>
  <si>
    <t>Probabilidad Acumulada</t>
  </si>
  <si>
    <t>Probabilidad Intervalo</t>
  </si>
  <si>
    <t>Frecuencia Observada</t>
  </si>
  <si>
    <t>Limite Inferior</t>
  </si>
  <si>
    <t>Limite Superior</t>
  </si>
  <si>
    <t>H0 = Hay buen ajuste de nuestros datos a la distribución N(18.55,5.55)</t>
  </si>
  <si>
    <t>H1 = No Hay buen ajuste nuestros datos a la distribución N(18.55,5.55)</t>
  </si>
  <si>
    <t>es mayor a 0.05, no rechazo y acepto H0, si hay un bien ajuste a una distribucion N(18.55, 5.55)</t>
  </si>
  <si>
    <t>Circunferen.</t>
  </si>
  <si>
    <t>Pequeña</t>
  </si>
  <si>
    <t>Grande</t>
  </si>
  <si>
    <t>Total</t>
  </si>
  <si>
    <t>queremos saber si la circunferencia de la cabeza y la estatura son caracteres independientes en los niños recién nacidos</t>
  </si>
  <si>
    <t>Para ello disponemos de la siguiente tabla</t>
  </si>
  <si>
    <t>x = circunferencia en cms. (&lt;35=peq., &gt;36=gran.) y y = estatura en cms (&lt;49=peq, 50-52=med y &gt;53=gran).</t>
  </si>
  <si>
    <t>Construimos la tabla de valores esperados</t>
  </si>
  <si>
    <t>H0 : Los caracteres son independientes.</t>
  </si>
  <si>
    <t xml:space="preserve"> H1 : Los caracteres son dependientes.</t>
  </si>
</sst>
</file>

<file path=xl/styles.xml><?xml version="1.0" encoding="utf-8"?>
<styleSheet xmlns="http://schemas.openxmlformats.org/spreadsheetml/2006/main">
  <numFmts count="4">
    <numFmt numFmtId="164" formatCode="_ * #,##0.00_ ;_ * \-#,##0.00_ ;_ * &quot;-&quot;??_ ;_ @_ "/>
    <numFmt numFmtId="165" formatCode="0.0"/>
    <numFmt numFmtId="166" formatCode="0.00000000"/>
    <numFmt numFmtId="167" formatCode="0.000"/>
  </numFmts>
  <fonts count="25">
    <font>
      <sz val="10"/>
      <name val="Arial"/>
    </font>
    <font>
      <sz val="11"/>
      <color theme="1"/>
      <name val="Calibri"/>
      <family val="2"/>
      <scheme val="minor"/>
    </font>
    <font>
      <sz val="8"/>
      <name val="Arial"/>
      <family val="2"/>
    </font>
    <font>
      <sz val="10"/>
      <name val="Symbol"/>
      <family val="1"/>
      <charset val="2"/>
    </font>
    <font>
      <b/>
      <sz val="10"/>
      <name val="Arial"/>
      <family val="2"/>
    </font>
    <font>
      <b/>
      <u/>
      <sz val="10"/>
      <name val="Arial"/>
      <family val="2"/>
    </font>
    <font>
      <sz val="10"/>
      <name val="Arial"/>
      <family val="2"/>
    </font>
    <font>
      <b/>
      <sz val="10"/>
      <name val="Symbol"/>
      <family val="1"/>
      <charset val="2"/>
    </font>
    <font>
      <i/>
      <sz val="10"/>
      <name val="Arial"/>
      <family val="2"/>
    </font>
    <font>
      <b/>
      <sz val="10"/>
      <name val="Arial"/>
      <family val="2"/>
    </font>
    <font>
      <i/>
      <sz val="10"/>
      <name val="Arial"/>
      <family val="2"/>
    </font>
    <font>
      <sz val="12"/>
      <name val="Arial"/>
      <family val="2"/>
    </font>
    <font>
      <i/>
      <sz val="12"/>
      <name val="Arial"/>
      <family val="2"/>
    </font>
    <font>
      <b/>
      <sz val="12"/>
      <name val="Arial"/>
      <family val="2"/>
    </font>
    <font>
      <sz val="11"/>
      <color theme="1"/>
      <name val="Arial"/>
      <family val="2"/>
    </font>
    <font>
      <u/>
      <sz val="11"/>
      <color theme="10"/>
      <name val="Calibri"/>
      <family val="2"/>
    </font>
    <font>
      <b/>
      <sz val="11"/>
      <color rgb="FFFFFFFF"/>
      <name val="Arial"/>
      <family val="2"/>
    </font>
    <font>
      <sz val="13.2"/>
      <color rgb="FF484848"/>
      <name val="Arial"/>
      <family val="2"/>
    </font>
    <font>
      <b/>
      <sz val="24.2"/>
      <color rgb="FF7598C4"/>
      <name val="Tahoma"/>
      <family val="2"/>
    </font>
    <font>
      <vertAlign val="superscript"/>
      <sz val="10"/>
      <name val="Arial"/>
      <family val="2"/>
    </font>
    <font>
      <vertAlign val="subscript"/>
      <sz val="10"/>
      <name val="Arial"/>
      <family val="2"/>
    </font>
    <font>
      <sz val="10"/>
      <name val="Calibri"/>
      <family val="2"/>
    </font>
    <font>
      <b/>
      <sz val="12"/>
      <name val="Symbol"/>
      <family val="1"/>
      <charset val="2"/>
    </font>
    <font>
      <b/>
      <vertAlign val="superscript"/>
      <sz val="10"/>
      <name val="Arial"/>
      <family val="2"/>
    </font>
    <font>
      <sz val="12"/>
      <name val="Symbol"/>
      <family val="1"/>
      <charset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6B82B2"/>
        <bgColor indexed="64"/>
      </patternFill>
    </fill>
  </fills>
  <borders count="22">
    <border>
      <left/>
      <right/>
      <top/>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bottom/>
      <diagonal/>
    </border>
    <border>
      <left/>
      <right style="dotted">
        <color rgb="FF000000"/>
      </right>
      <top style="thick">
        <color rgb="FF000000"/>
      </top>
      <bottom style="medium">
        <color rgb="FF000000"/>
      </bottom>
      <diagonal/>
    </border>
    <border>
      <left/>
      <right style="medium">
        <color rgb="FF000000"/>
      </right>
      <top style="thick">
        <color rgb="FF000000"/>
      </top>
      <bottom style="medium">
        <color rgb="FF000000"/>
      </bottom>
      <diagonal/>
    </border>
    <border>
      <left/>
      <right style="dotted">
        <color rgb="FF000000"/>
      </right>
      <top/>
      <bottom/>
      <diagonal/>
    </border>
    <border>
      <left/>
      <right style="medium">
        <color rgb="FF000000"/>
      </right>
      <top style="medium">
        <color rgb="FF000000"/>
      </top>
      <bottom style="medium">
        <color rgb="FF000000"/>
      </bottom>
      <diagonal/>
    </border>
    <border>
      <left/>
      <right style="dotted">
        <color rgb="FF000000"/>
      </right>
      <top style="medium">
        <color rgb="FF000000"/>
      </top>
      <bottom style="medium">
        <color rgb="FF000000"/>
      </bottom>
      <diagonal/>
    </border>
    <border>
      <left/>
      <right style="medium">
        <color rgb="FF000000"/>
      </right>
      <top/>
      <bottom style="thick">
        <color rgb="FF000000"/>
      </bottom>
      <diagonal/>
    </border>
    <border>
      <left/>
      <right style="dotted">
        <color rgb="FF000000"/>
      </right>
      <top/>
      <bottom style="thick">
        <color rgb="FF000000"/>
      </bottom>
      <diagonal/>
    </border>
    <border>
      <left/>
      <right/>
      <top style="thick">
        <color rgb="FF808080"/>
      </top>
      <bottom style="medium">
        <color rgb="FF808080"/>
      </bottom>
      <diagonal/>
    </border>
    <border>
      <left/>
      <right/>
      <top/>
      <bottom style="thick">
        <color rgb="FF808080"/>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xf numFmtId="164" fontId="6" fillId="0" borderId="0" applyFont="0" applyFill="0" applyBorder="0" applyAlignment="0" applyProtection="0"/>
    <xf numFmtId="0" fontId="1" fillId="0" borderId="0"/>
    <xf numFmtId="0" fontId="15" fillId="0" borderId="0" applyNumberFormat="0" applyFill="0" applyBorder="0" applyAlignment="0" applyProtection="0">
      <alignment vertical="top"/>
      <protection locked="0"/>
    </xf>
  </cellStyleXfs>
  <cellXfs count="98">
    <xf numFmtId="0" fontId="0" fillId="0" borderId="0" xfId="0"/>
    <xf numFmtId="0" fontId="0" fillId="0" borderId="0" xfId="0" applyAlignment="1">
      <alignment horizontal="center"/>
    </xf>
    <xf numFmtId="0" fontId="0" fillId="0" borderId="0" xfId="0" quotePrefix="1" applyAlignment="1">
      <alignment horizontal="left"/>
    </xf>
    <xf numFmtId="0" fontId="3" fillId="0" borderId="0" xfId="0" applyFont="1"/>
    <xf numFmtId="165" fontId="0" fillId="0" borderId="0" xfId="0" applyNumberFormat="1"/>
    <xf numFmtId="0" fontId="5" fillId="0" borderId="0" xfId="0" quotePrefix="1" applyFont="1" applyAlignment="1">
      <alignment horizontal="left"/>
    </xf>
    <xf numFmtId="0" fontId="0" fillId="0" borderId="0" xfId="0" applyAlignment="1">
      <alignment horizontal="left"/>
    </xf>
    <xf numFmtId="0" fontId="0" fillId="0" borderId="0" xfId="0" applyFill="1" applyBorder="1" applyAlignment="1"/>
    <xf numFmtId="0" fontId="0" fillId="0" borderId="1" xfId="0" applyFill="1" applyBorder="1" applyAlignment="1"/>
    <xf numFmtId="0" fontId="8" fillId="0" borderId="2" xfId="0" applyFont="1" applyFill="1" applyBorder="1" applyAlignment="1">
      <alignment horizontal="centerContinuous"/>
    </xf>
    <xf numFmtId="0" fontId="4" fillId="0" borderId="0" xfId="0" applyFont="1"/>
    <xf numFmtId="0" fontId="4" fillId="0" borderId="0" xfId="0" applyFont="1" applyAlignment="1">
      <alignment horizontal="center"/>
    </xf>
    <xf numFmtId="0" fontId="0" fillId="0" borderId="3" xfId="0" quotePrefix="1" applyBorder="1" applyAlignment="1">
      <alignment horizontal="right"/>
    </xf>
    <xf numFmtId="0" fontId="0" fillId="0" borderId="4" xfId="0" applyBorder="1" applyAlignment="1">
      <alignment horizontal="left"/>
    </xf>
    <xf numFmtId="0" fontId="0" fillId="0" borderId="4" xfId="0" applyBorder="1"/>
    <xf numFmtId="0" fontId="0" fillId="0" borderId="5" xfId="0" applyBorder="1"/>
    <xf numFmtId="0" fontId="0" fillId="0" borderId="6" xfId="0" quotePrefix="1" applyBorder="1" applyAlignment="1">
      <alignment horizontal="right"/>
    </xf>
    <xf numFmtId="0" fontId="0" fillId="0" borderId="0" xfId="0" applyBorder="1" applyAlignment="1">
      <alignment horizontal="left"/>
    </xf>
    <xf numFmtId="0" fontId="0" fillId="0" borderId="0" xfId="0" applyBorder="1"/>
    <xf numFmtId="0" fontId="0" fillId="0" borderId="7" xfId="0" applyBorder="1"/>
    <xf numFmtId="0" fontId="0" fillId="0" borderId="6" xfId="0" applyBorder="1"/>
    <xf numFmtId="0" fontId="0" fillId="0" borderId="7" xfId="0" quotePrefix="1" applyBorder="1" applyAlignment="1">
      <alignment horizontal="right"/>
    </xf>
    <xf numFmtId="0" fontId="3" fillId="0" borderId="6" xfId="0" applyFont="1" applyBorder="1" applyAlignment="1">
      <alignment horizontal="right"/>
    </xf>
    <xf numFmtId="0" fontId="0" fillId="0" borderId="0" xfId="0" applyBorder="1" applyAlignment="1">
      <alignment horizontal="right"/>
    </xf>
    <xf numFmtId="2" fontId="0" fillId="0" borderId="7" xfId="0" applyNumberFormat="1" applyBorder="1" applyAlignment="1">
      <alignment horizontal="left"/>
    </xf>
    <xf numFmtId="0" fontId="0" fillId="0" borderId="8" xfId="0" quotePrefix="1" applyBorder="1" applyAlignment="1">
      <alignment horizontal="right"/>
    </xf>
    <xf numFmtId="2" fontId="0" fillId="0" borderId="9" xfId="0" applyNumberFormat="1" applyBorder="1" applyAlignment="1">
      <alignment horizontal="left"/>
    </xf>
    <xf numFmtId="0" fontId="0" fillId="0" borderId="9" xfId="0" applyBorder="1"/>
    <xf numFmtId="0" fontId="0" fillId="0" borderId="10" xfId="0" applyBorder="1"/>
    <xf numFmtId="0" fontId="4" fillId="0" borderId="0" xfId="0" quotePrefix="1" applyFont="1" applyAlignment="1">
      <alignment horizontal="center"/>
    </xf>
    <xf numFmtId="0" fontId="3" fillId="0" borderId="0" xfId="0" applyFont="1" applyAlignment="1">
      <alignment horizontal="left"/>
    </xf>
    <xf numFmtId="0" fontId="0" fillId="0" borderId="0" xfId="0" quotePrefix="1" applyBorder="1" applyAlignment="1">
      <alignment horizontal="right"/>
    </xf>
    <xf numFmtId="0" fontId="9" fillId="0" borderId="6" xfId="0" quotePrefix="1" applyFont="1" applyFill="1" applyBorder="1" applyAlignment="1"/>
    <xf numFmtId="0" fontId="0" fillId="0" borderId="0" xfId="0" applyAlignment="1"/>
    <xf numFmtId="0" fontId="0" fillId="0" borderId="0" xfId="0" quotePrefix="1" applyAlignment="1"/>
    <xf numFmtId="166" fontId="0" fillId="0" borderId="0" xfId="0" applyNumberFormat="1"/>
    <xf numFmtId="0" fontId="6" fillId="0" borderId="0" xfId="0" applyFont="1"/>
    <xf numFmtId="0" fontId="6" fillId="0" borderId="0" xfId="1"/>
    <xf numFmtId="0" fontId="6" fillId="0" borderId="0" xfId="1" quotePrefix="1" applyAlignment="1">
      <alignment horizontal="left"/>
    </xf>
    <xf numFmtId="164" fontId="0" fillId="0" borderId="0" xfId="2" applyFont="1"/>
    <xf numFmtId="0" fontId="4" fillId="0" borderId="0" xfId="1" applyFont="1" applyAlignment="1">
      <alignment horizontal="center" wrapText="1"/>
    </xf>
    <xf numFmtId="0" fontId="4" fillId="0" borderId="0" xfId="1" quotePrefix="1" applyFont="1" applyAlignment="1">
      <alignment horizontal="center" wrapText="1"/>
    </xf>
    <xf numFmtId="0" fontId="11" fillId="0" borderId="0" xfId="1" applyFont="1"/>
    <xf numFmtId="0" fontId="3" fillId="0" borderId="0" xfId="1" applyFont="1"/>
    <xf numFmtId="0" fontId="11" fillId="0" borderId="11" xfId="0" applyFont="1" applyBorder="1" applyAlignment="1">
      <alignment horizontal="justify" vertical="top" wrapText="1"/>
    </xf>
    <xf numFmtId="0" fontId="12" fillId="0" borderId="11" xfId="0" applyFont="1" applyBorder="1" applyAlignment="1">
      <alignment horizontal="justify" vertical="top" wrapText="1"/>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0" fontId="11" fillId="0" borderId="14" xfId="0" applyFont="1" applyBorder="1" applyAlignment="1">
      <alignment horizontal="center" vertical="top" wrapText="1"/>
    </xf>
    <xf numFmtId="0" fontId="11" fillId="0" borderId="11" xfId="0" applyFont="1" applyBorder="1" applyAlignment="1">
      <alignment horizontal="center" vertical="top" wrapText="1"/>
    </xf>
    <xf numFmtId="0" fontId="13" fillId="0" borderId="15" xfId="0" applyFont="1" applyBorder="1" applyAlignment="1">
      <alignment horizontal="justify" vertical="top" wrapText="1"/>
    </xf>
    <xf numFmtId="0" fontId="11" fillId="0" borderId="16" xfId="0" applyFont="1" applyBorder="1" applyAlignment="1">
      <alignment horizontal="center" vertical="top" wrapText="1"/>
    </xf>
    <xf numFmtId="3" fontId="0" fillId="0" borderId="0" xfId="0" applyNumberFormat="1"/>
    <xf numFmtId="0" fontId="13" fillId="0" borderId="19" xfId="0" applyFont="1" applyBorder="1" applyAlignment="1">
      <alignment horizontal="center" vertical="top" wrapText="1"/>
    </xf>
    <xf numFmtId="3" fontId="11" fillId="0" borderId="0" xfId="0" applyNumberFormat="1" applyFont="1" applyAlignment="1">
      <alignment horizontal="center" vertical="top" wrapText="1"/>
    </xf>
    <xf numFmtId="3" fontId="11" fillId="0" borderId="20" xfId="0" applyNumberFormat="1" applyFont="1" applyBorder="1" applyAlignment="1">
      <alignment horizontal="center" vertical="top" wrapText="1"/>
    </xf>
    <xf numFmtId="0" fontId="10" fillId="0" borderId="2" xfId="0" applyFont="1" applyFill="1" applyBorder="1" applyAlignment="1">
      <alignment horizontal="center"/>
    </xf>
    <xf numFmtId="0" fontId="4" fillId="0" borderId="0" xfId="0" applyFont="1" applyAlignment="1">
      <alignment horizontal="left" vertical="top" wrapText="1"/>
    </xf>
    <xf numFmtId="2" fontId="0" fillId="0" borderId="0" xfId="0" applyNumberFormat="1"/>
    <xf numFmtId="0" fontId="1" fillId="0" borderId="0" xfId="3"/>
    <xf numFmtId="0" fontId="14" fillId="2" borderId="0" xfId="3" applyFont="1" applyFill="1" applyAlignment="1">
      <alignment vertical="top" wrapText="1" indent="1"/>
    </xf>
    <xf numFmtId="0" fontId="15" fillId="2" borderId="0" xfId="4" applyFill="1" applyAlignment="1" applyProtection="1">
      <alignment vertical="top" wrapText="1" indent="1"/>
    </xf>
    <xf numFmtId="0" fontId="14" fillId="3" borderId="0" xfId="3" applyFont="1" applyFill="1" applyAlignment="1">
      <alignment vertical="top" wrapText="1" indent="1"/>
    </xf>
    <xf numFmtId="0" fontId="15" fillId="3" borderId="0" xfId="4" applyFill="1" applyAlignment="1" applyProtection="1">
      <alignment vertical="top" wrapText="1" indent="1"/>
    </xf>
    <xf numFmtId="0" fontId="16" fillId="4" borderId="0" xfId="3" applyFont="1" applyFill="1" applyAlignment="1">
      <alignment horizontal="center" wrapText="1"/>
    </xf>
    <xf numFmtId="0" fontId="17" fillId="0" borderId="0" xfId="3" applyFont="1" applyAlignment="1">
      <alignment horizontal="left" indent="1"/>
    </xf>
    <xf numFmtId="0" fontId="11" fillId="0" borderId="0" xfId="0" quotePrefix="1" applyFont="1" applyAlignment="1">
      <alignment horizontal="left"/>
    </xf>
    <xf numFmtId="0" fontId="6" fillId="0" borderId="0" xfId="0" quotePrefix="1" applyFont="1" applyAlignment="1">
      <alignment horizontal="left"/>
    </xf>
    <xf numFmtId="0" fontId="13" fillId="0" borderId="17" xfId="0" quotePrefix="1" applyFont="1" applyBorder="1" applyAlignment="1">
      <alignment horizontal="left" vertical="top" wrapText="1"/>
    </xf>
    <xf numFmtId="4" fontId="11" fillId="0" borderId="18" xfId="0" applyNumberFormat="1" applyFont="1" applyBorder="1" applyAlignment="1">
      <alignment horizontal="center" vertical="top" wrapText="1"/>
    </xf>
    <xf numFmtId="0" fontId="22" fillId="0" borderId="15" xfId="0" applyFont="1" applyBorder="1" applyAlignment="1">
      <alignment horizontal="justify" vertical="top" wrapText="1"/>
    </xf>
    <xf numFmtId="0" fontId="0" fillId="0" borderId="21" xfId="0" applyBorder="1"/>
    <xf numFmtId="0" fontId="4" fillId="0" borderId="21" xfId="0" applyFont="1" applyBorder="1" applyAlignment="1">
      <alignment horizontal="left" vertical="top" wrapText="1"/>
    </xf>
    <xf numFmtId="2" fontId="0" fillId="0" borderId="21" xfId="0" applyNumberFormat="1" applyBorder="1"/>
    <xf numFmtId="0" fontId="7" fillId="0" borderId="21" xfId="0" quotePrefix="1" applyFont="1" applyBorder="1" applyAlignment="1">
      <alignment horizontal="right"/>
    </xf>
    <xf numFmtId="0" fontId="4" fillId="0" borderId="21" xfId="0" applyFont="1" applyBorder="1" applyAlignment="1">
      <alignment horizontal="right"/>
    </xf>
    <xf numFmtId="0" fontId="8" fillId="0" borderId="2" xfId="0" applyFont="1" applyFill="1" applyBorder="1" applyAlignment="1">
      <alignment horizontal="center"/>
    </xf>
    <xf numFmtId="2" fontId="6" fillId="0" borderId="0" xfId="1" applyNumberFormat="1"/>
    <xf numFmtId="0" fontId="11" fillId="0" borderId="0" xfId="0" applyFont="1"/>
    <xf numFmtId="0" fontId="6" fillId="0" borderId="0" xfId="0" quotePrefix="1" applyFont="1" applyAlignment="1">
      <alignment horizontal="left" wrapText="1"/>
    </xf>
    <xf numFmtId="0" fontId="6" fillId="0" borderId="21" xfId="0" applyFont="1" applyBorder="1" applyAlignment="1">
      <alignment horizontal="left" wrapText="1"/>
    </xf>
    <xf numFmtId="0" fontId="6" fillId="0" borderId="21" xfId="0" applyFont="1" applyBorder="1" applyAlignment="1">
      <alignment wrapText="1"/>
    </xf>
    <xf numFmtId="0" fontId="6" fillId="0" borderId="21" xfId="0" quotePrefix="1" applyFont="1" applyBorder="1" applyAlignment="1">
      <alignment horizontal="left" wrapText="1"/>
    </xf>
    <xf numFmtId="165" fontId="0" fillId="0" borderId="21" xfId="0" applyNumberFormat="1" applyBorder="1"/>
    <xf numFmtId="167" fontId="0" fillId="0" borderId="21" xfId="0" applyNumberFormat="1" applyBorder="1"/>
    <xf numFmtId="0" fontId="18" fillId="0" borderId="0" xfId="3" quotePrefix="1" applyFont="1" applyBorder="1" applyAlignment="1">
      <alignment horizontal="left"/>
    </xf>
    <xf numFmtId="0" fontId="18" fillId="0" borderId="0" xfId="3" applyFont="1" applyBorder="1" applyAlignment="1"/>
    <xf numFmtId="0" fontId="0" fillId="0" borderId="0" xfId="0" quotePrefix="1" applyAlignment="1">
      <alignment horizontal="left" vertical="top" wrapText="1"/>
    </xf>
    <xf numFmtId="0" fontId="0" fillId="0" borderId="0" xfId="0" applyAlignment="1">
      <alignment vertical="top" wrapText="1"/>
    </xf>
    <xf numFmtId="0" fontId="7" fillId="0" borderId="0" xfId="0" applyFont="1" applyBorder="1" applyAlignment="1">
      <alignment horizontal="center"/>
    </xf>
    <xf numFmtId="0" fontId="7" fillId="0" borderId="7" xfId="0" applyFont="1" applyBorder="1" applyAlignment="1">
      <alignment horizontal="center"/>
    </xf>
    <xf numFmtId="0" fontId="4" fillId="0" borderId="0" xfId="0" applyFont="1" applyAlignment="1">
      <alignment horizontal="center" wrapText="1"/>
    </xf>
    <xf numFmtId="0" fontId="4" fillId="0" borderId="1" xfId="0" applyFont="1" applyBorder="1" applyAlignment="1">
      <alignment horizontal="center" wrapText="1"/>
    </xf>
    <xf numFmtId="0" fontId="11" fillId="0" borderId="0" xfId="1" quotePrefix="1" applyFont="1" applyAlignment="1">
      <alignment horizontal="left" vertical="top" wrapText="1"/>
    </xf>
    <xf numFmtId="0" fontId="6" fillId="0" borderId="0" xfId="1" applyAlignment="1">
      <alignment vertical="top" wrapText="1"/>
    </xf>
    <xf numFmtId="0" fontId="11" fillId="0" borderId="0" xfId="1" applyFont="1" applyAlignment="1">
      <alignment vertical="top" wrapText="1"/>
    </xf>
    <xf numFmtId="0" fontId="11" fillId="0" borderId="0" xfId="0" quotePrefix="1" applyFont="1" applyAlignment="1">
      <alignment horizontal="left" vertical="top" wrapText="1"/>
    </xf>
    <xf numFmtId="0" fontId="11" fillId="0" borderId="0" xfId="0" quotePrefix="1" applyFont="1" applyAlignment="1">
      <alignment vertical="top" wrapText="1"/>
    </xf>
  </cellXfs>
  <cellStyles count="5">
    <cellStyle name="Hipervínculo" xfId="4" builtinId="8"/>
    <cellStyle name="Millares 2" xfId="2"/>
    <cellStyle name="Normal" xfId="0" builtinId="0"/>
    <cellStyle name="Normal 2" xfId="1"/>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javascript:go('/search/redir.aspx?AssetID=HP100625273082&amp;CTT=5&amp;Origin=HP100791903082')" TargetMode="External"/><Relationship Id="rId7" Type="http://schemas.openxmlformats.org/officeDocument/2006/relationships/hyperlink" Target="javascript:go('/search/redir.aspx?AssetID=HP100625563082&amp;CTT=5&amp;Origin=HP100791903082')" TargetMode="External"/><Relationship Id="rId2" Type="http://schemas.openxmlformats.org/officeDocument/2006/relationships/hyperlink" Target="javascript:go('/search/redir.aspx?AssetID=HP100625263082&amp;CTT=5&amp;Origin=HP100791903082')" TargetMode="External"/><Relationship Id="rId1" Type="http://schemas.openxmlformats.org/officeDocument/2006/relationships/hyperlink" Target="javascript:go('/search/redir.aspx?AssetID=HP100624873082&amp;CTT=5&amp;Origin=HP100791903082')" TargetMode="External"/><Relationship Id="rId6" Type="http://schemas.openxmlformats.org/officeDocument/2006/relationships/hyperlink" Target="javascript:go('/search/redir.aspx?AssetID=HP100625503082&amp;CTT=5&amp;Origin=HP100791903082')" TargetMode="External"/><Relationship Id="rId5" Type="http://schemas.openxmlformats.org/officeDocument/2006/relationships/hyperlink" Target="javascript:go('/search/redir.aspx?AssetID=HP100625473082&amp;CTT=5&amp;Origin=HP100791903082')" TargetMode="External"/><Relationship Id="rId4" Type="http://schemas.openxmlformats.org/officeDocument/2006/relationships/hyperlink" Target="javascript:go('/search/redir.aspx?AssetID=HP100625463082&amp;CTT=5&amp;Origin=HP10079190308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15"/>
  <sheetViews>
    <sheetView tabSelected="1" workbookViewId="0">
      <selection activeCell="B8" sqref="B8"/>
    </sheetView>
  </sheetViews>
  <sheetFormatPr baseColWidth="10" defaultRowHeight="15"/>
  <cols>
    <col min="1" max="1" width="26.7109375" style="59" bestFit="1" customWidth="1"/>
    <col min="2" max="2" width="99.5703125" style="59" customWidth="1"/>
    <col min="3" max="16384" width="11.42578125" style="59"/>
  </cols>
  <sheetData>
    <row r="1" spans="1:3" ht="30">
      <c r="A1" s="85" t="s">
        <v>99</v>
      </c>
      <c r="B1" s="86"/>
    </row>
    <row r="2" spans="1:3" ht="17.25">
      <c r="A2" s="65"/>
    </row>
    <row r="3" spans="1:3">
      <c r="A3" s="64" t="s">
        <v>98</v>
      </c>
      <c r="B3" s="64" t="s">
        <v>97</v>
      </c>
    </row>
    <row r="4" spans="1:3">
      <c r="A4" s="61" t="s">
        <v>84</v>
      </c>
      <c r="B4" s="60" t="s">
        <v>83</v>
      </c>
      <c r="C4" s="59" t="s">
        <v>100</v>
      </c>
    </row>
    <row r="5" spans="1:3">
      <c r="A5" s="63" t="s">
        <v>82</v>
      </c>
      <c r="B5" s="62" t="s">
        <v>81</v>
      </c>
      <c r="C5" s="59" t="s">
        <v>100</v>
      </c>
    </row>
    <row r="6" spans="1:3">
      <c r="A6" s="61" t="s">
        <v>74</v>
      </c>
      <c r="B6" s="60" t="s">
        <v>73</v>
      </c>
      <c r="C6" s="59" t="s">
        <v>100</v>
      </c>
    </row>
    <row r="7" spans="1:3" ht="28.5">
      <c r="A7" s="61" t="s">
        <v>96</v>
      </c>
      <c r="B7" s="60" t="s">
        <v>95</v>
      </c>
    </row>
    <row r="8" spans="1:3" ht="28.5">
      <c r="A8" s="63" t="s">
        <v>94</v>
      </c>
      <c r="B8" s="62" t="s">
        <v>93</v>
      </c>
    </row>
    <row r="9" spans="1:3">
      <c r="A9" s="61" t="s">
        <v>92</v>
      </c>
      <c r="B9" s="60" t="s">
        <v>91</v>
      </c>
    </row>
    <row r="10" spans="1:3">
      <c r="A10" s="61" t="s">
        <v>90</v>
      </c>
      <c r="B10" s="60" t="s">
        <v>89</v>
      </c>
      <c r="C10" s="59" t="s">
        <v>59</v>
      </c>
    </row>
    <row r="11" spans="1:3">
      <c r="A11" s="63" t="s">
        <v>88</v>
      </c>
      <c r="B11" s="62" t="s">
        <v>87</v>
      </c>
      <c r="C11" s="59" t="s">
        <v>59</v>
      </c>
    </row>
    <row r="12" spans="1:3">
      <c r="A12" s="61" t="s">
        <v>86</v>
      </c>
      <c r="B12" s="60" t="s">
        <v>85</v>
      </c>
      <c r="C12" s="59" t="s">
        <v>59</v>
      </c>
    </row>
    <row r="13" spans="1:3">
      <c r="A13" s="61" t="s">
        <v>80</v>
      </c>
      <c r="B13" s="60" t="s">
        <v>79</v>
      </c>
      <c r="C13" s="59" t="s">
        <v>59</v>
      </c>
    </row>
    <row r="14" spans="1:3">
      <c r="A14" s="63" t="s">
        <v>78</v>
      </c>
      <c r="B14" s="62" t="s">
        <v>77</v>
      </c>
      <c r="C14" s="59" t="s">
        <v>59</v>
      </c>
    </row>
    <row r="15" spans="1:3">
      <c r="A15" s="61" t="s">
        <v>76</v>
      </c>
      <c r="B15" s="60" t="s">
        <v>75</v>
      </c>
      <c r="C15" s="59" t="s">
        <v>59</v>
      </c>
    </row>
  </sheetData>
  <mergeCells count="1">
    <mergeCell ref="A1:B1"/>
  </mergeCells>
  <hyperlinks>
    <hyperlink ref="A7" r:id="rId1" display="javascript:go('/search/redir.aspx?AssetID=HP100624873082&amp;CTT=5&amp;Origin=HP100791903082')"/>
    <hyperlink ref="A4" r:id="rId2" display="javascript:go('/search/redir.aspx?AssetID=HP100625263082&amp;CTT=5&amp;Origin=HP100791903082')"/>
    <hyperlink ref="A5" r:id="rId3" display="javascript:go('/search/redir.aspx?AssetID=HP100625273082&amp;CTT=5&amp;Origin=HP100791903082')"/>
    <hyperlink ref="A13" r:id="rId4" display="javascript:go('/search/redir.aspx?AssetID=HP100625463082&amp;CTT=5&amp;Origin=HP100791903082')"/>
    <hyperlink ref="A14" r:id="rId5" display="javascript:go('/search/redir.aspx?AssetID=HP100625473082&amp;CTT=5&amp;Origin=HP100791903082')"/>
    <hyperlink ref="A15" r:id="rId6" display="javascript:go('/search/redir.aspx?AssetID=HP100625503082&amp;CTT=5&amp;Origin=HP100791903082')"/>
    <hyperlink ref="A6" r:id="rId7" display="javascript:go('/search/redir.aspx?AssetID=HP100625563082&amp;CTT=5&amp;Origin=HP10079190308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70"/>
  <sheetViews>
    <sheetView workbookViewId="0">
      <selection activeCell="L10" sqref="L10"/>
    </sheetView>
  </sheetViews>
  <sheetFormatPr baseColWidth="10" defaultRowHeight="12.75"/>
  <cols>
    <col min="1" max="1" width="22.5703125" bestFit="1" customWidth="1"/>
    <col min="5" max="5" width="8.7109375" customWidth="1"/>
    <col min="6" max="6" width="2" bestFit="1" customWidth="1"/>
    <col min="7" max="7" width="7.5703125" bestFit="1" customWidth="1"/>
    <col min="8" max="8" width="13" customWidth="1"/>
    <col min="9" max="9" width="7" bestFit="1" customWidth="1"/>
    <col min="10" max="10" width="8.28515625" bestFit="1" customWidth="1"/>
    <col min="11" max="11" width="7" bestFit="1" customWidth="1"/>
  </cols>
  <sheetData>
    <row r="1" spans="1:13">
      <c r="A1" s="87" t="s">
        <v>0</v>
      </c>
      <c r="B1" s="88"/>
      <c r="C1" s="88"/>
      <c r="D1" s="88"/>
      <c r="E1" s="88"/>
      <c r="F1" s="88"/>
      <c r="G1" s="88"/>
      <c r="H1" s="88"/>
      <c r="I1" s="88"/>
      <c r="J1" s="88"/>
      <c r="K1" s="88"/>
      <c r="L1" s="88"/>
      <c r="M1" s="88"/>
    </row>
    <row r="2" spans="1:13">
      <c r="A2" s="88"/>
      <c r="B2" s="88"/>
      <c r="C2" s="88"/>
      <c r="D2" s="88"/>
      <c r="E2" s="88"/>
      <c r="F2" s="88"/>
      <c r="G2" s="88"/>
      <c r="H2" s="88"/>
      <c r="I2" s="88"/>
      <c r="J2" s="88"/>
      <c r="K2" s="88"/>
      <c r="L2" s="88"/>
      <c r="M2" s="88"/>
    </row>
    <row r="3" spans="1:13">
      <c r="A3" s="88"/>
      <c r="B3" s="88"/>
      <c r="C3" s="88"/>
      <c r="D3" s="88"/>
      <c r="E3" s="88"/>
      <c r="F3" s="88"/>
      <c r="G3" s="88"/>
      <c r="H3" s="88"/>
      <c r="I3" s="88"/>
      <c r="J3" s="88"/>
      <c r="K3" s="88"/>
      <c r="L3" s="88"/>
      <c r="M3" s="88"/>
    </row>
    <row r="5" spans="1:13">
      <c r="A5" s="91" t="s">
        <v>22</v>
      </c>
      <c r="B5" s="91"/>
      <c r="H5" s="12" t="s">
        <v>4</v>
      </c>
      <c r="I5" s="13">
        <v>40</v>
      </c>
      <c r="J5" s="14"/>
      <c r="K5" s="15"/>
    </row>
    <row r="6" spans="1:13" ht="13.5" thickBot="1">
      <c r="A6" s="92"/>
      <c r="B6" s="92"/>
      <c r="H6" s="16" t="s">
        <v>5</v>
      </c>
      <c r="I6" s="17">
        <f>I5</f>
        <v>40</v>
      </c>
      <c r="J6" s="18"/>
      <c r="K6" s="19"/>
    </row>
    <row r="7" spans="1:13">
      <c r="A7" s="9" t="s">
        <v>2</v>
      </c>
      <c r="B7" s="9"/>
      <c r="C7" s="10" t="s">
        <v>24</v>
      </c>
      <c r="D7" s="10" t="s">
        <v>23</v>
      </c>
      <c r="E7" s="10"/>
      <c r="F7" s="10"/>
      <c r="H7" s="20"/>
      <c r="I7" s="17"/>
      <c r="J7" s="18"/>
      <c r="K7" s="21"/>
    </row>
    <row r="8" spans="1:13">
      <c r="A8" s="7"/>
      <c r="B8" s="7"/>
      <c r="H8" s="22" t="s">
        <v>1</v>
      </c>
      <c r="I8" s="17">
        <v>0.05</v>
      </c>
      <c r="J8" s="23" t="s">
        <v>3</v>
      </c>
      <c r="K8" s="24">
        <f>(C9-I5)/(SQRT(C14)/SQRT(C21))</f>
        <v>-0.65285444130906189</v>
      </c>
    </row>
    <row r="9" spans="1:13">
      <c r="A9" s="7" t="s">
        <v>8</v>
      </c>
      <c r="B9" s="7">
        <v>39.799999999999997</v>
      </c>
      <c r="C9" s="4">
        <f>AVERAGE(A26:A70)</f>
        <v>39.799999999999997</v>
      </c>
      <c r="H9" s="16">
        <v>2</v>
      </c>
      <c r="I9" s="18" t="s">
        <v>7</v>
      </c>
      <c r="J9" s="89" t="str">
        <f>IF(ABS(K8)&gt;I10,H6,H5)&amp;TEXT(I5,"#")</f>
        <v>H0 = m0 =40</v>
      </c>
      <c r="K9" s="90"/>
    </row>
    <row r="10" spans="1:13">
      <c r="A10" s="7" t="s">
        <v>9</v>
      </c>
      <c r="B10" s="7">
        <v>0.30634700071730486</v>
      </c>
      <c r="H10" s="25" t="s">
        <v>6</v>
      </c>
      <c r="I10" s="26">
        <f>-NORMSINV(I8/H9)</f>
        <v>1.9599639845400545</v>
      </c>
      <c r="J10" s="27"/>
      <c r="K10" s="28"/>
      <c r="L10">
        <f>NORMSDIST(K8)*2</f>
        <v>0.51385012225607496</v>
      </c>
      <c r="M10" s="3" t="s">
        <v>30</v>
      </c>
    </row>
    <row r="11" spans="1:13">
      <c r="A11" s="7" t="s">
        <v>10</v>
      </c>
      <c r="B11" s="7">
        <v>40.1</v>
      </c>
      <c r="C11" s="4">
        <f>MEDIAN(A26:A70)</f>
        <v>40.1</v>
      </c>
      <c r="H11" s="32" t="s">
        <v>28</v>
      </c>
      <c r="I11" s="29" t="s">
        <v>25</v>
      </c>
      <c r="J11" s="11" t="s">
        <v>24</v>
      </c>
    </row>
    <row r="12" spans="1:13">
      <c r="A12" s="7" t="s">
        <v>11</v>
      </c>
      <c r="B12" s="7">
        <v>41.2</v>
      </c>
      <c r="C12">
        <f>MODE(A26:A70)</f>
        <v>41.2</v>
      </c>
      <c r="H12" t="str">
        <f>"p(0&lt;Z&lt;|"&amp;TEXT(K8,"0.00")&amp;"|)"</f>
        <v>p(0&lt;Z&lt;|-0.65|)</v>
      </c>
      <c r="I12">
        <v>0.2422</v>
      </c>
    </row>
    <row r="13" spans="1:13">
      <c r="A13" s="7" t="s">
        <v>12</v>
      </c>
      <c r="B13" s="7">
        <v>2.0550381549212116</v>
      </c>
      <c r="C13">
        <f>STDEV(A26:A70)</f>
        <v>2.0550381549212116</v>
      </c>
      <c r="D13">
        <f>SQRT(C14)</f>
        <v>2.0550381549212116</v>
      </c>
      <c r="F13" s="1" t="s">
        <v>29</v>
      </c>
      <c r="G13" s="3" t="str">
        <f>"(mo&lt; "&amp;TEXT(I5,0)&amp;")"</f>
        <v>(mo&lt; 40)</v>
      </c>
      <c r="H13" t="str">
        <f>"p(Z&lt;"&amp;TEXT(K8,"0.00")&amp;")"</f>
        <v>p(Z&lt;-0.65)</v>
      </c>
      <c r="I13">
        <f>0.5+I12</f>
        <v>0.74219999999999997</v>
      </c>
      <c r="J13" s="33">
        <f>ZTEST(A26:A70,I5)</f>
        <v>0.74307493887196652</v>
      </c>
      <c r="K13" t="s">
        <v>26</v>
      </c>
      <c r="L13" s="30" t="str">
        <f>"H1 = m0 &lt; "&amp;TEXT(I5,0)&amp;" o H1 = m0 &gt; "&amp;TEXT(I5,0)</f>
        <v>H1 = m0 &lt; 40 o H1 = m0 &gt; 40</v>
      </c>
    </row>
    <row r="14" spans="1:13">
      <c r="A14" s="7" t="s">
        <v>13</v>
      </c>
      <c r="B14" s="7">
        <v>4.2231818181819767</v>
      </c>
      <c r="C14">
        <f>VAR(A26:A70)</f>
        <v>4.2231818181819767</v>
      </c>
      <c r="F14" t="s">
        <v>29</v>
      </c>
      <c r="G14" s="3" t="str">
        <f>"(mo = "&amp;TEXT(I5,0)&amp;")"</f>
        <v>(mo = 40)</v>
      </c>
      <c r="H14" t="str">
        <f>"p(Z&lt;|"&amp;TEXT(K8,"0.00")&amp;"|)"</f>
        <v>p(Z&lt;|-0.65|)</v>
      </c>
      <c r="J14" s="34"/>
      <c r="K14" s="18" t="s">
        <v>27</v>
      </c>
      <c r="L14" s="31" t="s">
        <v>5</v>
      </c>
      <c r="M14" s="6">
        <f>I6</f>
        <v>40</v>
      </c>
    </row>
    <row r="15" spans="1:13">
      <c r="A15" s="7" t="s">
        <v>14</v>
      </c>
      <c r="B15" s="7">
        <v>-1.1578575496320846</v>
      </c>
    </row>
    <row r="16" spans="1:13">
      <c r="A16" s="7" t="s">
        <v>15</v>
      </c>
      <c r="B16" s="7">
        <v>-8.7888220801564831E-2</v>
      </c>
    </row>
    <row r="17" spans="1:9">
      <c r="A17" s="7" t="s">
        <v>16</v>
      </c>
      <c r="B17" s="7">
        <v>7</v>
      </c>
    </row>
    <row r="18" spans="1:9">
      <c r="A18" s="7" t="s">
        <v>17</v>
      </c>
      <c r="B18" s="7">
        <v>36.4</v>
      </c>
      <c r="C18" s="4">
        <f>MIN(A26:A70)</f>
        <v>36.4</v>
      </c>
    </row>
    <row r="19" spans="1:9">
      <c r="A19" s="7" t="s">
        <v>18</v>
      </c>
      <c r="B19" s="7">
        <v>43.4</v>
      </c>
      <c r="C19" s="4">
        <f>MAX(A26:A70)</f>
        <v>43.4</v>
      </c>
      <c r="G19" s="3" t="s">
        <v>30</v>
      </c>
      <c r="H19" s="35">
        <f>(1-ABS(ZTEST(A26:A70,I5)))*2</f>
        <v>0.51385012225606697</v>
      </c>
      <c r="I19" s="36" t="s">
        <v>31</v>
      </c>
    </row>
    <row r="20" spans="1:9">
      <c r="A20" s="7" t="s">
        <v>19</v>
      </c>
      <c r="B20" s="7">
        <v>1791</v>
      </c>
      <c r="C20" s="4">
        <f>SUM(A26:A70)</f>
        <v>1791</v>
      </c>
      <c r="H20" s="36" t="s">
        <v>60</v>
      </c>
    </row>
    <row r="21" spans="1:9">
      <c r="A21" s="7" t="s">
        <v>20</v>
      </c>
      <c r="B21" s="7">
        <v>45</v>
      </c>
      <c r="C21">
        <f>COUNT(A26:A70)</f>
        <v>45</v>
      </c>
    </row>
    <row r="22" spans="1:9" ht="13.5" thickBot="1">
      <c r="A22" s="8" t="s">
        <v>21</v>
      </c>
      <c r="B22" s="8">
        <v>0.61740180329492567</v>
      </c>
      <c r="C22">
        <f>CONFIDENCE(I8,C13,C21)</f>
        <v>0.60042908817778362</v>
      </c>
      <c r="D22">
        <f>I10*C13/SQRT(C21)</f>
        <v>0.60042908817778373</v>
      </c>
      <c r="H22">
        <f>ZTEST(A26:A70,I5)</f>
        <v>0.74307493887196652</v>
      </c>
    </row>
    <row r="23" spans="1:9">
      <c r="A23" s="2"/>
      <c r="B23" s="4"/>
      <c r="D23" s="4"/>
      <c r="E23" s="4"/>
      <c r="F23" s="4"/>
    </row>
    <row r="24" spans="1:9">
      <c r="B24" s="4"/>
      <c r="D24" s="4"/>
      <c r="E24" s="4"/>
      <c r="F24" s="4"/>
    </row>
    <row r="25" spans="1:9">
      <c r="A25" s="5" t="s">
        <v>2</v>
      </c>
      <c r="B25" s="4"/>
      <c r="D25" s="4"/>
      <c r="E25" s="4"/>
      <c r="F25" s="4"/>
    </row>
    <row r="26" spans="1:9">
      <c r="A26" s="4">
        <v>41.2</v>
      </c>
      <c r="B26" s="4"/>
      <c r="D26" s="4"/>
      <c r="E26" s="4"/>
      <c r="F26" s="4"/>
    </row>
    <row r="27" spans="1:9">
      <c r="A27" s="4">
        <v>40.1</v>
      </c>
      <c r="B27" s="4"/>
      <c r="D27" s="4"/>
      <c r="E27" s="4"/>
      <c r="F27" s="4"/>
    </row>
    <row r="28" spans="1:9">
      <c r="A28" s="4">
        <v>40.5</v>
      </c>
      <c r="B28" s="4"/>
      <c r="D28" s="4"/>
      <c r="E28" s="4"/>
      <c r="F28" s="4"/>
    </row>
    <row r="29" spans="1:9">
      <c r="A29" s="4">
        <v>42.1</v>
      </c>
      <c r="B29" s="4"/>
      <c r="D29" s="4"/>
      <c r="E29" s="4"/>
      <c r="F29" s="4"/>
    </row>
    <row r="30" spans="1:9">
      <c r="A30" s="4">
        <v>43</v>
      </c>
      <c r="B30" s="4"/>
      <c r="D30" s="4"/>
      <c r="E30" s="4"/>
      <c r="F30" s="4"/>
    </row>
    <row r="31" spans="1:9">
      <c r="A31" s="4">
        <v>41</v>
      </c>
      <c r="B31" s="4"/>
      <c r="D31" s="4"/>
      <c r="E31" s="4"/>
      <c r="F31" s="4"/>
    </row>
    <row r="32" spans="1:9">
      <c r="A32" s="4">
        <v>40.299999999999997</v>
      </c>
      <c r="B32" s="4"/>
      <c r="D32" s="4"/>
      <c r="E32" s="4"/>
      <c r="F32" s="4"/>
    </row>
    <row r="33" spans="1:6">
      <c r="A33" s="4">
        <v>42</v>
      </c>
      <c r="B33" s="4"/>
      <c r="D33" s="4"/>
      <c r="E33" s="4"/>
      <c r="F33" s="4"/>
    </row>
    <row r="34" spans="1:6">
      <c r="A34" s="4">
        <v>41.3</v>
      </c>
      <c r="B34" s="4"/>
      <c r="D34" s="4"/>
      <c r="E34" s="4"/>
      <c r="F34" s="4"/>
    </row>
    <row r="35" spans="1:6">
      <c r="A35" s="4">
        <v>41.2</v>
      </c>
      <c r="B35" s="4"/>
      <c r="D35" s="4"/>
      <c r="E35" s="4"/>
      <c r="F35" s="4"/>
    </row>
    <row r="36" spans="1:6">
      <c r="A36" s="4">
        <v>41.5</v>
      </c>
      <c r="B36" s="4"/>
      <c r="D36" s="4"/>
      <c r="E36" s="4"/>
      <c r="F36" s="4"/>
    </row>
    <row r="37" spans="1:6">
      <c r="A37" s="4">
        <v>42.1</v>
      </c>
      <c r="B37" s="4"/>
      <c r="D37" s="4"/>
      <c r="E37" s="4"/>
      <c r="F37" s="4"/>
    </row>
    <row r="38" spans="1:6">
      <c r="A38" s="4">
        <v>41.5</v>
      </c>
      <c r="B38" s="4"/>
      <c r="D38" s="4"/>
      <c r="E38" s="4"/>
      <c r="F38" s="4"/>
    </row>
    <row r="39" spans="1:6">
      <c r="A39" s="4">
        <v>41</v>
      </c>
      <c r="B39" s="4"/>
      <c r="D39" s="4"/>
      <c r="E39" s="4"/>
      <c r="F39" s="4"/>
    </row>
    <row r="40" spans="1:6">
      <c r="A40" s="4">
        <v>41.7</v>
      </c>
      <c r="B40" s="4"/>
      <c r="D40" s="4"/>
      <c r="E40" s="4"/>
      <c r="F40" s="4"/>
    </row>
    <row r="41" spans="1:6">
      <c r="A41" s="4">
        <v>43.2</v>
      </c>
      <c r="B41" s="4"/>
      <c r="D41" s="4"/>
      <c r="E41" s="4"/>
      <c r="F41" s="4"/>
    </row>
    <row r="42" spans="1:6">
      <c r="A42" s="4">
        <v>40.1</v>
      </c>
      <c r="B42" s="4"/>
      <c r="D42" s="4"/>
      <c r="E42" s="4"/>
      <c r="F42" s="4"/>
    </row>
    <row r="43" spans="1:6">
      <c r="A43" s="4">
        <v>40.9</v>
      </c>
      <c r="B43" s="4"/>
      <c r="D43" s="4"/>
      <c r="E43" s="4"/>
      <c r="F43" s="4"/>
    </row>
    <row r="44" spans="1:6">
      <c r="A44" s="4">
        <v>42.2</v>
      </c>
      <c r="B44" s="4"/>
      <c r="D44" s="4"/>
      <c r="E44" s="4"/>
      <c r="F44" s="4"/>
    </row>
    <row r="45" spans="1:6">
      <c r="A45" s="4">
        <v>42.2</v>
      </c>
      <c r="B45" s="4"/>
      <c r="D45" s="4"/>
      <c r="E45" s="4"/>
      <c r="F45" s="4"/>
    </row>
    <row r="46" spans="1:6">
      <c r="A46" s="4">
        <v>43.4</v>
      </c>
      <c r="B46" s="4"/>
      <c r="D46" s="4"/>
      <c r="E46" s="4"/>
      <c r="F46" s="4"/>
    </row>
    <row r="47" spans="1:6">
      <c r="A47" s="4">
        <v>42.4</v>
      </c>
      <c r="B47" s="4"/>
      <c r="D47" s="4"/>
      <c r="E47" s="4"/>
      <c r="F47" s="4"/>
    </row>
    <row r="48" spans="1:6">
      <c r="A48" s="4">
        <v>40.6</v>
      </c>
      <c r="B48" s="4"/>
      <c r="D48" s="4"/>
      <c r="E48" s="4"/>
      <c r="F48" s="4"/>
    </row>
    <row r="49" spans="1:6">
      <c r="A49" s="4">
        <v>38.5</v>
      </c>
      <c r="B49" s="4"/>
      <c r="D49" s="4"/>
      <c r="E49" s="4"/>
      <c r="F49" s="4"/>
    </row>
    <row r="50" spans="1:6">
      <c r="A50" s="4">
        <v>36.4</v>
      </c>
      <c r="B50" s="4"/>
      <c r="D50" s="4"/>
      <c r="E50" s="4"/>
      <c r="F50" s="4"/>
    </row>
    <row r="51" spans="1:6">
      <c r="A51" s="4">
        <v>37.1</v>
      </c>
      <c r="B51" s="4"/>
      <c r="D51" s="4"/>
      <c r="E51" s="4"/>
      <c r="F51" s="4"/>
    </row>
    <row r="52" spans="1:6">
      <c r="A52" s="4">
        <v>36.5</v>
      </c>
      <c r="B52" s="4"/>
      <c r="D52" s="4"/>
      <c r="E52" s="4"/>
      <c r="F52" s="4"/>
    </row>
    <row r="53" spans="1:6">
      <c r="A53" s="4">
        <v>39.1</v>
      </c>
      <c r="B53" s="4"/>
      <c r="D53" s="4"/>
      <c r="E53" s="4"/>
      <c r="F53" s="4"/>
    </row>
    <row r="54" spans="1:6">
      <c r="A54" s="4">
        <v>38.6</v>
      </c>
      <c r="B54" s="4"/>
      <c r="D54" s="4"/>
      <c r="E54" s="4"/>
      <c r="F54" s="4"/>
    </row>
    <row r="55" spans="1:6">
      <c r="A55" s="4">
        <v>37.1</v>
      </c>
      <c r="B55" s="4"/>
      <c r="D55" s="4"/>
      <c r="E55" s="4"/>
      <c r="F55" s="4"/>
    </row>
    <row r="56" spans="1:6">
      <c r="A56" s="4">
        <v>38.799999999999997</v>
      </c>
    </row>
    <row r="57" spans="1:6">
      <c r="A57" s="4">
        <v>36.9</v>
      </c>
    </row>
    <row r="58" spans="1:6">
      <c r="A58" s="4">
        <v>37.9</v>
      </c>
    </row>
    <row r="59" spans="1:6">
      <c r="A59" s="4">
        <v>37.299999999999997</v>
      </c>
    </row>
    <row r="60" spans="1:6">
      <c r="A60" s="4">
        <v>36.5</v>
      </c>
    </row>
    <row r="61" spans="1:6">
      <c r="A61" s="4">
        <v>38.200000000000003</v>
      </c>
    </row>
    <row r="62" spans="1:6">
      <c r="A62" s="4">
        <v>37.200000000000003</v>
      </c>
    </row>
    <row r="63" spans="1:6">
      <c r="A63" s="4">
        <v>38.700000000000003</v>
      </c>
    </row>
    <row r="64" spans="1:6">
      <c r="A64" s="4">
        <v>38.1</v>
      </c>
    </row>
    <row r="65" spans="1:1">
      <c r="A65" s="4">
        <v>39.200000000000003</v>
      </c>
    </row>
    <row r="66" spans="1:1">
      <c r="A66" s="4">
        <v>38.700000000000003</v>
      </c>
    </row>
    <row r="67" spans="1:1">
      <c r="A67" s="4">
        <v>39.1</v>
      </c>
    </row>
    <row r="68" spans="1:1">
      <c r="A68" s="4">
        <v>36.700000000000003</v>
      </c>
    </row>
    <row r="69" spans="1:1">
      <c r="A69" s="4">
        <v>39.5</v>
      </c>
    </row>
    <row r="70" spans="1:1">
      <c r="A70" s="4">
        <v>39.4</v>
      </c>
    </row>
  </sheetData>
  <mergeCells count="3">
    <mergeCell ref="A1:M3"/>
    <mergeCell ref="J9:K9"/>
    <mergeCell ref="A5:B6"/>
  </mergeCells>
  <phoneticPr fontId="2" type="noConversion"/>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D25"/>
  <sheetViews>
    <sheetView topLeftCell="A4" workbookViewId="0">
      <selection activeCell="B23" sqref="B23"/>
    </sheetView>
  </sheetViews>
  <sheetFormatPr baseColWidth="10" defaultRowHeight="12.75"/>
  <sheetData>
    <row r="1" spans="1:3" ht="15">
      <c r="A1" s="66" t="s">
        <v>101</v>
      </c>
    </row>
    <row r="2" spans="1:3">
      <c r="A2" s="67" t="s">
        <v>110</v>
      </c>
    </row>
    <row r="4" spans="1:3" ht="13.5" thickBot="1"/>
    <row r="5" spans="1:3" ht="17.25" thickTop="1" thickBot="1">
      <c r="A5" s="45"/>
      <c r="B5" s="46" t="s">
        <v>57</v>
      </c>
      <c r="C5" s="47" t="s">
        <v>58</v>
      </c>
    </row>
    <row r="6" spans="1:3" ht="15">
      <c r="A6" s="44"/>
      <c r="B6" s="48">
        <v>12.3</v>
      </c>
      <c r="C6" s="49">
        <v>13.8</v>
      </c>
    </row>
    <row r="7" spans="1:3" ht="15">
      <c r="A7" s="44"/>
      <c r="B7" s="48">
        <v>14.3</v>
      </c>
      <c r="C7" s="49">
        <v>11.9</v>
      </c>
    </row>
    <row r="8" spans="1:3" ht="15">
      <c r="A8" s="44"/>
      <c r="B8" s="48">
        <v>13.4</v>
      </c>
      <c r="C8" s="49">
        <v>15.5</v>
      </c>
    </row>
    <row r="9" spans="1:3" ht="15.75" thickBot="1">
      <c r="A9" s="44"/>
      <c r="B9" s="48">
        <v>15</v>
      </c>
      <c r="C9" s="49">
        <v>15</v>
      </c>
    </row>
    <row r="10" spans="1:3" ht="16.5" thickBot="1">
      <c r="A10" s="50" t="s">
        <v>59</v>
      </c>
      <c r="B10" s="51">
        <f>AVERAGE(B6:B9)</f>
        <v>13.75</v>
      </c>
      <c r="C10" s="51">
        <f>AVERAGE(C6:C9)</f>
        <v>14.05</v>
      </c>
    </row>
    <row r="11" spans="1:3" ht="16.5" thickBot="1">
      <c r="A11" s="50" t="s">
        <v>107</v>
      </c>
      <c r="B11" s="51">
        <f>COUNT(B6:B9)</f>
        <v>4</v>
      </c>
      <c r="C11" s="51">
        <f>COUNT(C6:C9)</f>
        <v>4</v>
      </c>
    </row>
    <row r="12" spans="1:3" ht="16.5" thickBot="1">
      <c r="A12" s="70" t="s">
        <v>107</v>
      </c>
      <c r="B12" s="51">
        <f>B11-1</f>
        <v>3</v>
      </c>
      <c r="C12" s="51">
        <f>C11-1</f>
        <v>3</v>
      </c>
    </row>
    <row r="13" spans="1:3" ht="16.5" thickBot="1">
      <c r="A13" s="68" t="s">
        <v>45</v>
      </c>
      <c r="B13" s="69">
        <f>VAR(B6:B9)</f>
        <v>1.3633333333333439</v>
      </c>
      <c r="C13" s="69">
        <f>VAR(C6:C9)</f>
        <v>2.5633333333333135</v>
      </c>
    </row>
    <row r="14" spans="1:3" ht="13.5" thickTop="1"/>
    <row r="15" spans="1:3">
      <c r="A15" s="10" t="s">
        <v>24</v>
      </c>
    </row>
    <row r="16" spans="1:3">
      <c r="A16" s="36" t="s">
        <v>127</v>
      </c>
      <c r="B16">
        <f>FTEST(B6:B9,C6:C9)</f>
        <v>0.61703897164000365</v>
      </c>
      <c r="C16" s="67" t="s">
        <v>111</v>
      </c>
    </row>
    <row r="18" spans="1:4">
      <c r="A18" s="36" t="s">
        <v>102</v>
      </c>
    </row>
    <row r="19" spans="1:4" ht="15.75">
      <c r="A19" s="67" t="s">
        <v>103</v>
      </c>
    </row>
    <row r="20" spans="1:4" ht="15.75">
      <c r="A20" s="67" t="s">
        <v>104</v>
      </c>
      <c r="B20" s="67" t="s">
        <v>105</v>
      </c>
    </row>
    <row r="21" spans="1:4">
      <c r="A21" s="36" t="s">
        <v>44</v>
      </c>
      <c r="B21">
        <f>C13/B13</f>
        <v>1.8801955990219756</v>
      </c>
    </row>
    <row r="22" spans="1:4">
      <c r="A22" s="36" t="s">
        <v>127</v>
      </c>
      <c r="B22">
        <f>FDIST(B21,C12,B12)*2</f>
        <v>0.61703897164001253</v>
      </c>
      <c r="C22" s="67" t="s">
        <v>108</v>
      </c>
    </row>
    <row r="23" spans="1:4">
      <c r="A23" s="67" t="s">
        <v>109</v>
      </c>
      <c r="B23">
        <f>FINV(0.1/2,C12,B12)</f>
        <v>9.2766281539152047</v>
      </c>
    </row>
    <row r="25" spans="1:4">
      <c r="A25">
        <f>B21</f>
        <v>1.8801955990219756</v>
      </c>
      <c r="B25" s="36" t="s">
        <v>112</v>
      </c>
      <c r="C25">
        <f>B23</f>
        <v>9.2766281539152047</v>
      </c>
      <c r="D25" s="36"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66"/>
  <sheetViews>
    <sheetView workbookViewId="0">
      <selection activeCell="D11" sqref="D11"/>
    </sheetView>
  </sheetViews>
  <sheetFormatPr baseColWidth="10" defaultRowHeight="12.75"/>
  <cols>
    <col min="4" max="4" width="34.140625" bestFit="1" customWidth="1"/>
    <col min="5" max="5" width="13" bestFit="1" customWidth="1"/>
  </cols>
  <sheetData>
    <row r="1" spans="1:9">
      <c r="A1" s="67" t="s">
        <v>114</v>
      </c>
    </row>
    <row r="3" spans="1:9">
      <c r="A3" s="57" t="s">
        <v>65</v>
      </c>
      <c r="B3" s="57" t="s">
        <v>66</v>
      </c>
      <c r="G3" s="71"/>
      <c r="H3" s="72" t="s">
        <v>65</v>
      </c>
      <c r="I3" s="72" t="s">
        <v>66</v>
      </c>
    </row>
    <row r="4" spans="1:9">
      <c r="A4" s="58">
        <v>9.32</v>
      </c>
      <c r="B4" s="58">
        <v>9.27461332851842</v>
      </c>
      <c r="D4" s="10" t="s">
        <v>102</v>
      </c>
      <c r="G4" s="74" t="s">
        <v>119</v>
      </c>
      <c r="H4" s="73">
        <f>AVERAGE(A4:A66)</f>
        <v>12.316984126984122</v>
      </c>
      <c r="I4" s="73">
        <f>AVERAGE(B4:B66)</f>
        <v>12.484928298000787</v>
      </c>
    </row>
    <row r="5" spans="1:9" ht="15.75">
      <c r="A5" s="58">
        <v>8.57</v>
      </c>
      <c r="B5" s="58">
        <v>9.5253228780737675</v>
      </c>
      <c r="D5" s="67" t="s">
        <v>115</v>
      </c>
      <c r="G5" s="74" t="s">
        <v>120</v>
      </c>
      <c r="H5" s="71">
        <f>VAR(A4:A66)</f>
        <v>13.61739237071191</v>
      </c>
      <c r="I5" s="71">
        <f>VAR(B4:B66)</f>
        <v>13.379420869010808</v>
      </c>
    </row>
    <row r="6" spans="1:9" ht="15.75">
      <c r="A6" s="58">
        <v>16.739999999999998</v>
      </c>
      <c r="B6" s="58">
        <v>16.375483993026648</v>
      </c>
      <c r="D6" s="67" t="s">
        <v>116</v>
      </c>
      <c r="E6" s="67" t="s">
        <v>121</v>
      </c>
      <c r="G6" s="75" t="s">
        <v>107</v>
      </c>
      <c r="H6" s="71">
        <f>COUNT(A4:A66)</f>
        <v>63</v>
      </c>
      <c r="I6" s="71">
        <f>COUNT(B4:B66)</f>
        <v>63</v>
      </c>
    </row>
    <row r="7" spans="1:9">
      <c r="A7" s="58">
        <v>14.67</v>
      </c>
      <c r="B7" s="58">
        <v>15.265465272601599</v>
      </c>
      <c r="D7" s="3" t="s">
        <v>30</v>
      </c>
      <c r="E7">
        <v>0.05</v>
      </c>
    </row>
    <row r="8" spans="1:9">
      <c r="A8" s="58">
        <v>12.16</v>
      </c>
      <c r="B8" s="58">
        <v>12.901840578955134</v>
      </c>
      <c r="D8" s="67" t="s">
        <v>118</v>
      </c>
      <c r="E8" s="58">
        <f>-NORMSINV(E7/2)</f>
        <v>1.9599639845400545</v>
      </c>
    </row>
    <row r="9" spans="1:9">
      <c r="A9" s="58">
        <v>11.92</v>
      </c>
      <c r="B9" s="58">
        <v>12.499944598847581</v>
      </c>
    </row>
    <row r="10" spans="1:9">
      <c r="A10" s="58">
        <v>10.37</v>
      </c>
      <c r="B10" s="58">
        <v>10.27972677117546</v>
      </c>
      <c r="D10" s="36" t="s">
        <v>117</v>
      </c>
      <c r="E10">
        <f>(H4-I4)/SQRT(H5/H6+I5/I6)</f>
        <v>-0.25655409948754465</v>
      </c>
    </row>
    <row r="11" spans="1:9">
      <c r="A11" s="58">
        <v>14.87</v>
      </c>
      <c r="B11" s="58">
        <v>15.721618502223903</v>
      </c>
      <c r="D11" s="36" t="s">
        <v>127</v>
      </c>
      <c r="E11">
        <f>(NORMSDIST(-ABS(E10)))*2</f>
        <v>0.79752301244755541</v>
      </c>
    </row>
    <row r="12" spans="1:9">
      <c r="A12" s="58">
        <v>11.09</v>
      </c>
      <c r="B12" s="58">
        <v>11.646636482510466</v>
      </c>
    </row>
    <row r="13" spans="1:9">
      <c r="A13" s="58">
        <v>9.75</v>
      </c>
      <c r="B13" s="58">
        <v>9.3454032458550174</v>
      </c>
      <c r="D13" s="58">
        <f>ABS(E10)</f>
        <v>0.25655409948754465</v>
      </c>
      <c r="E13" s="36" t="s">
        <v>112</v>
      </c>
      <c r="F13" s="58">
        <f>E8</f>
        <v>1.9599639845400545</v>
      </c>
      <c r="G13" s="36" t="s">
        <v>113</v>
      </c>
    </row>
    <row r="14" spans="1:9">
      <c r="A14" s="58">
        <v>13.69</v>
      </c>
      <c r="B14" s="58">
        <v>13.55233294866194</v>
      </c>
      <c r="F14" s="67"/>
    </row>
    <row r="15" spans="1:9">
      <c r="A15" s="58">
        <v>10.65</v>
      </c>
      <c r="B15" s="58">
        <v>11.29202593395727</v>
      </c>
    </row>
    <row r="16" spans="1:9">
      <c r="A16" s="58">
        <v>12.39</v>
      </c>
      <c r="B16" s="58">
        <v>12.156032362150967</v>
      </c>
    </row>
    <row r="17" spans="1:6">
      <c r="A17" s="58">
        <v>6.06</v>
      </c>
      <c r="B17" s="58">
        <v>5.9132704564403973</v>
      </c>
      <c r="D17" t="s">
        <v>67</v>
      </c>
    </row>
    <row r="18" spans="1:6" ht="13.5" thickBot="1">
      <c r="A18" s="58">
        <v>13.51</v>
      </c>
      <c r="B18" s="58">
        <v>13.137466951389857</v>
      </c>
    </row>
    <row r="19" spans="1:6">
      <c r="A19" s="58">
        <v>9.31</v>
      </c>
      <c r="B19" s="58">
        <v>9.1260823795246413</v>
      </c>
      <c r="D19" s="76"/>
      <c r="E19" s="76" t="s">
        <v>65</v>
      </c>
      <c r="F19" s="76" t="s">
        <v>66</v>
      </c>
    </row>
    <row r="20" spans="1:6">
      <c r="A20" s="58">
        <v>17.03</v>
      </c>
      <c r="B20" s="58">
        <v>16.933412650080264</v>
      </c>
      <c r="D20" s="7" t="s">
        <v>8</v>
      </c>
      <c r="E20" s="7">
        <v>12.316984126984122</v>
      </c>
      <c r="F20" s="7">
        <v>12.484928298000787</v>
      </c>
    </row>
    <row r="21" spans="1:6">
      <c r="A21" s="58">
        <v>13.92</v>
      </c>
      <c r="B21" s="58">
        <v>14.565615132110976</v>
      </c>
      <c r="D21" s="7" t="s">
        <v>68</v>
      </c>
      <c r="E21" s="7">
        <v>13.617000000000001</v>
      </c>
      <c r="F21" s="7">
        <v>13.379</v>
      </c>
    </row>
    <row r="22" spans="1:6">
      <c r="A22" s="58">
        <v>13.92</v>
      </c>
      <c r="B22" s="58">
        <v>13.47605648153422</v>
      </c>
      <c r="D22" s="7" t="s">
        <v>41</v>
      </c>
      <c r="E22" s="7">
        <v>63</v>
      </c>
      <c r="F22" s="7">
        <v>63</v>
      </c>
    </row>
    <row r="23" spans="1:6">
      <c r="A23" s="58">
        <v>12.66</v>
      </c>
      <c r="B23" s="58">
        <v>12.303552016489723</v>
      </c>
      <c r="D23" s="7" t="s">
        <v>40</v>
      </c>
      <c r="E23" s="7">
        <v>0</v>
      </c>
      <c r="F23" s="7"/>
    </row>
    <row r="24" spans="1:6">
      <c r="A24" s="58">
        <v>6.8</v>
      </c>
      <c r="B24" s="58">
        <v>6.7634102481299836</v>
      </c>
      <c r="D24" s="7" t="s">
        <v>69</v>
      </c>
      <c r="E24" s="7">
        <v>-0.25655796373434903</v>
      </c>
      <c r="F24" s="7"/>
    </row>
    <row r="25" spans="1:6">
      <c r="A25" s="58">
        <v>7.34</v>
      </c>
      <c r="B25" s="58">
        <v>8.0957371331934276</v>
      </c>
      <c r="D25" s="7" t="s">
        <v>70</v>
      </c>
      <c r="E25" s="7">
        <v>0.39876001452176979</v>
      </c>
      <c r="F25" s="7"/>
    </row>
    <row r="26" spans="1:6">
      <c r="A26" s="58">
        <v>12.62</v>
      </c>
      <c r="B26" s="58">
        <v>12.208621926115622</v>
      </c>
      <c r="D26" s="7" t="s">
        <v>71</v>
      </c>
      <c r="E26" s="7">
        <v>1.6448536269514724</v>
      </c>
      <c r="F26" s="7"/>
    </row>
    <row r="27" spans="1:6">
      <c r="A27" s="58">
        <v>16.84</v>
      </c>
      <c r="B27" s="58">
        <v>17.451877038851233</v>
      </c>
      <c r="D27" s="7" t="s">
        <v>72</v>
      </c>
      <c r="E27" s="7">
        <v>0.79752002904353958</v>
      </c>
      <c r="F27" s="7"/>
    </row>
    <row r="28" spans="1:6" ht="13.5" thickBot="1">
      <c r="A28" s="58">
        <v>16.2</v>
      </c>
      <c r="B28" s="58">
        <v>17.082582683868857</v>
      </c>
      <c r="D28" s="8" t="s">
        <v>72</v>
      </c>
      <c r="E28" s="8">
        <v>1.959963984540054</v>
      </c>
      <c r="F28" s="8"/>
    </row>
    <row r="29" spans="1:6">
      <c r="A29" s="58">
        <v>7.2</v>
      </c>
      <c r="B29" s="58">
        <v>6.7232226725462771</v>
      </c>
    </row>
    <row r="30" spans="1:6">
      <c r="A30" s="58">
        <v>16.22</v>
      </c>
      <c r="B30" s="58">
        <v>16.868625936376841</v>
      </c>
    </row>
    <row r="31" spans="1:6">
      <c r="A31" s="58">
        <v>8.25</v>
      </c>
      <c r="B31" s="58">
        <v>7.9665340512555938</v>
      </c>
    </row>
    <row r="32" spans="1:6">
      <c r="A32" s="58">
        <v>12.84</v>
      </c>
      <c r="B32" s="58">
        <v>13.475957292746713</v>
      </c>
    </row>
    <row r="33" spans="1:2">
      <c r="A33" s="58">
        <v>11.75</v>
      </c>
      <c r="B33" s="58">
        <v>12.348324635700802</v>
      </c>
    </row>
    <row r="34" spans="1:2">
      <c r="A34" s="58">
        <v>8.94</v>
      </c>
      <c r="B34" s="58">
        <v>8.8243119566740269</v>
      </c>
    </row>
    <row r="35" spans="1:2">
      <c r="A35" s="58">
        <v>13.37</v>
      </c>
      <c r="B35" s="58">
        <v>13.00363873818344</v>
      </c>
    </row>
    <row r="36" spans="1:2">
      <c r="A36" s="58">
        <v>14.01</v>
      </c>
      <c r="B36" s="58">
        <v>14.722438094459729</v>
      </c>
    </row>
    <row r="37" spans="1:2">
      <c r="A37" s="58">
        <v>11.43</v>
      </c>
      <c r="B37" s="58">
        <v>12.297783701618254</v>
      </c>
    </row>
    <row r="38" spans="1:2">
      <c r="A38" s="58">
        <v>16.13</v>
      </c>
      <c r="B38" s="58">
        <v>15.874573972347738</v>
      </c>
    </row>
    <row r="39" spans="1:2">
      <c r="A39" s="58">
        <v>12.97</v>
      </c>
      <c r="B39" s="58">
        <v>13.501537733717187</v>
      </c>
    </row>
    <row r="40" spans="1:2">
      <c r="A40" s="58">
        <v>8.43</v>
      </c>
      <c r="B40" s="58">
        <v>8.1895711667557087</v>
      </c>
    </row>
    <row r="41" spans="1:2">
      <c r="A41" s="58">
        <v>7.53</v>
      </c>
      <c r="B41" s="58">
        <v>8.0943568940389081</v>
      </c>
    </row>
    <row r="42" spans="1:2">
      <c r="A42" s="58">
        <v>4.2300000000000004</v>
      </c>
      <c r="B42" s="58">
        <v>5.12883387941935</v>
      </c>
    </row>
    <row r="43" spans="1:2">
      <c r="A43" s="58">
        <v>18.309999999999999</v>
      </c>
      <c r="B43" s="58">
        <v>18.175323728751611</v>
      </c>
    </row>
    <row r="44" spans="1:2">
      <c r="A44" s="58">
        <v>10.37</v>
      </c>
      <c r="B44" s="58">
        <v>10.249416781671677</v>
      </c>
    </row>
    <row r="45" spans="1:2">
      <c r="A45" s="58">
        <v>17.13</v>
      </c>
      <c r="B45" s="58">
        <v>16.692310655855138</v>
      </c>
    </row>
    <row r="46" spans="1:2">
      <c r="A46" s="58">
        <v>9.3800000000000008</v>
      </c>
      <c r="B46" s="58">
        <v>9.3208325654538697</v>
      </c>
    </row>
    <row r="47" spans="1:2">
      <c r="A47" s="58">
        <v>17</v>
      </c>
      <c r="B47" s="58">
        <v>16.779529578279362</v>
      </c>
    </row>
    <row r="48" spans="1:2">
      <c r="A48" s="58">
        <v>2.67</v>
      </c>
      <c r="B48" s="58">
        <v>3.3529310982785434</v>
      </c>
    </row>
    <row r="49" spans="1:2">
      <c r="A49" s="58">
        <v>10.81</v>
      </c>
      <c r="B49" s="58">
        <v>11.466124574139975</v>
      </c>
    </row>
    <row r="50" spans="1:2">
      <c r="A50" s="58">
        <v>14.71</v>
      </c>
      <c r="B50" s="58">
        <v>14.385333385549442</v>
      </c>
    </row>
    <row r="51" spans="1:2">
      <c r="A51" s="58">
        <v>15.05</v>
      </c>
      <c r="B51" s="58">
        <v>14.607706238936306</v>
      </c>
    </row>
    <row r="52" spans="1:2">
      <c r="A52" s="58">
        <v>17.989999999999998</v>
      </c>
      <c r="B52" s="58">
        <v>17.699434691288523</v>
      </c>
    </row>
    <row r="53" spans="1:2">
      <c r="A53" s="58">
        <v>9.81</v>
      </c>
      <c r="B53" s="58">
        <v>10.389884420372098</v>
      </c>
    </row>
    <row r="54" spans="1:2">
      <c r="A54" s="58">
        <v>15.85</v>
      </c>
      <c r="B54" s="58">
        <v>15.384896005800581</v>
      </c>
    </row>
    <row r="55" spans="1:2">
      <c r="A55" s="58">
        <v>11.81</v>
      </c>
      <c r="B55" s="58">
        <v>11.515275569249106</v>
      </c>
    </row>
    <row r="56" spans="1:2">
      <c r="A56" s="58">
        <v>16.73</v>
      </c>
      <c r="B56" s="58">
        <v>16.469721532738792</v>
      </c>
    </row>
    <row r="57" spans="1:2">
      <c r="A57" s="58">
        <v>15.87</v>
      </c>
      <c r="B57" s="58">
        <v>15.62758836257356</v>
      </c>
    </row>
    <row r="58" spans="1:2">
      <c r="A58" s="58">
        <v>12.69</v>
      </c>
      <c r="B58" s="58">
        <v>12.573042998489241</v>
      </c>
    </row>
    <row r="59" spans="1:2">
      <c r="A59" s="58">
        <v>10.039999999999999</v>
      </c>
      <c r="B59" s="58">
        <v>9.8067611440699913</v>
      </c>
    </row>
    <row r="60" spans="1:2">
      <c r="A60" s="58">
        <v>18.850000000000001</v>
      </c>
      <c r="B60" s="58">
        <v>19.555943409341896</v>
      </c>
    </row>
    <row r="61" spans="1:2">
      <c r="A61" s="58">
        <v>13.65</v>
      </c>
      <c r="B61" s="58">
        <v>14.455970378085437</v>
      </c>
    </row>
    <row r="62" spans="1:2">
      <c r="A62" s="58">
        <v>7.13</v>
      </c>
      <c r="B62" s="58">
        <v>7.7282505700453532</v>
      </c>
    </row>
    <row r="63" spans="1:2">
      <c r="A63" s="58">
        <v>15.68</v>
      </c>
      <c r="B63" s="58">
        <v>16.360998684504558</v>
      </c>
    </row>
    <row r="64" spans="1:2">
      <c r="A64" s="58">
        <v>9.98</v>
      </c>
      <c r="B64" s="58">
        <v>10.681827187638834</v>
      </c>
    </row>
    <row r="65" spans="1:2">
      <c r="A65" s="58">
        <v>17.89</v>
      </c>
      <c r="B65" s="58">
        <v>18.530320237191937</v>
      </c>
    </row>
    <row r="66" spans="1:2">
      <c r="A66" s="58">
        <v>10.87</v>
      </c>
      <c r="B66" s="58">
        <v>10.827216255615809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41"/>
  <sheetViews>
    <sheetView topLeftCell="A20" workbookViewId="0">
      <selection activeCell="D38" sqref="D38"/>
    </sheetView>
  </sheetViews>
  <sheetFormatPr baseColWidth="10" defaultRowHeight="12.75"/>
  <cols>
    <col min="1" max="1" width="29.85546875" style="37" customWidth="1"/>
    <col min="2" max="2" width="12" style="37" bestFit="1" customWidth="1"/>
    <col min="3" max="4" width="11.42578125" style="37"/>
    <col min="5" max="5" width="20.5703125" style="37" customWidth="1"/>
    <col min="6" max="256" width="11.42578125" style="37"/>
    <col min="257" max="257" width="24.7109375" style="37" customWidth="1"/>
    <col min="258" max="512" width="11.42578125" style="37"/>
    <col min="513" max="513" width="24.7109375" style="37" customWidth="1"/>
    <col min="514" max="768" width="11.42578125" style="37"/>
    <col min="769" max="769" width="24.7109375" style="37" customWidth="1"/>
    <col min="770" max="1024" width="11.42578125" style="37"/>
    <col min="1025" max="1025" width="24.7109375" style="37" customWidth="1"/>
    <col min="1026" max="1280" width="11.42578125" style="37"/>
    <col min="1281" max="1281" width="24.7109375" style="37" customWidth="1"/>
    <col min="1282" max="1536" width="11.42578125" style="37"/>
    <col min="1537" max="1537" width="24.7109375" style="37" customWidth="1"/>
    <col min="1538" max="1792" width="11.42578125" style="37"/>
    <col min="1793" max="1793" width="24.7109375" style="37" customWidth="1"/>
    <col min="1794" max="2048" width="11.42578125" style="37"/>
    <col min="2049" max="2049" width="24.7109375" style="37" customWidth="1"/>
    <col min="2050" max="2304" width="11.42578125" style="37"/>
    <col min="2305" max="2305" width="24.7109375" style="37" customWidth="1"/>
    <col min="2306" max="2560" width="11.42578125" style="37"/>
    <col min="2561" max="2561" width="24.7109375" style="37" customWidth="1"/>
    <col min="2562" max="2816" width="11.42578125" style="37"/>
    <col min="2817" max="2817" width="24.7109375" style="37" customWidth="1"/>
    <col min="2818" max="3072" width="11.42578125" style="37"/>
    <col min="3073" max="3073" width="24.7109375" style="37" customWidth="1"/>
    <col min="3074" max="3328" width="11.42578125" style="37"/>
    <col min="3329" max="3329" width="24.7109375" style="37" customWidth="1"/>
    <col min="3330" max="3584" width="11.42578125" style="37"/>
    <col min="3585" max="3585" width="24.7109375" style="37" customWidth="1"/>
    <col min="3586" max="3840" width="11.42578125" style="37"/>
    <col min="3841" max="3841" width="24.7109375" style="37" customWidth="1"/>
    <col min="3842" max="4096" width="11.42578125" style="37"/>
    <col min="4097" max="4097" width="24.7109375" style="37" customWidth="1"/>
    <col min="4098" max="4352" width="11.42578125" style="37"/>
    <col min="4353" max="4353" width="24.7109375" style="37" customWidth="1"/>
    <col min="4354" max="4608" width="11.42578125" style="37"/>
    <col min="4609" max="4609" width="24.7109375" style="37" customWidth="1"/>
    <col min="4610" max="4864" width="11.42578125" style="37"/>
    <col min="4865" max="4865" width="24.7109375" style="37" customWidth="1"/>
    <col min="4866" max="5120" width="11.42578125" style="37"/>
    <col min="5121" max="5121" width="24.7109375" style="37" customWidth="1"/>
    <col min="5122" max="5376" width="11.42578125" style="37"/>
    <col min="5377" max="5377" width="24.7109375" style="37" customWidth="1"/>
    <col min="5378" max="5632" width="11.42578125" style="37"/>
    <col min="5633" max="5633" width="24.7109375" style="37" customWidth="1"/>
    <col min="5634" max="5888" width="11.42578125" style="37"/>
    <col min="5889" max="5889" width="24.7109375" style="37" customWidth="1"/>
    <col min="5890" max="6144" width="11.42578125" style="37"/>
    <col min="6145" max="6145" width="24.7109375" style="37" customWidth="1"/>
    <col min="6146" max="6400" width="11.42578125" style="37"/>
    <col min="6401" max="6401" width="24.7109375" style="37" customWidth="1"/>
    <col min="6402" max="6656" width="11.42578125" style="37"/>
    <col min="6657" max="6657" width="24.7109375" style="37" customWidth="1"/>
    <col min="6658" max="6912" width="11.42578125" style="37"/>
    <col min="6913" max="6913" width="24.7109375" style="37" customWidth="1"/>
    <col min="6914" max="7168" width="11.42578125" style="37"/>
    <col min="7169" max="7169" width="24.7109375" style="37" customWidth="1"/>
    <col min="7170" max="7424" width="11.42578125" style="37"/>
    <col min="7425" max="7425" width="24.7109375" style="37" customWidth="1"/>
    <col min="7426" max="7680" width="11.42578125" style="37"/>
    <col min="7681" max="7681" width="24.7109375" style="37" customWidth="1"/>
    <col min="7682" max="7936" width="11.42578125" style="37"/>
    <col min="7937" max="7937" width="24.7109375" style="37" customWidth="1"/>
    <col min="7938" max="8192" width="11.42578125" style="37"/>
    <col min="8193" max="8193" width="24.7109375" style="37" customWidth="1"/>
    <col min="8194" max="8448" width="11.42578125" style="37"/>
    <col min="8449" max="8449" width="24.7109375" style="37" customWidth="1"/>
    <col min="8450" max="8704" width="11.42578125" style="37"/>
    <col min="8705" max="8705" width="24.7109375" style="37" customWidth="1"/>
    <col min="8706" max="8960" width="11.42578125" style="37"/>
    <col min="8961" max="8961" width="24.7109375" style="37" customWidth="1"/>
    <col min="8962" max="9216" width="11.42578125" style="37"/>
    <col min="9217" max="9217" width="24.7109375" style="37" customWidth="1"/>
    <col min="9218" max="9472" width="11.42578125" style="37"/>
    <col min="9473" max="9473" width="24.7109375" style="37" customWidth="1"/>
    <col min="9474" max="9728" width="11.42578125" style="37"/>
    <col min="9729" max="9729" width="24.7109375" style="37" customWidth="1"/>
    <col min="9730" max="9984" width="11.42578125" style="37"/>
    <col min="9985" max="9985" width="24.7109375" style="37" customWidth="1"/>
    <col min="9986" max="10240" width="11.42578125" style="37"/>
    <col min="10241" max="10241" width="24.7109375" style="37" customWidth="1"/>
    <col min="10242" max="10496" width="11.42578125" style="37"/>
    <col min="10497" max="10497" width="24.7109375" style="37" customWidth="1"/>
    <col min="10498" max="10752" width="11.42578125" style="37"/>
    <col min="10753" max="10753" width="24.7109375" style="37" customWidth="1"/>
    <col min="10754" max="11008" width="11.42578125" style="37"/>
    <col min="11009" max="11009" width="24.7109375" style="37" customWidth="1"/>
    <col min="11010" max="11264" width="11.42578125" style="37"/>
    <col min="11265" max="11265" width="24.7109375" style="37" customWidth="1"/>
    <col min="11266" max="11520" width="11.42578125" style="37"/>
    <col min="11521" max="11521" width="24.7109375" style="37" customWidth="1"/>
    <col min="11522" max="11776" width="11.42578125" style="37"/>
    <col min="11777" max="11777" width="24.7109375" style="37" customWidth="1"/>
    <col min="11778" max="12032" width="11.42578125" style="37"/>
    <col min="12033" max="12033" width="24.7109375" style="37" customWidth="1"/>
    <col min="12034" max="12288" width="11.42578125" style="37"/>
    <col min="12289" max="12289" width="24.7109375" style="37" customWidth="1"/>
    <col min="12290" max="12544" width="11.42578125" style="37"/>
    <col min="12545" max="12545" width="24.7109375" style="37" customWidth="1"/>
    <col min="12546" max="12800" width="11.42578125" style="37"/>
    <col min="12801" max="12801" width="24.7109375" style="37" customWidth="1"/>
    <col min="12802" max="13056" width="11.42578125" style="37"/>
    <col min="13057" max="13057" width="24.7109375" style="37" customWidth="1"/>
    <col min="13058" max="13312" width="11.42578125" style="37"/>
    <col min="13313" max="13313" width="24.7109375" style="37" customWidth="1"/>
    <col min="13314" max="13568" width="11.42578125" style="37"/>
    <col min="13569" max="13569" width="24.7109375" style="37" customWidth="1"/>
    <col min="13570" max="13824" width="11.42578125" style="37"/>
    <col min="13825" max="13825" width="24.7109375" style="37" customWidth="1"/>
    <col min="13826" max="14080" width="11.42578125" style="37"/>
    <col min="14081" max="14081" width="24.7109375" style="37" customWidth="1"/>
    <col min="14082" max="14336" width="11.42578125" style="37"/>
    <col min="14337" max="14337" width="24.7109375" style="37" customWidth="1"/>
    <col min="14338" max="14592" width="11.42578125" style="37"/>
    <col min="14593" max="14593" width="24.7109375" style="37" customWidth="1"/>
    <col min="14594" max="14848" width="11.42578125" style="37"/>
    <col min="14849" max="14849" width="24.7109375" style="37" customWidth="1"/>
    <col min="14850" max="15104" width="11.42578125" style="37"/>
    <col min="15105" max="15105" width="24.7109375" style="37" customWidth="1"/>
    <col min="15106" max="15360" width="11.42578125" style="37"/>
    <col min="15361" max="15361" width="24.7109375" style="37" customWidth="1"/>
    <col min="15362" max="15616" width="11.42578125" style="37"/>
    <col min="15617" max="15617" width="24.7109375" style="37" customWidth="1"/>
    <col min="15618" max="15872" width="11.42578125" style="37"/>
    <col min="15873" max="15873" width="24.7109375" style="37" customWidth="1"/>
    <col min="15874" max="16128" width="11.42578125" style="37"/>
    <col min="16129" max="16129" width="24.7109375" style="37" customWidth="1"/>
    <col min="16130" max="16384" width="11.42578125" style="37"/>
  </cols>
  <sheetData>
    <row r="1" spans="1:10" ht="15">
      <c r="A1" s="42" t="s">
        <v>56</v>
      </c>
    </row>
    <row r="2" spans="1:10" ht="15">
      <c r="A2" s="42">
        <v>27</v>
      </c>
      <c r="B2" s="42">
        <v>38</v>
      </c>
      <c r="C2" s="42">
        <v>61</v>
      </c>
      <c r="D2" s="42">
        <v>25</v>
      </c>
      <c r="E2" s="42">
        <v>43</v>
      </c>
      <c r="F2" s="42">
        <v>17</v>
      </c>
    </row>
    <row r="3" spans="1:10" ht="15">
      <c r="A3" s="42" t="s">
        <v>55</v>
      </c>
    </row>
    <row r="4" spans="1:10" ht="15">
      <c r="A4" s="42">
        <v>25</v>
      </c>
      <c r="B4" s="42">
        <v>35</v>
      </c>
      <c r="C4" s="42">
        <v>60</v>
      </c>
      <c r="D4" s="42">
        <v>26</v>
      </c>
      <c r="E4" s="42">
        <v>40</v>
      </c>
      <c r="F4" s="42">
        <v>16</v>
      </c>
    </row>
    <row r="5" spans="1:10">
      <c r="A5" s="93" t="s">
        <v>54</v>
      </c>
      <c r="B5" s="94"/>
      <c r="C5" s="94"/>
      <c r="D5" s="94"/>
      <c r="E5" s="94"/>
      <c r="F5" s="94"/>
      <c r="G5" s="94"/>
      <c r="H5" s="94"/>
      <c r="I5" s="94"/>
      <c r="J5" s="94"/>
    </row>
    <row r="6" spans="1:10">
      <c r="A6" s="95"/>
      <c r="B6" s="94"/>
      <c r="C6" s="94"/>
      <c r="D6" s="94"/>
      <c r="E6" s="94"/>
      <c r="F6" s="94"/>
      <c r="G6" s="94"/>
      <c r="H6" s="94"/>
      <c r="I6" s="94"/>
      <c r="J6" s="94"/>
    </row>
    <row r="7" spans="1:10">
      <c r="A7" s="94"/>
      <c r="B7" s="94"/>
      <c r="C7" s="94"/>
      <c r="D7" s="94"/>
      <c r="E7" s="94"/>
      <c r="F7" s="94"/>
      <c r="G7" s="94"/>
      <c r="H7" s="94"/>
      <c r="I7" s="94"/>
      <c r="J7" s="94"/>
    </row>
    <row r="8" spans="1:10">
      <c r="G8"/>
      <c r="H8"/>
      <c r="I8"/>
    </row>
    <row r="9" spans="1:10">
      <c r="A9" s="38" t="s">
        <v>126</v>
      </c>
    </row>
    <row r="10" spans="1:10" ht="15.75">
      <c r="A10" s="67" t="s">
        <v>103</v>
      </c>
      <c r="B10"/>
    </row>
    <row r="11" spans="1:10" ht="15.75">
      <c r="A11" s="67" t="s">
        <v>104</v>
      </c>
    </row>
    <row r="12" spans="1:10">
      <c r="A12" s="43" t="s">
        <v>106</v>
      </c>
      <c r="B12" s="37">
        <v>0.05</v>
      </c>
    </row>
    <row r="13" spans="1:10">
      <c r="A13" s="67" t="s">
        <v>122</v>
      </c>
    </row>
    <row r="15" spans="1:10">
      <c r="A15" s="36" t="s">
        <v>127</v>
      </c>
      <c r="B15" s="37">
        <f>FTEST(A2:F2,A4:F4)</f>
        <v>0.96104696880657736</v>
      </c>
      <c r="C15" s="38" t="s">
        <v>131</v>
      </c>
    </row>
    <row r="17" spans="1:7">
      <c r="A17" s="37" t="s">
        <v>123</v>
      </c>
    </row>
    <row r="19" spans="1:7">
      <c r="A19" s="37" t="s">
        <v>124</v>
      </c>
    </row>
    <row r="20" spans="1:7" ht="15.75">
      <c r="A20" s="67" t="s">
        <v>115</v>
      </c>
      <c r="B20"/>
    </row>
    <row r="21" spans="1:7" ht="15.75">
      <c r="A21" s="67" t="s">
        <v>125</v>
      </c>
      <c r="B21" s="67"/>
    </row>
    <row r="22" spans="1:7">
      <c r="A22" s="3" t="s">
        <v>30</v>
      </c>
      <c r="B22">
        <v>0.05</v>
      </c>
    </row>
    <row r="23" spans="1:7">
      <c r="A23" s="67" t="s">
        <v>137</v>
      </c>
      <c r="B23" s="37" t="s">
        <v>134</v>
      </c>
    </row>
    <row r="24" spans="1:7">
      <c r="B24" s="37" t="s">
        <v>130</v>
      </c>
    </row>
    <row r="25" spans="1:7">
      <c r="A25" s="37" t="s">
        <v>129</v>
      </c>
      <c r="B25" s="37">
        <f>TTEST(A2:F2,A4:F4,1,2)</f>
        <v>0.43532100772297933</v>
      </c>
      <c r="C25" s="38" t="s">
        <v>135</v>
      </c>
    </row>
    <row r="28" spans="1:7">
      <c r="A28" t="s">
        <v>53</v>
      </c>
      <c r="B28"/>
      <c r="C28"/>
      <c r="E28"/>
      <c r="F28"/>
      <c r="G28"/>
    </row>
    <row r="29" spans="1:7" ht="13.5" thickBot="1">
      <c r="A29"/>
      <c r="B29"/>
      <c r="C29"/>
      <c r="E29"/>
      <c r="F29"/>
      <c r="G29"/>
    </row>
    <row r="30" spans="1:7">
      <c r="A30" s="76"/>
      <c r="B30" s="76" t="s">
        <v>52</v>
      </c>
      <c r="C30" s="76" t="s">
        <v>51</v>
      </c>
    </row>
    <row r="31" spans="1:7">
      <c r="A31" s="7" t="s">
        <v>8</v>
      </c>
      <c r="B31" s="7">
        <v>35.166666666666664</v>
      </c>
      <c r="C31" s="7">
        <v>33.666666666666664</v>
      </c>
    </row>
    <row r="32" spans="1:7">
      <c r="A32" s="7" t="s">
        <v>42</v>
      </c>
      <c r="B32" s="7">
        <v>247.36666666666662</v>
      </c>
      <c r="C32" s="7">
        <v>236.26666666666659</v>
      </c>
    </row>
    <row r="33" spans="1:4">
      <c r="A33" s="7" t="s">
        <v>41</v>
      </c>
      <c r="B33" s="7">
        <v>6</v>
      </c>
      <c r="C33" s="7">
        <v>6</v>
      </c>
    </row>
    <row r="34" spans="1:4">
      <c r="A34" s="7" t="s">
        <v>50</v>
      </c>
      <c r="B34" s="7">
        <v>241.81666666666661</v>
      </c>
      <c r="C34" s="7"/>
    </row>
    <row r="35" spans="1:4">
      <c r="A35" s="7" t="s">
        <v>40</v>
      </c>
      <c r="B35" s="7">
        <v>0</v>
      </c>
      <c r="C35" s="7"/>
    </row>
    <row r="36" spans="1:4">
      <c r="A36" s="7" t="s">
        <v>39</v>
      </c>
      <c r="B36" s="7">
        <v>10</v>
      </c>
      <c r="C36" s="7"/>
    </row>
    <row r="37" spans="1:4">
      <c r="A37" s="7" t="s">
        <v>38</v>
      </c>
      <c r="B37" s="7">
        <v>0.16707396186273571</v>
      </c>
      <c r="C37" s="7"/>
    </row>
    <row r="38" spans="1:4">
      <c r="A38" s="7" t="s">
        <v>37</v>
      </c>
      <c r="B38" s="7">
        <v>0.43532100772297933</v>
      </c>
      <c r="C38" s="7"/>
      <c r="D38" s="38" t="s">
        <v>135</v>
      </c>
    </row>
    <row r="39" spans="1:4">
      <c r="A39" s="7" t="s">
        <v>36</v>
      </c>
      <c r="B39" s="7">
        <v>1.8124611021972235</v>
      </c>
      <c r="C39" s="7"/>
    </row>
    <row r="40" spans="1:4">
      <c r="A40" s="7" t="s">
        <v>35</v>
      </c>
      <c r="B40" s="7">
        <v>0.87064201544595865</v>
      </c>
      <c r="C40" s="7"/>
    </row>
    <row r="41" spans="1:4" ht="13.5" thickBot="1">
      <c r="A41" s="8" t="s">
        <v>34</v>
      </c>
      <c r="B41" s="8">
        <v>2.2281388424258681</v>
      </c>
      <c r="C41" s="8"/>
    </row>
  </sheetData>
  <mergeCells count="1">
    <mergeCell ref="A5:J7"/>
  </mergeCells>
  <pageMargins left="0.75" right="0.75" top="1" bottom="1" header="0" footer="0"/>
  <headerFooter alignWithMargins="0"/>
</worksheet>
</file>

<file path=xl/worksheets/sheet6.xml><?xml version="1.0" encoding="utf-8"?>
<worksheet xmlns="http://schemas.openxmlformats.org/spreadsheetml/2006/main" xmlns:r="http://schemas.openxmlformats.org/officeDocument/2006/relationships">
  <dimension ref="A1:D48"/>
  <sheetViews>
    <sheetView topLeftCell="A28" workbookViewId="0">
      <selection activeCell="A30" sqref="A30:B33"/>
    </sheetView>
  </sheetViews>
  <sheetFormatPr baseColWidth="10" defaultRowHeight="12.75"/>
  <cols>
    <col min="1" max="1" width="29.7109375" style="37" customWidth="1"/>
    <col min="2" max="3" width="11.42578125" style="37"/>
    <col min="4" max="4" width="12.7109375" style="37" bestFit="1" customWidth="1"/>
    <col min="5" max="16384" width="11.42578125" style="37"/>
  </cols>
  <sheetData>
    <row r="1" spans="1:2">
      <c r="A1" s="38" t="s">
        <v>49</v>
      </c>
    </row>
    <row r="2" spans="1:2">
      <c r="A2" s="38" t="s">
        <v>48</v>
      </c>
    </row>
    <row r="3" spans="1:2">
      <c r="A3" s="37" t="s">
        <v>47</v>
      </c>
    </row>
    <row r="4" spans="1:2">
      <c r="A4" s="37" t="s">
        <v>46</v>
      </c>
    </row>
    <row r="6" spans="1:2">
      <c r="A6" s="41" t="s">
        <v>33</v>
      </c>
      <c r="B6" s="40" t="s">
        <v>32</v>
      </c>
    </row>
    <row r="7" spans="1:2">
      <c r="A7" s="39">
        <v>12.1</v>
      </c>
      <c r="B7" s="39">
        <v>12.43</v>
      </c>
    </row>
    <row r="8" spans="1:2">
      <c r="A8" s="39">
        <v>15.42</v>
      </c>
      <c r="B8" s="39">
        <v>11.21</v>
      </c>
    </row>
    <row r="9" spans="1:2">
      <c r="A9" s="39">
        <v>15.51</v>
      </c>
      <c r="B9" s="39">
        <v>10.93</v>
      </c>
    </row>
    <row r="10" spans="1:2">
      <c r="A10" s="39">
        <v>11.3</v>
      </c>
      <c r="B10" s="39">
        <v>13.69</v>
      </c>
    </row>
    <row r="11" spans="1:2">
      <c r="A11" s="39">
        <v>11.75</v>
      </c>
      <c r="B11" s="39">
        <v>10.74</v>
      </c>
    </row>
    <row r="12" spans="1:2">
      <c r="A12" s="39">
        <v>17.100000000000001</v>
      </c>
      <c r="B12" s="39">
        <v>11.66</v>
      </c>
    </row>
    <row r="13" spans="1:2">
      <c r="A13" s="39">
        <v>16.09</v>
      </c>
      <c r="B13" s="39">
        <v>12.49</v>
      </c>
    </row>
    <row r="14" spans="1:2">
      <c r="A14" s="39">
        <v>15.96</v>
      </c>
      <c r="B14" s="39">
        <v>11.61</v>
      </c>
    </row>
    <row r="15" spans="1:2">
      <c r="A15" s="38"/>
    </row>
    <row r="16" spans="1:2">
      <c r="A16" s="38" t="s">
        <v>132</v>
      </c>
    </row>
    <row r="19" spans="1:3">
      <c r="A19" s="38" t="s">
        <v>126</v>
      </c>
    </row>
    <row r="20" spans="1:3" ht="15.75">
      <c r="A20" s="67" t="s">
        <v>103</v>
      </c>
      <c r="B20"/>
    </row>
    <row r="21" spans="1:3" ht="15.75">
      <c r="A21" s="67" t="s">
        <v>104</v>
      </c>
    </row>
    <row r="22" spans="1:3">
      <c r="A22" s="43" t="s">
        <v>106</v>
      </c>
      <c r="B22" s="77">
        <v>0.1</v>
      </c>
    </row>
    <row r="23" spans="1:3">
      <c r="A23" s="67" t="s">
        <v>133</v>
      </c>
    </row>
    <row r="25" spans="1:3">
      <c r="A25" s="36" t="s">
        <v>127</v>
      </c>
      <c r="B25" s="37">
        <f>FTEST(A7:A14,B7:B14)</f>
        <v>3.9176598985691202E-2</v>
      </c>
      <c r="C25" s="38" t="s">
        <v>136</v>
      </c>
    </row>
    <row r="27" spans="1:3">
      <c r="A27" s="38" t="s">
        <v>128</v>
      </c>
    </row>
    <row r="29" spans="1:3">
      <c r="A29" s="37" t="s">
        <v>124</v>
      </c>
    </row>
    <row r="30" spans="1:3" ht="15.75">
      <c r="A30" s="67" t="s">
        <v>115</v>
      </c>
      <c r="B30"/>
    </row>
    <row r="31" spans="1:3" ht="15.75">
      <c r="A31" s="67" t="s">
        <v>116</v>
      </c>
    </row>
    <row r="32" spans="1:3">
      <c r="A32" s="3" t="s">
        <v>30</v>
      </c>
      <c r="B32" s="58">
        <v>0.1</v>
      </c>
    </row>
    <row r="33" spans="1:4">
      <c r="A33" s="67" t="s">
        <v>137</v>
      </c>
    </row>
    <row r="36" spans="1:4">
      <c r="A36" t="s">
        <v>43</v>
      </c>
      <c r="B36"/>
      <c r="C36"/>
    </row>
    <row r="37" spans="1:4" ht="13.5" thickBot="1">
      <c r="A37"/>
      <c r="B37"/>
      <c r="C37"/>
    </row>
    <row r="38" spans="1:4">
      <c r="A38" s="76"/>
      <c r="B38" s="76" t="s">
        <v>33</v>
      </c>
      <c r="C38" s="76" t="s">
        <v>32</v>
      </c>
    </row>
    <row r="39" spans="1:4">
      <c r="A39" s="7" t="s">
        <v>8</v>
      </c>
      <c r="B39" s="7">
        <v>14.403750000000002</v>
      </c>
      <c r="C39" s="7">
        <v>11.844999999999999</v>
      </c>
    </row>
    <row r="40" spans="1:4">
      <c r="A40" s="7" t="s">
        <v>42</v>
      </c>
      <c r="B40" s="7">
        <v>5.2535124999999754</v>
      </c>
      <c r="C40" s="7">
        <v>0.95902857142859177</v>
      </c>
    </row>
    <row r="41" spans="1:4">
      <c r="A41" s="7" t="s">
        <v>41</v>
      </c>
      <c r="B41" s="7">
        <v>8</v>
      </c>
      <c r="C41" s="7">
        <v>8</v>
      </c>
    </row>
    <row r="42" spans="1:4">
      <c r="A42" s="7" t="s">
        <v>40</v>
      </c>
      <c r="B42" s="7">
        <v>0</v>
      </c>
      <c r="C42" s="7"/>
    </row>
    <row r="43" spans="1:4">
      <c r="A43" s="7" t="s">
        <v>39</v>
      </c>
      <c r="B43" s="7">
        <v>9</v>
      </c>
      <c r="C43" s="7"/>
    </row>
    <row r="44" spans="1:4">
      <c r="A44" s="7" t="s">
        <v>38</v>
      </c>
      <c r="B44" s="7">
        <v>2.9036095271822684</v>
      </c>
      <c r="C44" s="7"/>
    </row>
    <row r="45" spans="1:4">
      <c r="A45" s="7" t="s">
        <v>37</v>
      </c>
      <c r="B45" s="7">
        <v>8.746135985566679E-3</v>
      </c>
      <c r="C45" s="7"/>
    </row>
    <row r="46" spans="1:4">
      <c r="A46" s="7" t="s">
        <v>36</v>
      </c>
      <c r="B46" s="7">
        <v>1.3830287386012596</v>
      </c>
      <c r="C46" s="7"/>
    </row>
    <row r="47" spans="1:4">
      <c r="A47" s="7" t="s">
        <v>35</v>
      </c>
      <c r="B47" s="7">
        <v>1.7492271971133358E-2</v>
      </c>
      <c r="C47" s="7"/>
      <c r="D47" s="37" t="s">
        <v>138</v>
      </c>
    </row>
    <row r="48" spans="1:4" ht="13.5" thickBot="1">
      <c r="A48" s="8" t="s">
        <v>34</v>
      </c>
      <c r="B48" s="8">
        <v>1.83311292255007</v>
      </c>
      <c r="C48" s="8"/>
    </row>
  </sheetData>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dimension ref="A1:L45"/>
  <sheetViews>
    <sheetView workbookViewId="0">
      <selection sqref="A1:H3"/>
    </sheetView>
  </sheetViews>
  <sheetFormatPr baseColWidth="10" defaultRowHeight="12.75"/>
  <cols>
    <col min="1" max="1" width="31" customWidth="1"/>
    <col min="2" max="2" width="12.5703125" bestFit="1" customWidth="1"/>
    <col min="8" max="8" width="11.7109375" customWidth="1"/>
  </cols>
  <sheetData>
    <row r="1" spans="1:8" ht="15.75" customHeight="1">
      <c r="A1" s="96" t="s">
        <v>139</v>
      </c>
      <c r="B1" s="97"/>
      <c r="C1" s="97"/>
      <c r="D1" s="97"/>
      <c r="E1" s="97"/>
      <c r="F1" s="97"/>
      <c r="G1" s="97"/>
      <c r="H1" s="97"/>
    </row>
    <row r="2" spans="1:8" ht="15" customHeight="1">
      <c r="A2" s="97"/>
      <c r="B2" s="97"/>
      <c r="C2" s="97"/>
      <c r="D2" s="97"/>
      <c r="E2" s="97"/>
      <c r="F2" s="97"/>
      <c r="G2" s="97"/>
      <c r="H2" s="97"/>
    </row>
    <row r="3" spans="1:8" ht="15" customHeight="1">
      <c r="A3" s="97"/>
      <c r="B3" s="97"/>
      <c r="C3" s="97"/>
      <c r="D3" s="97"/>
      <c r="E3" s="97"/>
      <c r="F3" s="97"/>
      <c r="G3" s="97"/>
      <c r="H3" s="97"/>
    </row>
    <row r="4" spans="1:8" ht="15">
      <c r="A4" s="66" t="s">
        <v>140</v>
      </c>
    </row>
    <row r="6" spans="1:8" ht="13.5" thickBot="1"/>
    <row r="7" spans="1:8" ht="17.25" thickTop="1" thickBot="1">
      <c r="A7" s="53" t="s">
        <v>61</v>
      </c>
      <c r="B7" s="53" t="s">
        <v>62</v>
      </c>
    </row>
    <row r="8" spans="1:8" ht="15">
      <c r="A8" s="54">
        <v>15200</v>
      </c>
      <c r="B8" s="54">
        <v>16300</v>
      </c>
    </row>
    <row r="9" spans="1:8" ht="15">
      <c r="A9" s="54">
        <v>10100</v>
      </c>
      <c r="B9" s="54">
        <v>8300</v>
      </c>
    </row>
    <row r="10" spans="1:8" ht="15">
      <c r="A10" s="54">
        <v>6400</v>
      </c>
      <c r="B10" s="54">
        <v>28100</v>
      </c>
    </row>
    <row r="11" spans="1:8" ht="15">
      <c r="A11" s="54">
        <v>4300</v>
      </c>
      <c r="B11" s="54">
        <v>6800</v>
      </c>
    </row>
    <row r="12" spans="1:8" ht="15">
      <c r="A12" s="54">
        <v>9300</v>
      </c>
      <c r="B12" s="54">
        <v>11400</v>
      </c>
    </row>
    <row r="13" spans="1:8" ht="15">
      <c r="A13" s="54">
        <v>12800</v>
      </c>
      <c r="B13" s="54">
        <v>34000</v>
      </c>
    </row>
    <row r="14" spans="1:8" ht="15">
      <c r="A14" s="54">
        <v>8400</v>
      </c>
      <c r="B14" s="54">
        <v>9300</v>
      </c>
    </row>
    <row r="15" spans="1:8" ht="15">
      <c r="A15" s="54">
        <v>6500</v>
      </c>
      <c r="B15" s="54">
        <v>4200</v>
      </c>
    </row>
    <row r="16" spans="1:8" ht="15">
      <c r="A16" s="54">
        <v>3100</v>
      </c>
      <c r="B16" s="54">
        <v>12300</v>
      </c>
    </row>
    <row r="17" spans="1:12" ht="15">
      <c r="A17" s="54">
        <v>2400</v>
      </c>
      <c r="B17" s="54">
        <v>4500</v>
      </c>
    </row>
    <row r="18" spans="1:12" ht="15">
      <c r="A18" s="54">
        <v>9400</v>
      </c>
      <c r="B18" s="54">
        <v>4200</v>
      </c>
    </row>
    <row r="19" spans="1:12" ht="15.75" thickBot="1">
      <c r="A19" s="55">
        <v>6300</v>
      </c>
      <c r="B19" s="55">
        <v>11100</v>
      </c>
    </row>
    <row r="20" spans="1:12" ht="13.5" thickTop="1">
      <c r="A20" s="52">
        <f>AVERAGE(A8:A19)</f>
        <v>7850</v>
      </c>
      <c r="B20" s="52">
        <f>AVERAGE(B8:B19)</f>
        <v>12541.666666666666</v>
      </c>
    </row>
    <row r="22" spans="1:12">
      <c r="L22" s="36"/>
    </row>
    <row r="23" spans="1:12" ht="15.75">
      <c r="A23" s="67" t="s">
        <v>141</v>
      </c>
      <c r="L23" s="36"/>
    </row>
    <row r="24" spans="1:12" ht="15.75">
      <c r="A24" s="67" t="s">
        <v>142</v>
      </c>
      <c r="B24" s="37"/>
      <c r="L24" s="36"/>
    </row>
    <row r="25" spans="1:12">
      <c r="A25" s="3" t="s">
        <v>30</v>
      </c>
      <c r="B25" s="58">
        <v>0.05</v>
      </c>
      <c r="L25" s="36"/>
    </row>
    <row r="26" spans="1:12">
      <c r="A26" s="67" t="s">
        <v>137</v>
      </c>
      <c r="B26" s="37"/>
      <c r="L26" s="36"/>
    </row>
    <row r="27" spans="1:12">
      <c r="L27" s="36"/>
    </row>
    <row r="28" spans="1:12">
      <c r="B28" s="36" t="s">
        <v>24</v>
      </c>
    </row>
    <row r="29" spans="1:12">
      <c r="A29" s="36" t="s">
        <v>127</v>
      </c>
      <c r="B29">
        <f>TTEST(A8:A19,B8:B19,1,1)</f>
        <v>4.2953426851750284E-2</v>
      </c>
      <c r="C29" s="38" t="s">
        <v>143</v>
      </c>
      <c r="D29" s="36"/>
    </row>
    <row r="32" spans="1:12">
      <c r="A32" t="s">
        <v>63</v>
      </c>
    </row>
    <row r="33" spans="1:4" ht="13.5" thickBot="1"/>
    <row r="34" spans="1:4">
      <c r="A34" s="56"/>
      <c r="B34" s="56" t="s">
        <v>61</v>
      </c>
      <c r="C34" s="56" t="s">
        <v>62</v>
      </c>
    </row>
    <row r="35" spans="1:4">
      <c r="A35" s="7" t="s">
        <v>8</v>
      </c>
      <c r="B35" s="7">
        <v>7850</v>
      </c>
      <c r="C35" s="7">
        <v>12541.666666666666</v>
      </c>
    </row>
    <row r="36" spans="1:4">
      <c r="A36" s="7" t="s">
        <v>42</v>
      </c>
      <c r="B36" s="7">
        <v>14508181.818181818</v>
      </c>
      <c r="C36" s="7">
        <v>89580833.333333343</v>
      </c>
    </row>
    <row r="37" spans="1:4">
      <c r="A37" s="7" t="s">
        <v>41</v>
      </c>
      <c r="B37" s="7">
        <v>12</v>
      </c>
      <c r="C37" s="7">
        <v>12</v>
      </c>
    </row>
    <row r="38" spans="1:4">
      <c r="A38" s="7" t="s">
        <v>64</v>
      </c>
      <c r="B38" s="7">
        <v>0.41412604187026869</v>
      </c>
      <c r="C38" s="7"/>
    </row>
    <row r="39" spans="1:4">
      <c r="A39" s="7" t="s">
        <v>40</v>
      </c>
      <c r="B39" s="7">
        <v>0</v>
      </c>
      <c r="C39" s="7"/>
    </row>
    <row r="40" spans="1:4">
      <c r="A40" s="7" t="s">
        <v>39</v>
      </c>
      <c r="B40" s="7">
        <v>11</v>
      </c>
      <c r="C40" s="7"/>
    </row>
    <row r="41" spans="1:4">
      <c r="A41" s="7" t="s">
        <v>38</v>
      </c>
      <c r="B41" s="7">
        <v>-1.8863760035896391</v>
      </c>
      <c r="C41" s="7"/>
    </row>
    <row r="42" spans="1:4">
      <c r="A42" s="7" t="s">
        <v>37</v>
      </c>
      <c r="B42" s="7">
        <v>4.2953426851750257E-2</v>
      </c>
      <c r="C42" s="7"/>
      <c r="D42" s="38" t="s">
        <v>143</v>
      </c>
    </row>
    <row r="43" spans="1:4">
      <c r="A43" s="7" t="s">
        <v>36</v>
      </c>
      <c r="B43" s="7">
        <v>1.7958848142321888</v>
      </c>
      <c r="C43" s="7"/>
    </row>
    <row r="44" spans="1:4">
      <c r="A44" s="7" t="s">
        <v>35</v>
      </c>
      <c r="B44" s="7">
        <v>8.5906853703500513E-2</v>
      </c>
      <c r="C44" s="7"/>
    </row>
    <row r="45" spans="1:4" ht="13.5" thickBot="1">
      <c r="A45" s="8" t="s">
        <v>34</v>
      </c>
      <c r="B45" s="8">
        <v>2.2009851587218421</v>
      </c>
      <c r="C45" s="8"/>
    </row>
  </sheetData>
  <mergeCells count="1">
    <mergeCell ref="A1:H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24"/>
  <sheetViews>
    <sheetView workbookViewId="0">
      <selection activeCell="B12" sqref="B12"/>
    </sheetView>
  </sheetViews>
  <sheetFormatPr baseColWidth="10" defaultRowHeight="12.75"/>
  <cols>
    <col min="1" max="1" width="6.42578125" customWidth="1"/>
    <col min="2" max="2" width="7.85546875" customWidth="1"/>
    <col min="3" max="3" width="10.140625" customWidth="1"/>
    <col min="4" max="4" width="12.140625" bestFit="1" customWidth="1"/>
    <col min="5" max="5" width="11.28515625" customWidth="1"/>
  </cols>
  <sheetData>
    <row r="1" spans="1:7" ht="15">
      <c r="A1" s="78" t="s">
        <v>144</v>
      </c>
    </row>
    <row r="2" spans="1:7">
      <c r="A2" s="67" t="s">
        <v>145</v>
      </c>
    </row>
    <row r="4" spans="1:7">
      <c r="A4" s="3" t="s">
        <v>146</v>
      </c>
      <c r="B4">
        <v>18.55</v>
      </c>
    </row>
    <row r="5" spans="1:7">
      <c r="A5" s="3" t="s">
        <v>147</v>
      </c>
      <c r="B5">
        <v>5.55</v>
      </c>
    </row>
    <row r="8" spans="1:7">
      <c r="A8" t="s">
        <v>154</v>
      </c>
    </row>
    <row r="9" spans="1:7">
      <c r="A9" s="36" t="s">
        <v>155</v>
      </c>
    </row>
    <row r="10" spans="1:7">
      <c r="A10" s="36"/>
    </row>
    <row r="11" spans="1:7">
      <c r="A11" s="3" t="s">
        <v>30</v>
      </c>
      <c r="B11">
        <v>0.05</v>
      </c>
    </row>
    <row r="12" spans="1:7">
      <c r="A12" s="36" t="s">
        <v>127</v>
      </c>
      <c r="B12">
        <f>CHITEST(C17:C23,F17:F23)</f>
        <v>0.86662253941879885</v>
      </c>
      <c r="C12" s="36" t="s">
        <v>156</v>
      </c>
    </row>
    <row r="13" spans="1:7">
      <c r="A13" s="36"/>
    </row>
    <row r="14" spans="1:7">
      <c r="A14" s="36"/>
    </row>
    <row r="16" spans="1:7" ht="25.5">
      <c r="A16" s="80" t="s">
        <v>152</v>
      </c>
      <c r="B16" s="81" t="s">
        <v>153</v>
      </c>
      <c r="C16" s="82" t="s">
        <v>151</v>
      </c>
      <c r="D16" s="82" t="s">
        <v>149</v>
      </c>
      <c r="E16" s="82" t="s">
        <v>150</v>
      </c>
      <c r="F16" s="82" t="s">
        <v>148</v>
      </c>
      <c r="G16" s="79"/>
    </row>
    <row r="17" spans="1:7">
      <c r="A17" s="83">
        <v>5</v>
      </c>
      <c r="B17" s="83">
        <v>8.9</v>
      </c>
      <c r="C17" s="71">
        <v>4</v>
      </c>
      <c r="D17" s="84">
        <f>NORMDIST(B17,$B$4,$B$5,TRUE)</f>
        <v>4.1040364328968737E-2</v>
      </c>
      <c r="E17" s="84">
        <f>D17</f>
        <v>4.1040364328968737E-2</v>
      </c>
      <c r="F17" s="73">
        <f>E17*$C$24</f>
        <v>3.4063502393044054</v>
      </c>
      <c r="G17" s="58"/>
    </row>
    <row r="18" spans="1:7">
      <c r="A18" s="83">
        <f t="shared" ref="A18:A23" si="0">B17+0.1</f>
        <v>9</v>
      </c>
      <c r="B18" s="83">
        <v>12.9</v>
      </c>
      <c r="C18" s="71">
        <v>10</v>
      </c>
      <c r="D18" s="84">
        <f t="shared" ref="D18:D22" si="1">NORMDIST(B18,$B$4,$B$5,TRUE)</f>
        <v>0.15433469671335875</v>
      </c>
      <c r="E18" s="84">
        <f>D18-D17</f>
        <v>0.11329433238439002</v>
      </c>
      <c r="F18" s="73">
        <f t="shared" ref="F18:F23" si="2">E18*$C$24</f>
        <v>9.4034295879043714</v>
      </c>
      <c r="G18" s="58"/>
    </row>
    <row r="19" spans="1:7">
      <c r="A19" s="83">
        <f t="shared" si="0"/>
        <v>13</v>
      </c>
      <c r="B19" s="83">
        <v>16.899999999999999</v>
      </c>
      <c r="C19" s="71">
        <v>14</v>
      </c>
      <c r="D19" s="84">
        <f t="shared" si="1"/>
        <v>0.38311977243089301</v>
      </c>
      <c r="E19" s="84">
        <f t="shared" ref="E19:E23" si="3">D19-D18</f>
        <v>0.22878507571753426</v>
      </c>
      <c r="F19" s="73">
        <f t="shared" si="2"/>
        <v>18.989161284555344</v>
      </c>
      <c r="G19" s="58"/>
    </row>
    <row r="20" spans="1:7">
      <c r="A20" s="83">
        <f t="shared" si="0"/>
        <v>17</v>
      </c>
      <c r="B20" s="83">
        <v>20.9</v>
      </c>
      <c r="C20" s="71">
        <v>25</v>
      </c>
      <c r="D20" s="84">
        <f t="shared" si="1"/>
        <v>0.66400682096044839</v>
      </c>
      <c r="E20" s="84">
        <f t="shared" si="3"/>
        <v>0.28088704852955537</v>
      </c>
      <c r="F20" s="73">
        <f t="shared" si="2"/>
        <v>23.313625027953094</v>
      </c>
      <c r="G20" s="58"/>
    </row>
    <row r="21" spans="1:7">
      <c r="A21" s="83">
        <f t="shared" si="0"/>
        <v>21</v>
      </c>
      <c r="B21" s="83">
        <v>24.9</v>
      </c>
      <c r="C21" s="71">
        <v>17</v>
      </c>
      <c r="D21" s="84">
        <f t="shared" si="1"/>
        <v>0.87371806853652623</v>
      </c>
      <c r="E21" s="84">
        <f t="shared" si="3"/>
        <v>0.20971124757607784</v>
      </c>
      <c r="F21" s="73">
        <f t="shared" si="2"/>
        <v>17.40603354881446</v>
      </c>
      <c r="G21" s="58"/>
    </row>
    <row r="22" spans="1:7">
      <c r="A22" s="83">
        <f t="shared" si="0"/>
        <v>25</v>
      </c>
      <c r="B22" s="83">
        <v>28.9</v>
      </c>
      <c r="C22" s="71">
        <v>9</v>
      </c>
      <c r="D22" s="84">
        <f t="shared" si="1"/>
        <v>0.96889982579922396</v>
      </c>
      <c r="E22" s="84">
        <f t="shared" si="3"/>
        <v>9.518175726269773E-2</v>
      </c>
      <c r="F22" s="73">
        <f t="shared" si="2"/>
        <v>7.9000858528039117</v>
      </c>
      <c r="G22" s="58"/>
    </row>
    <row r="23" spans="1:7">
      <c r="A23" s="83">
        <f t="shared" si="0"/>
        <v>29</v>
      </c>
      <c r="B23" s="83">
        <v>32.9</v>
      </c>
      <c r="C23" s="71">
        <v>4</v>
      </c>
      <c r="D23" s="84">
        <v>1</v>
      </c>
      <c r="E23" s="84">
        <f t="shared" si="3"/>
        <v>3.1100174200776043E-2</v>
      </c>
      <c r="F23" s="73">
        <f t="shared" si="2"/>
        <v>2.5813144586644117</v>
      </c>
      <c r="G23" s="58"/>
    </row>
    <row r="24" spans="1:7">
      <c r="C24" s="71">
        <f>SUM(C17:C23)</f>
        <v>83</v>
      </c>
      <c r="E24" s="84">
        <f>SUM(E17:E23)</f>
        <v>1</v>
      </c>
      <c r="F24" s="71">
        <f>SUM(F17:F23)</f>
        <v>83</v>
      </c>
      <c r="G24" s="5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25"/>
  <sheetViews>
    <sheetView workbookViewId="0">
      <selection activeCell="B22" sqref="B22"/>
    </sheetView>
  </sheetViews>
  <sheetFormatPr baseColWidth="10" defaultRowHeight="12.75"/>
  <cols>
    <col min="2" max="2" width="12.42578125" bestFit="1" customWidth="1"/>
  </cols>
  <sheetData>
    <row r="1" spans="1:5">
      <c r="A1" s="36" t="s">
        <v>161</v>
      </c>
    </row>
    <row r="2" spans="1:5">
      <c r="A2" s="67" t="s">
        <v>162</v>
      </c>
    </row>
    <row r="3" spans="1:5">
      <c r="A3" s="36" t="s">
        <v>163</v>
      </c>
    </row>
    <row r="4" spans="1:5">
      <c r="A4" s="36"/>
    </row>
    <row r="5" spans="1:5">
      <c r="A5" s="36" t="s">
        <v>165</v>
      </c>
    </row>
    <row r="6" spans="1:5">
      <c r="A6" s="36" t="s">
        <v>166</v>
      </c>
    </row>
    <row r="9" spans="1:5">
      <c r="A9" s="71" t="s">
        <v>157</v>
      </c>
      <c r="B9" s="71" t="s">
        <v>158</v>
      </c>
      <c r="C9" s="71" t="s">
        <v>10</v>
      </c>
      <c r="D9" s="71" t="s">
        <v>159</v>
      </c>
      <c r="E9" s="71" t="s">
        <v>160</v>
      </c>
    </row>
    <row r="10" spans="1:5">
      <c r="A10" s="71" t="s">
        <v>158</v>
      </c>
      <c r="B10" s="71">
        <v>40</v>
      </c>
      <c r="C10" s="71">
        <v>36</v>
      </c>
      <c r="D10" s="71">
        <v>2</v>
      </c>
      <c r="E10" s="71">
        <v>78</v>
      </c>
    </row>
    <row r="11" spans="1:5">
      <c r="A11" s="71" t="s">
        <v>159</v>
      </c>
      <c r="B11" s="71">
        <v>0</v>
      </c>
      <c r="C11" s="71">
        <v>14</v>
      </c>
      <c r="D11" s="71">
        <v>7</v>
      </c>
      <c r="E11" s="71">
        <v>21</v>
      </c>
    </row>
    <row r="12" spans="1:5">
      <c r="A12" s="71" t="s">
        <v>160</v>
      </c>
      <c r="B12" s="71">
        <v>40</v>
      </c>
      <c r="C12" s="71">
        <v>50</v>
      </c>
      <c r="D12" s="71">
        <v>9</v>
      </c>
      <c r="E12" s="71">
        <v>99</v>
      </c>
    </row>
    <row r="15" spans="1:5">
      <c r="A15" s="36" t="s">
        <v>164</v>
      </c>
    </row>
    <row r="16" spans="1:5">
      <c r="A16" s="71" t="s">
        <v>157</v>
      </c>
      <c r="B16" s="71" t="s">
        <v>158</v>
      </c>
      <c r="C16" s="71" t="s">
        <v>10</v>
      </c>
      <c r="D16" s="71" t="s">
        <v>159</v>
      </c>
      <c r="E16" s="71" t="s">
        <v>160</v>
      </c>
    </row>
    <row r="17" spans="1:5">
      <c r="A17" s="71" t="s">
        <v>158</v>
      </c>
      <c r="B17" s="73">
        <f>B$12*$E10/$E$12</f>
        <v>31.515151515151516</v>
      </c>
      <c r="C17" s="73">
        <f t="shared" ref="C17:D17" si="0">C$12*$E10/$E$12</f>
        <v>39.393939393939391</v>
      </c>
      <c r="D17" s="73">
        <f t="shared" si="0"/>
        <v>7.0909090909090908</v>
      </c>
      <c r="E17" s="73">
        <f>SUM(B17:D17)</f>
        <v>78</v>
      </c>
    </row>
    <row r="18" spans="1:5">
      <c r="A18" s="71" t="s">
        <v>159</v>
      </c>
      <c r="B18" s="73">
        <f t="shared" ref="B18:D18" si="1">B$12*$E11/$E$12</f>
        <v>8.4848484848484844</v>
      </c>
      <c r="C18" s="73">
        <f t="shared" si="1"/>
        <v>10.606060606060606</v>
      </c>
      <c r="D18" s="73">
        <f t="shared" si="1"/>
        <v>1.9090909090909092</v>
      </c>
      <c r="E18" s="73">
        <f>SUM(B18:D18)</f>
        <v>21</v>
      </c>
    </row>
    <row r="19" spans="1:5">
      <c r="A19" s="71" t="s">
        <v>160</v>
      </c>
      <c r="B19" s="73">
        <f>SUM(B17:B18)</f>
        <v>40</v>
      </c>
      <c r="C19" s="73">
        <f t="shared" ref="C19:E19" si="2">SUM(C17:C18)</f>
        <v>50</v>
      </c>
      <c r="D19" s="73">
        <f t="shared" si="2"/>
        <v>9</v>
      </c>
      <c r="E19" s="73">
        <f t="shared" si="2"/>
        <v>99</v>
      </c>
    </row>
    <row r="22" spans="1:5">
      <c r="A22" s="36" t="s">
        <v>29</v>
      </c>
      <c r="B22">
        <f>CHITEST(B10:D11,B17:D18)</f>
        <v>4.1739585653845728E-7</v>
      </c>
    </row>
    <row r="25" spans="1:5">
      <c r="B25">
        <f>CHIDIST(0.2951,2)</f>
        <v>0.86281929653783784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Funciones</vt:lpstr>
      <vt:lpstr>1Media,VarConocida</vt:lpstr>
      <vt:lpstr>2Var</vt:lpstr>
      <vt:lpstr>2Medias,VarConocida</vt:lpstr>
      <vt:lpstr>2medias,VarDesconIgual</vt:lpstr>
      <vt:lpstr>2medias,VarDesconDesigual</vt:lpstr>
      <vt:lpstr>MuestrasPareadas</vt:lpstr>
      <vt:lpstr>BondadAjuste</vt:lpstr>
      <vt:lpstr>TablasContingencia</vt:lpstr>
    </vt:vector>
  </TitlesOfParts>
  <Company>fimcm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FIMCM - ESPOL</dc:creator>
  <cp:lastModifiedBy>Barcillo Barsiniestro</cp:lastModifiedBy>
  <dcterms:created xsi:type="dcterms:W3CDTF">2007-06-18T08:05:06Z</dcterms:created>
  <dcterms:modified xsi:type="dcterms:W3CDTF">2009-11-19T01:17:57Z</dcterms:modified>
</cp:coreProperties>
</file>