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7680"/>
  </bookViews>
  <sheets>
    <sheet name="Tilapia" sheetId="1" r:id="rId1"/>
  </sheets>
  <calcPr calcId="125725"/>
</workbook>
</file>

<file path=xl/calcChain.xml><?xml version="1.0" encoding="utf-8"?>
<calcChain xmlns="http://schemas.openxmlformats.org/spreadsheetml/2006/main">
  <c r="H14" i="1"/>
  <c r="I13"/>
  <c r="I12"/>
  <c r="I11"/>
  <c r="I20"/>
  <c r="H19"/>
  <c r="H18"/>
  <c r="H20" s="1"/>
  <c r="H17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" s="1"/>
  <c r="E1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1" s="1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1" s="1"/>
  <c r="L2" s="1"/>
  <c r="I10"/>
  <c r="H10"/>
  <c r="I9"/>
  <c r="H9"/>
  <c r="H8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5"/>
  <c r="H5"/>
  <c r="H4"/>
  <c r="D2"/>
  <c r="D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2"/>
  <c r="C1"/>
  <c r="I8"/>
  <c r="I7"/>
  <c r="I6"/>
  <c r="H6"/>
  <c r="C58" s="1"/>
  <c r="B2"/>
  <c r="B1"/>
  <c r="C6" l="1"/>
  <c r="C8"/>
  <c r="C10"/>
  <c r="C16"/>
  <c r="C20"/>
  <c r="C26"/>
  <c r="C30"/>
  <c r="C34"/>
  <c r="C38"/>
  <c r="C42"/>
  <c r="C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5"/>
  <c r="C57"/>
  <c r="C59"/>
  <c r="C4"/>
  <c r="C12"/>
  <c r="C14"/>
  <c r="C18"/>
  <c r="C22"/>
  <c r="C24"/>
  <c r="C28"/>
  <c r="C32"/>
  <c r="C36"/>
  <c r="C40"/>
  <c r="C44"/>
  <c r="C46"/>
  <c r="C48"/>
  <c r="C50"/>
  <c r="C52"/>
  <c r="C54"/>
  <c r="C56"/>
</calcChain>
</file>

<file path=xl/sharedStrings.xml><?xml version="1.0" encoding="utf-8"?>
<sst xmlns="http://schemas.openxmlformats.org/spreadsheetml/2006/main" count="45" uniqueCount="44">
  <si>
    <r>
      <t xml:space="preserve">Longitud Cefalica de </t>
    </r>
    <r>
      <rPr>
        <b/>
        <i/>
        <sz val="11"/>
        <color theme="1"/>
        <rFont val="Calibri"/>
        <family val="2"/>
        <scheme val="minor"/>
      </rPr>
      <t>O niloticus</t>
    </r>
  </si>
  <si>
    <t>Cuenta</t>
  </si>
  <si>
    <t>n =</t>
  </si>
  <si>
    <t>suma=</t>
  </si>
  <si>
    <t>moda=</t>
  </si>
  <si>
    <t>mediana=</t>
  </si>
  <si>
    <t>Suma</t>
  </si>
  <si>
    <r>
      <t>x</t>
    </r>
    <r>
      <rPr>
        <b/>
        <vertAlign val="subscript"/>
        <sz val="12"/>
        <color theme="1"/>
        <rFont val="Calibri"/>
        <family val="2"/>
        <scheme val="minor"/>
      </rPr>
      <t>i</t>
    </r>
    <r>
      <rPr>
        <b/>
        <sz val="12"/>
        <color theme="1"/>
        <rFont val="Calibri"/>
        <family val="2"/>
        <scheme val="minor"/>
      </rPr>
      <t>-</t>
    </r>
    <r>
      <rPr>
        <b/>
        <sz val="12"/>
        <color theme="1"/>
        <rFont val="Symbol"/>
        <family val="1"/>
        <charset val="2"/>
      </rPr>
      <t>`</t>
    </r>
    <r>
      <rPr>
        <b/>
        <sz val="12"/>
        <color theme="1"/>
        <rFont val="Calibri"/>
        <family val="2"/>
        <scheme val="minor"/>
      </rPr>
      <t>x</t>
    </r>
  </si>
  <si>
    <r>
      <t>(x</t>
    </r>
    <r>
      <rPr>
        <b/>
        <vertAlign val="subscript"/>
        <sz val="12"/>
        <color theme="1"/>
        <rFont val="Calibri"/>
        <family val="2"/>
        <scheme val="minor"/>
      </rPr>
      <t>i</t>
    </r>
    <r>
      <rPr>
        <b/>
        <sz val="12"/>
        <color theme="1"/>
        <rFont val="Calibri"/>
        <family val="2"/>
        <scheme val="minor"/>
      </rPr>
      <t>-</t>
    </r>
    <r>
      <rPr>
        <b/>
        <sz val="12"/>
        <color theme="1"/>
        <rFont val="Symbol"/>
        <family val="1"/>
        <charset val="2"/>
      </rPr>
      <t>`</t>
    </r>
    <r>
      <rPr>
        <b/>
        <sz val="12"/>
        <color theme="1"/>
        <rFont val="Calibri"/>
        <family val="2"/>
        <scheme val="minor"/>
      </rPr>
      <t>x)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</si>
  <si>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n</t>
  </si>
  <si>
    <t>S</t>
  </si>
  <si>
    <t>Formula</t>
  </si>
  <si>
    <t>Funcion</t>
  </si>
  <si>
    <t>s=</t>
  </si>
  <si>
    <t>a=</t>
  </si>
  <si>
    <r>
      <t>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=</t>
    </r>
  </si>
  <si>
    <r>
      <t>`</t>
    </r>
    <r>
      <rPr>
        <b/>
        <sz val="11"/>
        <color theme="1"/>
        <rFont val="Calibri"/>
        <family val="2"/>
        <scheme val="minor"/>
      </rPr>
      <t>x=</t>
    </r>
  </si>
  <si>
    <t>i</t>
  </si>
  <si>
    <r>
      <t xml:space="preserve">x+a </t>
    </r>
    <r>
      <rPr>
        <b/>
        <sz val="11"/>
        <color rgb="FFFF0000"/>
        <rFont val="Calibri"/>
        <family val="2"/>
        <scheme val="minor"/>
      </rPr>
      <t>(3)</t>
    </r>
  </si>
  <si>
    <r>
      <t xml:space="preserve">ax </t>
    </r>
    <r>
      <rPr>
        <b/>
        <sz val="11"/>
        <color rgb="FFFF0000"/>
        <rFont val="Calibri"/>
        <family val="2"/>
        <scheme val="minor"/>
      </rPr>
      <t>(4)</t>
    </r>
  </si>
  <si>
    <r>
      <t>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</si>
  <si>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i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</si>
  <si>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SC=</t>
  </si>
  <si>
    <r>
      <rPr>
        <b/>
        <sz val="11"/>
        <color theme="1"/>
        <rFont val="Symbol"/>
        <family val="1"/>
        <charset val="2"/>
      </rPr>
      <t>`</t>
    </r>
    <r>
      <rPr>
        <b/>
        <sz val="11"/>
        <color theme="1"/>
        <rFont val="Calibri"/>
        <family val="2"/>
        <scheme val="minor"/>
      </rPr>
      <t>x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</si>
  <si>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SC/n=</t>
  </si>
  <si>
    <r>
      <t>SC/n-</t>
    </r>
    <r>
      <rPr>
        <b/>
        <sz val="11"/>
        <color theme="1"/>
        <rFont val="Symbol"/>
        <family val="1"/>
        <charset val="2"/>
      </rPr>
      <t>`</t>
    </r>
    <r>
      <rPr>
        <b/>
        <sz val="11"/>
        <color theme="1"/>
        <rFont val="Calibri"/>
        <family val="2"/>
        <scheme val="minor"/>
      </rPr>
      <t>x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=</t>
    </r>
  </si>
  <si>
    <t>Longitud Cefalica de O niloticus</t>
  </si>
  <si>
    <t>Media</t>
  </si>
  <si>
    <t>Error típico</t>
  </si>
  <si>
    <t>Mediana</t>
  </si>
  <si>
    <t>Moda</t>
  </si>
  <si>
    <t>Desviación estándar</t>
  </si>
  <si>
    <t>Varianza de la muestra</t>
  </si>
  <si>
    <t>Curtosis</t>
  </si>
  <si>
    <t>Coeficiente de asimetría</t>
  </si>
  <si>
    <t>Rango</t>
  </si>
  <si>
    <t>Mínimo</t>
  </si>
  <si>
    <t>Máximo</t>
  </si>
  <si>
    <t>Nivel de confianza(95.0%)</t>
  </si>
  <si>
    <t>rango=</t>
  </si>
  <si>
    <t>max=</t>
  </si>
  <si>
    <t>min=</t>
  </si>
  <si>
    <r>
      <t xml:space="preserve">Var (X)= 1/N </t>
    </r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2 -  </t>
    </r>
    <r>
      <rPr>
        <b/>
        <sz val="11"/>
        <color theme="1"/>
        <rFont val="Symbol"/>
        <family val="1"/>
        <charset val="2"/>
      </rPr>
      <t>`</t>
    </r>
    <r>
      <rPr>
        <b/>
        <sz val="11"/>
        <color theme="1"/>
        <rFont val="Calibri"/>
        <family val="2"/>
        <scheme val="minor"/>
      </rPr>
      <t xml:space="preserve">x2 </t>
    </r>
    <r>
      <rPr>
        <b/>
        <sz val="11"/>
        <color rgb="FFFF0000"/>
        <rFont val="Calibri"/>
        <family val="2"/>
        <scheme val="minor"/>
      </rPr>
      <t>(7)</t>
    </r>
  </si>
  <si>
    <t>error tipico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</si>
</sst>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vertAlign val="superscript"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 applyBorder="1" applyAlignment="1"/>
    <xf numFmtId="0" fontId="16" fillId="0" borderId="0" xfId="0" applyFont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16" fillId="0" borderId="0" xfId="0" quotePrefix="1" applyFont="1" applyAlignment="1">
      <alignment horizontal="left"/>
    </xf>
    <xf numFmtId="0" fontId="16" fillId="0" borderId="0" xfId="0" applyFont="1"/>
    <xf numFmtId="2" fontId="0" fillId="0" borderId="0" xfId="0" applyNumberFormat="1"/>
    <xf numFmtId="0" fontId="21" fillId="0" borderId="0" xfId="0" quotePrefix="1" applyFont="1" applyAlignment="1">
      <alignment horizontal="left"/>
    </xf>
    <xf numFmtId="0" fontId="0" fillId="0" borderId="16" xfId="0" applyBorder="1"/>
    <xf numFmtId="43" fontId="0" fillId="0" borderId="16" xfId="0" applyNumberFormat="1" applyBorder="1"/>
    <xf numFmtId="0" fontId="0" fillId="0" borderId="13" xfId="0" applyBorder="1"/>
    <xf numFmtId="43" fontId="0" fillId="0" borderId="13" xfId="0" applyNumberFormat="1" applyBorder="1"/>
    <xf numFmtId="0" fontId="16" fillId="0" borderId="10" xfId="0" applyFont="1" applyBorder="1" applyAlignment="1">
      <alignment horizontal="center"/>
    </xf>
    <xf numFmtId="0" fontId="16" fillId="0" borderId="10" xfId="0" quotePrefix="1" applyFont="1" applyBorder="1" applyAlignment="1">
      <alignment horizontal="left" wrapText="1"/>
    </xf>
    <xf numFmtId="0" fontId="23" fillId="0" borderId="10" xfId="0" quotePrefix="1" applyFont="1" applyBorder="1" applyAlignment="1">
      <alignment horizontal="center"/>
    </xf>
    <xf numFmtId="0" fontId="16" fillId="0" borderId="10" xfId="0" applyFont="1" applyBorder="1"/>
    <xf numFmtId="0" fontId="0" fillId="0" borderId="10" xfId="0" applyBorder="1"/>
    <xf numFmtId="0" fontId="21" fillId="0" borderId="10" xfId="0" applyFont="1" applyBorder="1"/>
    <xf numFmtId="165" fontId="0" fillId="0" borderId="10" xfId="0" applyNumberFormat="1" applyBorder="1"/>
    <xf numFmtId="166" fontId="0" fillId="0" borderId="17" xfId="0" applyNumberFormat="1" applyBorder="1"/>
    <xf numFmtId="166" fontId="0" fillId="0" borderId="11" xfId="0" applyNumberFormat="1" applyBorder="1"/>
    <xf numFmtId="0" fontId="16" fillId="0" borderId="10" xfId="0" quotePrefix="1" applyFont="1" applyBorder="1" applyAlignment="1">
      <alignment horizontal="center"/>
    </xf>
    <xf numFmtId="0" fontId="16" fillId="0" borderId="18" xfId="0" quotePrefix="1" applyFont="1" applyBorder="1" applyAlignment="1">
      <alignment horizontal="center"/>
    </xf>
    <xf numFmtId="2" fontId="0" fillId="0" borderId="20" xfId="0" applyNumberFormat="1" applyBorder="1"/>
    <xf numFmtId="2" fontId="0" fillId="0" borderId="10" xfId="0" applyNumberFormat="1" applyBorder="1"/>
    <xf numFmtId="2" fontId="0" fillId="0" borderId="13" xfId="0" applyNumberFormat="1" applyBorder="1"/>
    <xf numFmtId="2" fontId="0" fillId="0" borderId="12" xfId="0" applyNumberFormat="1" applyBorder="1"/>
    <xf numFmtId="165" fontId="28" fillId="0" borderId="16" xfId="42" applyNumberFormat="1" applyFont="1" applyBorder="1"/>
    <xf numFmtId="165" fontId="28" fillId="0" borderId="13" xfId="42" applyNumberFormat="1" applyFont="1" applyBorder="1"/>
    <xf numFmtId="0" fontId="16" fillId="0" borderId="10" xfId="0" quotePrefix="1" applyFont="1" applyBorder="1" applyAlignment="1">
      <alignment horizontal="right"/>
    </xf>
    <xf numFmtId="0" fontId="16" fillId="0" borderId="19" xfId="0" applyFont="1" applyBorder="1" applyAlignment="1">
      <alignment horizontal="right"/>
    </xf>
    <xf numFmtId="0" fontId="16" fillId="0" borderId="18" xfId="0" applyFont="1" applyBorder="1" applyAlignment="1"/>
    <xf numFmtId="0" fontId="0" fillId="0" borderId="10" xfId="0" quotePrefix="1" applyBorder="1" applyAlignment="1">
      <alignment horizontal="left"/>
    </xf>
    <xf numFmtId="43" fontId="0" fillId="0" borderId="10" xfId="0" applyNumberFormat="1" applyBorder="1"/>
    <xf numFmtId="0" fontId="16" fillId="0" borderId="10" xfId="0" quotePrefix="1" applyFont="1" applyBorder="1" applyAlignment="1">
      <alignment horizontal="left"/>
    </xf>
    <xf numFmtId="0" fontId="21" fillId="0" borderId="10" xfId="0" quotePrefix="1" applyFont="1" applyBorder="1" applyAlignment="1">
      <alignment horizontal="center"/>
    </xf>
    <xf numFmtId="0" fontId="18" fillId="0" borderId="15" xfId="0" applyFont="1" applyFill="1" applyBorder="1" applyAlignment="1">
      <alignment horizontal="centerContinuous"/>
    </xf>
    <xf numFmtId="2" fontId="0" fillId="0" borderId="0" xfId="0" applyNumberFormat="1" applyFill="1" applyBorder="1" applyAlignment="1"/>
    <xf numFmtId="164" fontId="0" fillId="0" borderId="0" xfId="0" applyNumberFormat="1" applyFill="1" applyBorder="1" applyAlignment="1"/>
    <xf numFmtId="0" fontId="18" fillId="0" borderId="0" xfId="0" applyFont="1" applyFill="1" applyBorder="1" applyAlignment="1"/>
    <xf numFmtId="2" fontId="18" fillId="0" borderId="0" xfId="0" applyNumberFormat="1" applyFont="1" applyFill="1" applyBorder="1" applyAlignment="1"/>
    <xf numFmtId="0" fontId="18" fillId="0" borderId="14" xfId="0" applyFont="1" applyFill="1" applyBorder="1" applyAlignme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topLeftCell="D3" workbookViewId="0">
      <selection activeCell="O15" sqref="O15"/>
    </sheetView>
  </sheetViews>
  <sheetFormatPr baseColWidth="10" defaultRowHeight="15"/>
  <cols>
    <col min="1" max="1" width="3" bestFit="1" customWidth="1"/>
    <col min="6" max="6" width="5.28515625" customWidth="1"/>
    <col min="7" max="7" width="10.5703125" customWidth="1"/>
    <col min="8" max="8" width="9.5703125" bestFit="1" customWidth="1"/>
    <col min="9" max="9" width="8" bestFit="1" customWidth="1"/>
    <col min="10" max="10" width="5.140625" customWidth="1"/>
    <col min="11" max="11" width="9" customWidth="1"/>
    <col min="13" max="13" width="5.28515625" customWidth="1"/>
    <col min="14" max="14" width="24.140625" bestFit="1" customWidth="1"/>
  </cols>
  <sheetData>
    <row r="1" spans="1:15" ht="17.25">
      <c r="A1" s="16" t="s">
        <v>9</v>
      </c>
      <c r="B1" s="17">
        <f>COUNT(B4:B59)</f>
        <v>56</v>
      </c>
      <c r="C1" s="17">
        <f>COUNT(C4:C59)</f>
        <v>56</v>
      </c>
      <c r="D1" s="17">
        <f>COUNT(D4:D59)</f>
        <v>56</v>
      </c>
      <c r="E1" s="17">
        <f>COUNT(E4:E59)</f>
        <v>56</v>
      </c>
      <c r="J1" s="30" t="s">
        <v>20</v>
      </c>
      <c r="K1" s="24">
        <f>VAR(K4:K59)</f>
        <v>2.504974025972611</v>
      </c>
      <c r="L1" s="27">
        <f>VAR(L4:L59)</f>
        <v>250.49740259740503</v>
      </c>
    </row>
    <row r="2" spans="1:15">
      <c r="A2" s="18" t="s">
        <v>10</v>
      </c>
      <c r="B2" s="19">
        <f>SUM(B4:B59)</f>
        <v>1570.2000000000005</v>
      </c>
      <c r="C2" s="19">
        <f>SUM(C4:C59)</f>
        <v>-4.1922021409845911E-13</v>
      </c>
      <c r="D2" s="19">
        <f>SUM(D4:D59)</f>
        <v>137.77357142857142</v>
      </c>
      <c r="E2" s="19">
        <f>SUM(E4:E59)</f>
        <v>44165.060000000005</v>
      </c>
      <c r="H2" s="31" t="s">
        <v>14</v>
      </c>
      <c r="I2" s="32">
        <v>10</v>
      </c>
      <c r="L2" s="26">
        <f>I2^2*K1</f>
        <v>250.4974025972611</v>
      </c>
    </row>
    <row r="3" spans="1:15" ht="46.5">
      <c r="A3" s="13" t="s">
        <v>17</v>
      </c>
      <c r="B3" s="14" t="s">
        <v>0</v>
      </c>
      <c r="C3" s="15" t="s">
        <v>7</v>
      </c>
      <c r="D3" s="15" t="s">
        <v>8</v>
      </c>
      <c r="E3" s="15" t="s">
        <v>21</v>
      </c>
      <c r="H3" s="6" t="s">
        <v>11</v>
      </c>
      <c r="I3" s="6" t="s">
        <v>12</v>
      </c>
      <c r="K3" s="22" t="s">
        <v>18</v>
      </c>
      <c r="L3" s="23" t="s">
        <v>19</v>
      </c>
    </row>
    <row r="4" spans="1:15" ht="15" customHeight="1" thickBot="1">
      <c r="A4" s="9">
        <v>1</v>
      </c>
      <c r="B4" s="28">
        <v>25.3</v>
      </c>
      <c r="C4" s="10">
        <f>B4-$H$6</f>
        <v>-2.739285714285721</v>
      </c>
      <c r="D4" s="10">
        <f>C4^2</f>
        <v>7.503686224489833</v>
      </c>
      <c r="E4" s="10">
        <f>B4^2</f>
        <v>640.09</v>
      </c>
      <c r="G4" s="6" t="s">
        <v>2</v>
      </c>
      <c r="H4">
        <f>COUNT(B4:B59)</f>
        <v>56</v>
      </c>
      <c r="K4" s="10">
        <f>B4+$I$2</f>
        <v>35.299999999999997</v>
      </c>
      <c r="L4" s="20">
        <f>$I$2*B4</f>
        <v>253</v>
      </c>
    </row>
    <row r="5" spans="1:15">
      <c r="A5" s="9">
        <f>A4+1</f>
        <v>2</v>
      </c>
      <c r="B5" s="28">
        <v>25.5</v>
      </c>
      <c r="C5" s="10">
        <f t="shared" ref="C5:C59" si="0">B5-$H$6</f>
        <v>-2.5392857142857217</v>
      </c>
      <c r="D5" s="10">
        <f t="shared" ref="D5:E59" si="1">C5^2</f>
        <v>6.4479719387755479</v>
      </c>
      <c r="E5" s="10">
        <f t="shared" ref="E5:E59" si="2">B5^2</f>
        <v>650.25</v>
      </c>
      <c r="G5" s="6" t="s">
        <v>3</v>
      </c>
      <c r="H5" s="3">
        <f>SUM(B4:B59)</f>
        <v>1570.2000000000005</v>
      </c>
      <c r="K5" s="10">
        <f>B5+$I$2</f>
        <v>35.5</v>
      </c>
      <c r="L5" s="20">
        <f>$I$2*B5</f>
        <v>255</v>
      </c>
      <c r="N5" s="37" t="s">
        <v>26</v>
      </c>
      <c r="O5" s="37"/>
    </row>
    <row r="6" spans="1:15">
      <c r="A6" s="9">
        <f t="shared" ref="A6:A59" si="3">A5+1</f>
        <v>3</v>
      </c>
      <c r="B6" s="28">
        <v>26</v>
      </c>
      <c r="C6" s="10">
        <f t="shared" si="0"/>
        <v>-2.0392857142857217</v>
      </c>
      <c r="D6" s="10">
        <f t="shared" si="1"/>
        <v>4.1586862244898262</v>
      </c>
      <c r="E6" s="10">
        <f t="shared" si="2"/>
        <v>676</v>
      </c>
      <c r="G6" s="8" t="s">
        <v>16</v>
      </c>
      <c r="H6" s="3">
        <f>B2/B1</f>
        <v>28.039285714285722</v>
      </c>
      <c r="I6" s="3">
        <f>AVERAGE(B4:B59)</f>
        <v>28.039285714285722</v>
      </c>
      <c r="K6" s="10">
        <f>B6+$I$2</f>
        <v>36</v>
      </c>
      <c r="L6" s="20">
        <f>$I$2*B6</f>
        <v>260</v>
      </c>
      <c r="N6" s="1"/>
      <c r="O6" s="1"/>
    </row>
    <row r="7" spans="1:15">
      <c r="A7" s="9">
        <f t="shared" si="3"/>
        <v>4</v>
      </c>
      <c r="B7" s="28">
        <v>26</v>
      </c>
      <c r="C7" s="10">
        <f t="shared" si="0"/>
        <v>-2.0392857142857217</v>
      </c>
      <c r="D7" s="10">
        <f t="shared" si="1"/>
        <v>4.1586862244898262</v>
      </c>
      <c r="E7" s="10">
        <f t="shared" si="2"/>
        <v>676</v>
      </c>
      <c r="G7" s="6" t="s">
        <v>4</v>
      </c>
      <c r="I7">
        <f>MODE(B4:B59)</f>
        <v>27</v>
      </c>
      <c r="K7" s="10">
        <f>B7+$I$2</f>
        <v>36</v>
      </c>
      <c r="L7" s="20">
        <f>$I$2*B7</f>
        <v>260</v>
      </c>
      <c r="N7" s="1" t="s">
        <v>27</v>
      </c>
      <c r="O7" s="39">
        <v>28.039285714285722</v>
      </c>
    </row>
    <row r="8" spans="1:15">
      <c r="A8" s="9">
        <f t="shared" si="3"/>
        <v>5</v>
      </c>
      <c r="B8" s="28">
        <v>26</v>
      </c>
      <c r="C8" s="10">
        <f t="shared" si="0"/>
        <v>-2.0392857142857217</v>
      </c>
      <c r="D8" s="10">
        <f t="shared" si="1"/>
        <v>4.1586862244898262</v>
      </c>
      <c r="E8" s="10">
        <f t="shared" si="2"/>
        <v>676</v>
      </c>
      <c r="G8" s="6" t="s">
        <v>5</v>
      </c>
      <c r="H8" s="3">
        <f>AVERAGE(B31:B32)</f>
        <v>28</v>
      </c>
      <c r="I8" s="3">
        <f>MEDIAN(B4:B59)</f>
        <v>28</v>
      </c>
      <c r="K8" s="10">
        <f>B8+$I$2</f>
        <v>36</v>
      </c>
      <c r="L8" s="20">
        <f>$I$2*B8</f>
        <v>260</v>
      </c>
      <c r="N8" s="1" t="s">
        <v>28</v>
      </c>
      <c r="O8" s="38">
        <v>0.21149865019721545</v>
      </c>
    </row>
    <row r="9" spans="1:15" ht="17.25">
      <c r="A9" s="9">
        <f t="shared" si="3"/>
        <v>6</v>
      </c>
      <c r="B9" s="28">
        <v>26</v>
      </c>
      <c r="C9" s="10">
        <f t="shared" si="0"/>
        <v>-2.0392857142857217</v>
      </c>
      <c r="D9" s="10">
        <f t="shared" si="1"/>
        <v>4.1586862244898262</v>
      </c>
      <c r="E9" s="10">
        <f t="shared" si="2"/>
        <v>676</v>
      </c>
      <c r="G9" s="5" t="s">
        <v>15</v>
      </c>
      <c r="H9" s="7">
        <f>D2/(D1-1)</f>
        <v>2.5049740259740259</v>
      </c>
      <c r="I9" s="7">
        <f>VAR(B4:B59)</f>
        <v>2.5049740259736692</v>
      </c>
      <c r="K9" s="10">
        <f>B9+$I$2</f>
        <v>36</v>
      </c>
      <c r="L9" s="20">
        <f>$I$2*B9</f>
        <v>260</v>
      </c>
      <c r="N9" s="1" t="s">
        <v>29</v>
      </c>
      <c r="O9" s="39">
        <v>28</v>
      </c>
    </row>
    <row r="10" spans="1:15">
      <c r="A10" s="9">
        <f t="shared" si="3"/>
        <v>7</v>
      </c>
      <c r="B10" s="28">
        <v>26</v>
      </c>
      <c r="C10" s="10">
        <f t="shared" si="0"/>
        <v>-2.0392857142857217</v>
      </c>
      <c r="D10" s="10">
        <f t="shared" si="1"/>
        <v>4.1586862244898262</v>
      </c>
      <c r="E10" s="10">
        <f t="shared" si="2"/>
        <v>676</v>
      </c>
      <c r="G10" s="6" t="s">
        <v>13</v>
      </c>
      <c r="H10" s="7">
        <f>SQRT(H9)</f>
        <v>1.5827109736063707</v>
      </c>
      <c r="I10" s="7">
        <f>STDEV(B4:B59)</f>
        <v>1.5827109736062581</v>
      </c>
      <c r="K10" s="10">
        <f>B10+$I$2</f>
        <v>36</v>
      </c>
      <c r="L10" s="20">
        <f>$I$2*B10</f>
        <v>260</v>
      </c>
      <c r="N10" s="1" t="s">
        <v>30</v>
      </c>
      <c r="O10" s="39">
        <v>27</v>
      </c>
    </row>
    <row r="11" spans="1:15">
      <c r="A11" s="9">
        <f t="shared" si="3"/>
        <v>8</v>
      </c>
      <c r="B11" s="28">
        <v>26.1</v>
      </c>
      <c r="C11" s="10">
        <f t="shared" si="0"/>
        <v>-1.9392857142857203</v>
      </c>
      <c r="D11" s="10">
        <f t="shared" si="1"/>
        <v>3.7608290816326764</v>
      </c>
      <c r="E11" s="10">
        <f t="shared" si="2"/>
        <v>681.21</v>
      </c>
      <c r="G11" s="5" t="s">
        <v>40</v>
      </c>
      <c r="I11" s="3">
        <f>MAX(B4:B59)</f>
        <v>33.4</v>
      </c>
      <c r="K11" s="10">
        <f>B11+$I$2</f>
        <v>36.1</v>
      </c>
      <c r="L11" s="20">
        <f>$I$2*B11</f>
        <v>261</v>
      </c>
      <c r="N11" s="1" t="s">
        <v>31</v>
      </c>
      <c r="O11" s="38">
        <v>1.5827109736062581</v>
      </c>
    </row>
    <row r="12" spans="1:15">
      <c r="A12" s="9">
        <f t="shared" si="3"/>
        <v>9</v>
      </c>
      <c r="B12" s="28">
        <v>26.3</v>
      </c>
      <c r="C12" s="10">
        <f t="shared" si="0"/>
        <v>-1.739285714285721</v>
      </c>
      <c r="D12" s="10">
        <f t="shared" si="1"/>
        <v>3.0251147959183906</v>
      </c>
      <c r="E12" s="10">
        <f t="shared" si="2"/>
        <v>691.69</v>
      </c>
      <c r="G12" s="5" t="s">
        <v>41</v>
      </c>
      <c r="I12" s="3">
        <f>MIN(B4:B59)</f>
        <v>25.3</v>
      </c>
      <c r="K12" s="10">
        <f>B12+$I$2</f>
        <v>36.299999999999997</v>
      </c>
      <c r="L12" s="20">
        <f>$I$2*B12</f>
        <v>263</v>
      </c>
      <c r="N12" s="1" t="s">
        <v>32</v>
      </c>
      <c r="O12" s="38">
        <v>2.5049740259736692</v>
      </c>
    </row>
    <row r="13" spans="1:15">
      <c r="A13" s="9">
        <f t="shared" si="3"/>
        <v>10</v>
      </c>
      <c r="B13" s="28">
        <v>26.4</v>
      </c>
      <c r="C13" s="10">
        <f t="shared" si="0"/>
        <v>-1.6392857142857231</v>
      </c>
      <c r="D13" s="10">
        <f t="shared" si="1"/>
        <v>2.6872576530612533</v>
      </c>
      <c r="E13" s="10">
        <f t="shared" si="2"/>
        <v>696.95999999999992</v>
      </c>
      <c r="G13" s="6" t="s">
        <v>39</v>
      </c>
      <c r="I13" s="4">
        <f>I11-I12</f>
        <v>8.0999999999999979</v>
      </c>
      <c r="K13" s="10">
        <f>B13+$I$2</f>
        <v>36.4</v>
      </c>
      <c r="L13" s="20">
        <f>$I$2*B13</f>
        <v>264</v>
      </c>
      <c r="N13" s="40" t="s">
        <v>33</v>
      </c>
      <c r="O13" s="41">
        <v>1.0051363562198325</v>
      </c>
    </row>
    <row r="14" spans="1:15">
      <c r="A14" s="9">
        <f t="shared" si="3"/>
        <v>11</v>
      </c>
      <c r="B14" s="28">
        <v>26.4</v>
      </c>
      <c r="C14" s="10">
        <f t="shared" si="0"/>
        <v>-1.6392857142857231</v>
      </c>
      <c r="D14" s="10">
        <f t="shared" si="1"/>
        <v>2.6872576530612533</v>
      </c>
      <c r="E14" s="10">
        <f t="shared" si="2"/>
        <v>696.95999999999992</v>
      </c>
      <c r="G14" s="2" t="s">
        <v>43</v>
      </c>
      <c r="H14" s="7">
        <f>H10/SQRT(H4)</f>
        <v>0.21149865019723049</v>
      </c>
      <c r="K14" s="10">
        <f>B14+$I$2</f>
        <v>36.4</v>
      </c>
      <c r="L14" s="20">
        <f>$I$2*B14</f>
        <v>264</v>
      </c>
      <c r="N14" s="40" t="s">
        <v>34</v>
      </c>
      <c r="O14" s="41">
        <v>0.66369100250257562</v>
      </c>
    </row>
    <row r="15" spans="1:15">
      <c r="A15" s="9">
        <f t="shared" si="3"/>
        <v>12</v>
      </c>
      <c r="B15" s="28">
        <v>26.6</v>
      </c>
      <c r="C15" s="10">
        <f t="shared" si="0"/>
        <v>-1.4392857142857203</v>
      </c>
      <c r="D15" s="10">
        <f t="shared" si="1"/>
        <v>2.0715433673469561</v>
      </c>
      <c r="E15" s="10">
        <f t="shared" si="2"/>
        <v>707.56000000000006</v>
      </c>
      <c r="K15" s="10">
        <f>B15+$I$2</f>
        <v>36.6</v>
      </c>
      <c r="L15" s="20">
        <f>$I$2*B15</f>
        <v>266</v>
      </c>
      <c r="N15" s="1" t="s">
        <v>35</v>
      </c>
      <c r="O15" s="38">
        <v>8.0999999999999979</v>
      </c>
    </row>
    <row r="16" spans="1:15" ht="18">
      <c r="A16" s="9">
        <f t="shared" si="3"/>
        <v>13</v>
      </c>
      <c r="B16" s="28">
        <v>26.8</v>
      </c>
      <c r="C16" s="10">
        <f t="shared" si="0"/>
        <v>-1.239285714285721</v>
      </c>
      <c r="D16" s="10">
        <f t="shared" si="1"/>
        <v>1.5358290816326696</v>
      </c>
      <c r="E16" s="10">
        <f t="shared" si="2"/>
        <v>718.24</v>
      </c>
      <c r="G16" s="5" t="s">
        <v>42</v>
      </c>
      <c r="K16" s="10">
        <f>B16+$I$2</f>
        <v>36.799999999999997</v>
      </c>
      <c r="L16" s="20">
        <f>$I$2*B16</f>
        <v>268</v>
      </c>
      <c r="N16" s="1" t="s">
        <v>36</v>
      </c>
      <c r="O16" s="1">
        <v>25.3</v>
      </c>
    </row>
    <row r="17" spans="1:15">
      <c r="A17" s="9">
        <f t="shared" si="3"/>
        <v>14</v>
      </c>
      <c r="B17" s="28">
        <v>27</v>
      </c>
      <c r="C17" s="10">
        <f t="shared" si="0"/>
        <v>-1.0392857142857217</v>
      </c>
      <c r="D17" s="10">
        <f t="shared" si="1"/>
        <v>1.0801147959183828</v>
      </c>
      <c r="E17" s="10">
        <f t="shared" si="2"/>
        <v>729</v>
      </c>
      <c r="G17" s="16" t="s">
        <v>22</v>
      </c>
      <c r="H17" s="19">
        <f>E2</f>
        <v>44165.060000000005</v>
      </c>
      <c r="K17" s="10">
        <f>B17+$I$2</f>
        <v>37</v>
      </c>
      <c r="L17" s="20">
        <f>$I$2*B17</f>
        <v>270</v>
      </c>
      <c r="N17" s="1" t="s">
        <v>37</v>
      </c>
      <c r="O17" s="1">
        <v>33.4</v>
      </c>
    </row>
    <row r="18" spans="1:15">
      <c r="A18" s="9">
        <f t="shared" si="3"/>
        <v>15</v>
      </c>
      <c r="B18" s="28">
        <v>27</v>
      </c>
      <c r="C18" s="10">
        <f t="shared" si="0"/>
        <v>-1.0392857142857217</v>
      </c>
      <c r="D18" s="10">
        <f t="shared" si="1"/>
        <v>1.0801147959183828</v>
      </c>
      <c r="E18" s="10">
        <f t="shared" si="2"/>
        <v>729</v>
      </c>
      <c r="G18" s="33" t="s">
        <v>24</v>
      </c>
      <c r="H18" s="34">
        <f>H17/E1</f>
        <v>788.66178571428577</v>
      </c>
      <c r="K18" s="10">
        <f>B18+$I$2</f>
        <v>37</v>
      </c>
      <c r="L18" s="20">
        <f>$I$2*B18</f>
        <v>270</v>
      </c>
      <c r="N18" s="1" t="s">
        <v>6</v>
      </c>
      <c r="O18" s="1">
        <v>1570.2000000000005</v>
      </c>
    </row>
    <row r="19" spans="1:15" ht="17.25">
      <c r="A19" s="9">
        <f t="shared" si="3"/>
        <v>16</v>
      </c>
      <c r="B19" s="28">
        <v>27</v>
      </c>
      <c r="C19" s="10">
        <f t="shared" si="0"/>
        <v>-1.0392857142857217</v>
      </c>
      <c r="D19" s="10">
        <f t="shared" si="1"/>
        <v>1.0801147959183828</v>
      </c>
      <c r="E19" s="10">
        <f t="shared" si="2"/>
        <v>729</v>
      </c>
      <c r="G19" s="16" t="s">
        <v>23</v>
      </c>
      <c r="H19" s="34">
        <f>H6^2</f>
        <v>786.20154336734731</v>
      </c>
      <c r="I19" s="36" t="s">
        <v>20</v>
      </c>
      <c r="K19" s="10">
        <f>B19+$I$2</f>
        <v>37</v>
      </c>
      <c r="L19" s="20">
        <f>$I$2*B19</f>
        <v>270</v>
      </c>
      <c r="N19" s="1" t="s">
        <v>1</v>
      </c>
      <c r="O19" s="1">
        <v>56</v>
      </c>
    </row>
    <row r="20" spans="1:15" ht="18" thickBot="1">
      <c r="A20" s="9">
        <f t="shared" si="3"/>
        <v>17</v>
      </c>
      <c r="B20" s="28">
        <v>27</v>
      </c>
      <c r="C20" s="10">
        <f t="shared" si="0"/>
        <v>-1.0392857142857217</v>
      </c>
      <c r="D20" s="10">
        <f t="shared" si="1"/>
        <v>1.0801147959183828</v>
      </c>
      <c r="E20" s="10">
        <f t="shared" si="2"/>
        <v>729</v>
      </c>
      <c r="G20" s="35" t="s">
        <v>25</v>
      </c>
      <c r="H20" s="34">
        <f>H18-H19</f>
        <v>2.4602423469384576</v>
      </c>
      <c r="I20" s="25">
        <f>VARP(B4:B59)</f>
        <v>2.4602423469384251</v>
      </c>
      <c r="K20" s="10">
        <f>B20+$I$2</f>
        <v>37</v>
      </c>
      <c r="L20" s="20">
        <f>$I$2*B20</f>
        <v>270</v>
      </c>
      <c r="N20" s="42" t="s">
        <v>38</v>
      </c>
      <c r="O20" s="42">
        <v>0.42385276365820462</v>
      </c>
    </row>
    <row r="21" spans="1:15">
      <c r="A21" s="9">
        <f t="shared" si="3"/>
        <v>18</v>
      </c>
      <c r="B21" s="28">
        <v>27</v>
      </c>
      <c r="C21" s="10">
        <f t="shared" si="0"/>
        <v>-1.0392857142857217</v>
      </c>
      <c r="D21" s="10">
        <f t="shared" si="1"/>
        <v>1.0801147959183828</v>
      </c>
      <c r="E21" s="10">
        <f t="shared" si="2"/>
        <v>729</v>
      </c>
      <c r="K21" s="10">
        <f>B21+$I$2</f>
        <v>37</v>
      </c>
      <c r="L21" s="20">
        <f>$I$2*B21</f>
        <v>270</v>
      </c>
    </row>
    <row r="22" spans="1:15">
      <c r="A22" s="9">
        <f t="shared" si="3"/>
        <v>19</v>
      </c>
      <c r="B22" s="28">
        <v>27</v>
      </c>
      <c r="C22" s="10">
        <f t="shared" si="0"/>
        <v>-1.0392857142857217</v>
      </c>
      <c r="D22" s="10">
        <f t="shared" si="1"/>
        <v>1.0801147959183828</v>
      </c>
      <c r="E22" s="10">
        <f t="shared" si="2"/>
        <v>729</v>
      </c>
      <c r="K22" s="10">
        <f>B22+$I$2</f>
        <v>37</v>
      </c>
      <c r="L22" s="20">
        <f>$I$2*B22</f>
        <v>270</v>
      </c>
    </row>
    <row r="23" spans="1:15">
      <c r="A23" s="9">
        <f t="shared" si="3"/>
        <v>20</v>
      </c>
      <c r="B23" s="28">
        <v>27</v>
      </c>
      <c r="C23" s="10">
        <f t="shared" si="0"/>
        <v>-1.0392857142857217</v>
      </c>
      <c r="D23" s="10">
        <f t="shared" si="1"/>
        <v>1.0801147959183828</v>
      </c>
      <c r="E23" s="10">
        <f t="shared" si="2"/>
        <v>729</v>
      </c>
      <c r="K23" s="10">
        <f>B23+$I$2</f>
        <v>37</v>
      </c>
      <c r="L23" s="20">
        <f>$I$2*B23</f>
        <v>270</v>
      </c>
    </row>
    <row r="24" spans="1:15">
      <c r="A24" s="9">
        <f t="shared" si="3"/>
        <v>21</v>
      </c>
      <c r="B24" s="28">
        <v>27.3</v>
      </c>
      <c r="C24" s="10">
        <f t="shared" si="0"/>
        <v>-0.73928571428572099</v>
      </c>
      <c r="D24" s="10">
        <f t="shared" si="1"/>
        <v>0.54654336734694864</v>
      </c>
      <c r="E24" s="10">
        <f t="shared" si="2"/>
        <v>745.29000000000008</v>
      </c>
      <c r="K24" s="10">
        <f>B24+$I$2</f>
        <v>37.299999999999997</v>
      </c>
      <c r="L24" s="20">
        <f>$I$2*B24</f>
        <v>273</v>
      </c>
    </row>
    <row r="25" spans="1:15">
      <c r="A25" s="9">
        <f t="shared" si="3"/>
        <v>22</v>
      </c>
      <c r="B25" s="28">
        <v>27.6</v>
      </c>
      <c r="C25" s="10">
        <f t="shared" si="0"/>
        <v>-0.43928571428572027</v>
      </c>
      <c r="D25" s="10">
        <f t="shared" si="1"/>
        <v>0.19297193877551547</v>
      </c>
      <c r="E25" s="10">
        <f t="shared" si="2"/>
        <v>761.7600000000001</v>
      </c>
      <c r="K25" s="10">
        <f>B25+$I$2</f>
        <v>37.6</v>
      </c>
      <c r="L25" s="20">
        <f>$I$2*B25</f>
        <v>276</v>
      </c>
    </row>
    <row r="26" spans="1:15">
      <c r="A26" s="9">
        <f t="shared" si="3"/>
        <v>23</v>
      </c>
      <c r="B26" s="28">
        <v>27.6</v>
      </c>
      <c r="C26" s="10">
        <f t="shared" si="0"/>
        <v>-0.43928571428572027</v>
      </c>
      <c r="D26" s="10">
        <f t="shared" si="1"/>
        <v>0.19297193877551547</v>
      </c>
      <c r="E26" s="10">
        <f t="shared" si="2"/>
        <v>761.7600000000001</v>
      </c>
      <c r="K26" s="10">
        <f>B26+$I$2</f>
        <v>37.6</v>
      </c>
      <c r="L26" s="20">
        <f>$I$2*B26</f>
        <v>276</v>
      </c>
    </row>
    <row r="27" spans="1:15">
      <c r="A27" s="9">
        <f t="shared" si="3"/>
        <v>24</v>
      </c>
      <c r="B27" s="28">
        <v>27.6</v>
      </c>
      <c r="C27" s="10">
        <f t="shared" si="0"/>
        <v>-0.43928571428572027</v>
      </c>
      <c r="D27" s="10">
        <f t="shared" si="1"/>
        <v>0.19297193877551547</v>
      </c>
      <c r="E27" s="10">
        <f t="shared" si="2"/>
        <v>761.7600000000001</v>
      </c>
      <c r="K27" s="10">
        <f>B27+$I$2</f>
        <v>37.6</v>
      </c>
      <c r="L27" s="20">
        <f>$I$2*B27</f>
        <v>276</v>
      </c>
    </row>
    <row r="28" spans="1:15">
      <c r="A28" s="9">
        <f t="shared" si="3"/>
        <v>25</v>
      </c>
      <c r="B28" s="28">
        <v>27.7</v>
      </c>
      <c r="C28" s="10">
        <f t="shared" si="0"/>
        <v>-0.33928571428572241</v>
      </c>
      <c r="D28" s="10">
        <f t="shared" si="1"/>
        <v>0.11511479591837286</v>
      </c>
      <c r="E28" s="10">
        <f t="shared" si="2"/>
        <v>767.29</v>
      </c>
      <c r="K28" s="10">
        <f>B28+$I$2</f>
        <v>37.700000000000003</v>
      </c>
      <c r="L28" s="20">
        <f>$I$2*B28</f>
        <v>277</v>
      </c>
    </row>
    <row r="29" spans="1:15">
      <c r="A29" s="9">
        <f t="shared" si="3"/>
        <v>26</v>
      </c>
      <c r="B29" s="28">
        <v>28</v>
      </c>
      <c r="C29" s="10">
        <f t="shared" si="0"/>
        <v>-3.9285714285721696E-2</v>
      </c>
      <c r="D29" s="10">
        <f t="shared" si="1"/>
        <v>1.5433673469393578E-3</v>
      </c>
      <c r="E29" s="10">
        <f t="shared" si="2"/>
        <v>784</v>
      </c>
      <c r="K29" s="10">
        <f>B29+$I$2</f>
        <v>38</v>
      </c>
      <c r="L29" s="20">
        <f>$I$2*B29</f>
        <v>280</v>
      </c>
    </row>
    <row r="30" spans="1:15">
      <c r="A30" s="9">
        <f t="shared" si="3"/>
        <v>27</v>
      </c>
      <c r="B30" s="28">
        <v>28</v>
      </c>
      <c r="C30" s="10">
        <f t="shared" si="0"/>
        <v>-3.9285714285721696E-2</v>
      </c>
      <c r="D30" s="10">
        <f t="shared" si="1"/>
        <v>1.5433673469393578E-3</v>
      </c>
      <c r="E30" s="10">
        <f t="shared" si="2"/>
        <v>784</v>
      </c>
      <c r="K30" s="10">
        <f>B30+$I$2</f>
        <v>38</v>
      </c>
      <c r="L30" s="20">
        <f>$I$2*B30</f>
        <v>280</v>
      </c>
    </row>
    <row r="31" spans="1:15">
      <c r="A31" s="9">
        <f t="shared" si="3"/>
        <v>28</v>
      </c>
      <c r="B31" s="28">
        <v>28</v>
      </c>
      <c r="C31" s="10">
        <f t="shared" si="0"/>
        <v>-3.9285714285721696E-2</v>
      </c>
      <c r="D31" s="10">
        <f t="shared" si="1"/>
        <v>1.5433673469393578E-3</v>
      </c>
      <c r="E31" s="10">
        <f t="shared" si="2"/>
        <v>784</v>
      </c>
      <c r="K31" s="10">
        <f>B31+$I$2</f>
        <v>38</v>
      </c>
      <c r="L31" s="20">
        <f>$I$2*B31</f>
        <v>280</v>
      </c>
    </row>
    <row r="32" spans="1:15">
      <c r="A32" s="9">
        <f t="shared" si="3"/>
        <v>29</v>
      </c>
      <c r="B32" s="28">
        <v>28</v>
      </c>
      <c r="C32" s="10">
        <f t="shared" si="0"/>
        <v>-3.9285714285721696E-2</v>
      </c>
      <c r="D32" s="10">
        <f t="shared" si="1"/>
        <v>1.5433673469393578E-3</v>
      </c>
      <c r="E32" s="10">
        <f t="shared" si="2"/>
        <v>784</v>
      </c>
      <c r="K32" s="10">
        <f>B32+$I$2</f>
        <v>38</v>
      </c>
      <c r="L32" s="20">
        <f>$I$2*B32</f>
        <v>280</v>
      </c>
    </row>
    <row r="33" spans="1:12">
      <c r="A33" s="9">
        <f t="shared" si="3"/>
        <v>30</v>
      </c>
      <c r="B33" s="28">
        <v>28</v>
      </c>
      <c r="C33" s="10">
        <f t="shared" si="0"/>
        <v>-3.9285714285721696E-2</v>
      </c>
      <c r="D33" s="10">
        <f t="shared" si="1"/>
        <v>1.5433673469393578E-3</v>
      </c>
      <c r="E33" s="10">
        <f t="shared" si="2"/>
        <v>784</v>
      </c>
      <c r="K33" s="10">
        <f>B33+$I$2</f>
        <v>38</v>
      </c>
      <c r="L33" s="20">
        <f>$I$2*B33</f>
        <v>280</v>
      </c>
    </row>
    <row r="34" spans="1:12">
      <c r="A34" s="9">
        <f t="shared" si="3"/>
        <v>31</v>
      </c>
      <c r="B34" s="28">
        <v>28</v>
      </c>
      <c r="C34" s="10">
        <f t="shared" si="0"/>
        <v>-3.9285714285721696E-2</v>
      </c>
      <c r="D34" s="10">
        <f t="shared" si="1"/>
        <v>1.5433673469393578E-3</v>
      </c>
      <c r="E34" s="10">
        <f t="shared" si="2"/>
        <v>784</v>
      </c>
      <c r="K34" s="10">
        <f>B34+$I$2</f>
        <v>38</v>
      </c>
      <c r="L34" s="20">
        <f>$I$2*B34</f>
        <v>280</v>
      </c>
    </row>
    <row r="35" spans="1:12">
      <c r="A35" s="9">
        <f t="shared" si="3"/>
        <v>32</v>
      </c>
      <c r="B35" s="28">
        <v>28.1</v>
      </c>
      <c r="C35" s="10">
        <f t="shared" si="0"/>
        <v>6.0714285714279725E-2</v>
      </c>
      <c r="D35" s="10">
        <f t="shared" si="1"/>
        <v>3.686224489795191E-3</v>
      </c>
      <c r="E35" s="10">
        <f t="shared" si="2"/>
        <v>789.61000000000013</v>
      </c>
      <c r="K35" s="10">
        <f>B35+$I$2</f>
        <v>38.1</v>
      </c>
      <c r="L35" s="20">
        <f>$I$2*B35</f>
        <v>281</v>
      </c>
    </row>
    <row r="36" spans="1:12">
      <c r="A36" s="9">
        <f t="shared" si="3"/>
        <v>33</v>
      </c>
      <c r="B36" s="28">
        <v>28.2</v>
      </c>
      <c r="C36" s="10">
        <f t="shared" si="0"/>
        <v>0.16071428571427759</v>
      </c>
      <c r="D36" s="10">
        <f t="shared" si="1"/>
        <v>2.582908163265045E-2</v>
      </c>
      <c r="E36" s="10">
        <f t="shared" si="2"/>
        <v>795.24</v>
      </c>
      <c r="K36" s="10">
        <f>B36+$I$2</f>
        <v>38.200000000000003</v>
      </c>
      <c r="L36" s="20">
        <f>$I$2*B36</f>
        <v>282</v>
      </c>
    </row>
    <row r="37" spans="1:12">
      <c r="A37" s="9">
        <f t="shared" si="3"/>
        <v>34</v>
      </c>
      <c r="B37" s="28">
        <v>28.2</v>
      </c>
      <c r="C37" s="10">
        <f t="shared" si="0"/>
        <v>0.16071428571427759</v>
      </c>
      <c r="D37" s="10">
        <f t="shared" si="1"/>
        <v>2.582908163265045E-2</v>
      </c>
      <c r="E37" s="10">
        <f t="shared" si="2"/>
        <v>795.24</v>
      </c>
      <c r="K37" s="10">
        <f>B37+$I$2</f>
        <v>38.200000000000003</v>
      </c>
      <c r="L37" s="20">
        <f>$I$2*B37</f>
        <v>282</v>
      </c>
    </row>
    <row r="38" spans="1:12">
      <c r="A38" s="9">
        <f t="shared" si="3"/>
        <v>35</v>
      </c>
      <c r="B38" s="28">
        <v>28.4</v>
      </c>
      <c r="C38" s="10">
        <f t="shared" si="0"/>
        <v>0.36071428571427688</v>
      </c>
      <c r="D38" s="10">
        <f t="shared" si="1"/>
        <v>0.13011479591836098</v>
      </c>
      <c r="E38" s="10">
        <f t="shared" si="2"/>
        <v>806.56</v>
      </c>
      <c r="K38" s="10">
        <f>B38+$I$2</f>
        <v>38.4</v>
      </c>
      <c r="L38" s="20">
        <f>$I$2*B38</f>
        <v>284</v>
      </c>
    </row>
    <row r="39" spans="1:12">
      <c r="A39" s="9">
        <f t="shared" si="3"/>
        <v>36</v>
      </c>
      <c r="B39" s="28">
        <v>28.5</v>
      </c>
      <c r="C39" s="10">
        <f t="shared" si="0"/>
        <v>0.4607142857142783</v>
      </c>
      <c r="D39" s="10">
        <f t="shared" si="1"/>
        <v>0.21225765306121766</v>
      </c>
      <c r="E39" s="10">
        <f t="shared" si="2"/>
        <v>812.25</v>
      </c>
      <c r="K39" s="10">
        <f>B39+$I$2</f>
        <v>38.5</v>
      </c>
      <c r="L39" s="20">
        <f>$I$2*B39</f>
        <v>285</v>
      </c>
    </row>
    <row r="40" spans="1:12">
      <c r="A40" s="9">
        <f t="shared" si="3"/>
        <v>37</v>
      </c>
      <c r="B40" s="28">
        <v>28.9</v>
      </c>
      <c r="C40" s="10">
        <f t="shared" si="0"/>
        <v>0.86071428571427688</v>
      </c>
      <c r="D40" s="10">
        <f t="shared" si="1"/>
        <v>0.74082908163263783</v>
      </c>
      <c r="E40" s="10">
        <f t="shared" si="2"/>
        <v>835.20999999999992</v>
      </c>
      <c r="K40" s="10">
        <f>B40+$I$2</f>
        <v>38.9</v>
      </c>
      <c r="L40" s="20">
        <f>$I$2*B40</f>
        <v>289</v>
      </c>
    </row>
    <row r="41" spans="1:12">
      <c r="A41" s="9">
        <f t="shared" si="3"/>
        <v>38</v>
      </c>
      <c r="B41" s="28">
        <v>28.9</v>
      </c>
      <c r="C41" s="10">
        <f t="shared" si="0"/>
        <v>0.86071428571427688</v>
      </c>
      <c r="D41" s="10">
        <f t="shared" si="1"/>
        <v>0.74082908163263783</v>
      </c>
      <c r="E41" s="10">
        <f t="shared" si="2"/>
        <v>835.20999999999992</v>
      </c>
      <c r="K41" s="10">
        <f>B41+$I$2</f>
        <v>38.9</v>
      </c>
      <c r="L41" s="20">
        <f>$I$2*B41</f>
        <v>289</v>
      </c>
    </row>
    <row r="42" spans="1:12">
      <c r="A42" s="9">
        <f t="shared" si="3"/>
        <v>39</v>
      </c>
      <c r="B42" s="28">
        <v>29</v>
      </c>
      <c r="C42" s="10">
        <f t="shared" si="0"/>
        <v>0.9607142857142783</v>
      </c>
      <c r="D42" s="10">
        <f t="shared" si="1"/>
        <v>0.92297193877549599</v>
      </c>
      <c r="E42" s="10">
        <f t="shared" si="2"/>
        <v>841</v>
      </c>
      <c r="K42" s="10">
        <f>B42+$I$2</f>
        <v>39</v>
      </c>
      <c r="L42" s="20">
        <f>$I$2*B42</f>
        <v>290</v>
      </c>
    </row>
    <row r="43" spans="1:12">
      <c r="A43" s="9">
        <f t="shared" si="3"/>
        <v>40</v>
      </c>
      <c r="B43" s="28">
        <v>29</v>
      </c>
      <c r="C43" s="10">
        <f t="shared" si="0"/>
        <v>0.9607142857142783</v>
      </c>
      <c r="D43" s="10">
        <f t="shared" si="1"/>
        <v>0.92297193877549599</v>
      </c>
      <c r="E43" s="10">
        <f t="shared" si="2"/>
        <v>841</v>
      </c>
      <c r="K43" s="10">
        <f>B43+$I$2</f>
        <v>39</v>
      </c>
      <c r="L43" s="20">
        <f>$I$2*B43</f>
        <v>290</v>
      </c>
    </row>
    <row r="44" spans="1:12">
      <c r="A44" s="9">
        <f t="shared" si="3"/>
        <v>41</v>
      </c>
      <c r="B44" s="28">
        <v>29</v>
      </c>
      <c r="C44" s="10">
        <f t="shared" si="0"/>
        <v>0.9607142857142783</v>
      </c>
      <c r="D44" s="10">
        <f t="shared" si="1"/>
        <v>0.92297193877549599</v>
      </c>
      <c r="E44" s="10">
        <f t="shared" si="2"/>
        <v>841</v>
      </c>
      <c r="K44" s="10">
        <f>B44+$I$2</f>
        <v>39</v>
      </c>
      <c r="L44" s="20">
        <f>$I$2*B44</f>
        <v>290</v>
      </c>
    </row>
    <row r="45" spans="1:12">
      <c r="A45" s="9">
        <f t="shared" si="3"/>
        <v>42</v>
      </c>
      <c r="B45" s="28">
        <v>29.3</v>
      </c>
      <c r="C45" s="10">
        <f t="shared" si="0"/>
        <v>1.260714285714279</v>
      </c>
      <c r="D45" s="10">
        <f t="shared" si="1"/>
        <v>1.5894005102040647</v>
      </c>
      <c r="E45" s="10">
        <f t="shared" si="2"/>
        <v>858.49</v>
      </c>
      <c r="K45" s="10">
        <f>B45+$I$2</f>
        <v>39.299999999999997</v>
      </c>
      <c r="L45" s="20">
        <f>$I$2*B45</f>
        <v>293</v>
      </c>
    </row>
    <row r="46" spans="1:12">
      <c r="A46" s="9">
        <f t="shared" si="3"/>
        <v>43</v>
      </c>
      <c r="B46" s="28">
        <v>29.3</v>
      </c>
      <c r="C46" s="10">
        <f t="shared" si="0"/>
        <v>1.260714285714279</v>
      </c>
      <c r="D46" s="10">
        <f t="shared" si="1"/>
        <v>1.5894005102040647</v>
      </c>
      <c r="E46" s="10">
        <f t="shared" si="2"/>
        <v>858.49</v>
      </c>
      <c r="K46" s="10">
        <f>B46+$I$2</f>
        <v>39.299999999999997</v>
      </c>
      <c r="L46" s="20">
        <f>$I$2*B46</f>
        <v>293</v>
      </c>
    </row>
    <row r="47" spans="1:12">
      <c r="A47" s="9">
        <f t="shared" si="3"/>
        <v>44</v>
      </c>
      <c r="B47" s="28">
        <v>29.3</v>
      </c>
      <c r="C47" s="10">
        <f t="shared" si="0"/>
        <v>1.260714285714279</v>
      </c>
      <c r="D47" s="10">
        <f t="shared" si="1"/>
        <v>1.5894005102040647</v>
      </c>
      <c r="E47" s="10">
        <f t="shared" si="2"/>
        <v>858.49</v>
      </c>
      <c r="K47" s="10">
        <f>B47+$I$2</f>
        <v>39.299999999999997</v>
      </c>
      <c r="L47" s="20">
        <f>$I$2*B47</f>
        <v>293</v>
      </c>
    </row>
    <row r="48" spans="1:12">
      <c r="A48" s="9">
        <f t="shared" si="3"/>
        <v>45</v>
      </c>
      <c r="B48" s="28">
        <v>29.4</v>
      </c>
      <c r="C48" s="10">
        <f t="shared" si="0"/>
        <v>1.3607142857142769</v>
      </c>
      <c r="D48" s="10">
        <f t="shared" si="1"/>
        <v>1.8515433673469148</v>
      </c>
      <c r="E48" s="10">
        <f t="shared" si="2"/>
        <v>864.3599999999999</v>
      </c>
      <c r="K48" s="10">
        <f>B48+$I$2</f>
        <v>39.4</v>
      </c>
      <c r="L48" s="20">
        <f>$I$2*B48</f>
        <v>294</v>
      </c>
    </row>
    <row r="49" spans="1:12">
      <c r="A49" s="9">
        <f t="shared" si="3"/>
        <v>46</v>
      </c>
      <c r="B49" s="28">
        <v>29.4</v>
      </c>
      <c r="C49" s="10">
        <f t="shared" si="0"/>
        <v>1.3607142857142769</v>
      </c>
      <c r="D49" s="10">
        <f t="shared" si="1"/>
        <v>1.8515433673469148</v>
      </c>
      <c r="E49" s="10">
        <f t="shared" si="2"/>
        <v>864.3599999999999</v>
      </c>
      <c r="K49" s="10">
        <f>B49+$I$2</f>
        <v>39.4</v>
      </c>
      <c r="L49" s="20">
        <f>$I$2*B49</f>
        <v>294</v>
      </c>
    </row>
    <row r="50" spans="1:12">
      <c r="A50" s="9">
        <f t="shared" si="3"/>
        <v>47</v>
      </c>
      <c r="B50" s="28">
        <v>29.5</v>
      </c>
      <c r="C50" s="10">
        <f t="shared" si="0"/>
        <v>1.4607142857142783</v>
      </c>
      <c r="D50" s="10">
        <f t="shared" si="1"/>
        <v>2.1336862244897743</v>
      </c>
      <c r="E50" s="10">
        <f t="shared" si="2"/>
        <v>870.25</v>
      </c>
      <c r="K50" s="10">
        <f>B50+$I$2</f>
        <v>39.5</v>
      </c>
      <c r="L50" s="20">
        <f>$I$2*B50</f>
        <v>295</v>
      </c>
    </row>
    <row r="51" spans="1:12">
      <c r="A51" s="9">
        <f t="shared" si="3"/>
        <v>48</v>
      </c>
      <c r="B51" s="28">
        <v>29.5</v>
      </c>
      <c r="C51" s="10">
        <f t="shared" si="0"/>
        <v>1.4607142857142783</v>
      </c>
      <c r="D51" s="10">
        <f t="shared" si="1"/>
        <v>2.1336862244897743</v>
      </c>
      <c r="E51" s="10">
        <f t="shared" si="2"/>
        <v>870.25</v>
      </c>
      <c r="K51" s="10">
        <f>B51+$I$2</f>
        <v>39.5</v>
      </c>
      <c r="L51" s="20">
        <f>$I$2*B51</f>
        <v>295</v>
      </c>
    </row>
    <row r="52" spans="1:12">
      <c r="A52" s="9">
        <f t="shared" si="3"/>
        <v>49</v>
      </c>
      <c r="B52" s="28">
        <v>29.5</v>
      </c>
      <c r="C52" s="10">
        <f t="shared" si="0"/>
        <v>1.4607142857142783</v>
      </c>
      <c r="D52" s="10">
        <f t="shared" si="1"/>
        <v>2.1336862244897743</v>
      </c>
      <c r="E52" s="10">
        <f t="shared" si="2"/>
        <v>870.25</v>
      </c>
      <c r="K52" s="10">
        <f>B52+$I$2</f>
        <v>39.5</v>
      </c>
      <c r="L52" s="20">
        <f>$I$2*B52</f>
        <v>295</v>
      </c>
    </row>
    <row r="53" spans="1:12">
      <c r="A53" s="9">
        <f t="shared" si="3"/>
        <v>50</v>
      </c>
      <c r="B53" s="28">
        <v>29.5</v>
      </c>
      <c r="C53" s="10">
        <f t="shared" si="0"/>
        <v>1.4607142857142783</v>
      </c>
      <c r="D53" s="10">
        <f t="shared" si="1"/>
        <v>2.1336862244897743</v>
      </c>
      <c r="E53" s="10">
        <f t="shared" si="2"/>
        <v>870.25</v>
      </c>
      <c r="K53" s="10">
        <f>B53+$I$2</f>
        <v>39.5</v>
      </c>
      <c r="L53" s="20">
        <f>$I$2*B53</f>
        <v>295</v>
      </c>
    </row>
    <row r="54" spans="1:12">
      <c r="A54" s="9">
        <f t="shared" si="3"/>
        <v>51</v>
      </c>
      <c r="B54" s="28">
        <v>29.7</v>
      </c>
      <c r="C54" s="10">
        <f t="shared" si="0"/>
        <v>1.6607142857142776</v>
      </c>
      <c r="D54" s="10">
        <f t="shared" si="1"/>
        <v>2.7579719387754831</v>
      </c>
      <c r="E54" s="10">
        <f t="shared" si="2"/>
        <v>882.08999999999992</v>
      </c>
      <c r="K54" s="10">
        <f>B54+$I$2</f>
        <v>39.700000000000003</v>
      </c>
      <c r="L54" s="20">
        <f>$I$2*B54</f>
        <v>297</v>
      </c>
    </row>
    <row r="55" spans="1:12">
      <c r="A55" s="9">
        <f t="shared" si="3"/>
        <v>52</v>
      </c>
      <c r="B55" s="28">
        <v>29.8</v>
      </c>
      <c r="C55" s="10">
        <f t="shared" si="0"/>
        <v>1.760714285714279</v>
      </c>
      <c r="D55" s="10">
        <f t="shared" si="1"/>
        <v>3.1001147959183437</v>
      </c>
      <c r="E55" s="10">
        <f t="shared" si="2"/>
        <v>888.04000000000008</v>
      </c>
      <c r="K55" s="10">
        <f>B55+$I$2</f>
        <v>39.799999999999997</v>
      </c>
      <c r="L55" s="20">
        <f>$I$2*B55</f>
        <v>298</v>
      </c>
    </row>
    <row r="56" spans="1:12">
      <c r="A56" s="9">
        <f t="shared" si="3"/>
        <v>53</v>
      </c>
      <c r="B56" s="28">
        <v>30.2</v>
      </c>
      <c r="C56" s="10">
        <f t="shared" si="0"/>
        <v>2.1607142857142776</v>
      </c>
      <c r="D56" s="10">
        <f t="shared" si="1"/>
        <v>4.6686862244897611</v>
      </c>
      <c r="E56" s="10">
        <f t="shared" si="2"/>
        <v>912.04</v>
      </c>
      <c r="K56" s="10">
        <f>B56+$I$2</f>
        <v>40.200000000000003</v>
      </c>
      <c r="L56" s="20">
        <f>$I$2*B56</f>
        <v>302</v>
      </c>
    </row>
    <row r="57" spans="1:12">
      <c r="A57" s="9">
        <f t="shared" si="3"/>
        <v>54</v>
      </c>
      <c r="B57" s="28">
        <v>31</v>
      </c>
      <c r="C57" s="10">
        <f t="shared" si="0"/>
        <v>2.9607142857142783</v>
      </c>
      <c r="D57" s="10">
        <f t="shared" si="1"/>
        <v>8.7658290816326083</v>
      </c>
      <c r="E57" s="10">
        <f t="shared" si="2"/>
        <v>961</v>
      </c>
      <c r="K57" s="10">
        <f>B57+$I$2</f>
        <v>41</v>
      </c>
      <c r="L57" s="20">
        <f>$I$2*B57</f>
        <v>310</v>
      </c>
    </row>
    <row r="58" spans="1:12">
      <c r="A58" s="9">
        <f t="shared" si="3"/>
        <v>55</v>
      </c>
      <c r="B58" s="28">
        <v>31</v>
      </c>
      <c r="C58" s="10">
        <f t="shared" si="0"/>
        <v>2.9607142857142783</v>
      </c>
      <c r="D58" s="10">
        <f t="shared" si="1"/>
        <v>8.7658290816326083</v>
      </c>
      <c r="E58" s="10">
        <f t="shared" si="2"/>
        <v>961</v>
      </c>
      <c r="K58" s="10">
        <f>B58+$I$2</f>
        <v>41</v>
      </c>
      <c r="L58" s="20">
        <f>$I$2*B58</f>
        <v>310</v>
      </c>
    </row>
    <row r="59" spans="1:12">
      <c r="A59" s="11">
        <f t="shared" si="3"/>
        <v>56</v>
      </c>
      <c r="B59" s="29">
        <v>33.4</v>
      </c>
      <c r="C59" s="12">
        <f t="shared" si="0"/>
        <v>5.3607142857142769</v>
      </c>
      <c r="D59" s="12">
        <f t="shared" si="1"/>
        <v>28.737257653061128</v>
      </c>
      <c r="E59" s="12">
        <f t="shared" si="2"/>
        <v>1115.56</v>
      </c>
      <c r="K59" s="12">
        <f>B59+$I$2</f>
        <v>43.4</v>
      </c>
      <c r="L59" s="21">
        <f>$I$2*B59</f>
        <v>334</v>
      </c>
    </row>
  </sheetData>
  <sortState ref="B1:B56">
    <sortCondition ref="B1:B5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Tilapia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Barcillo</dc:creator>
  <cp:lastModifiedBy>Barcillo Barsiniestro</cp:lastModifiedBy>
  <dcterms:created xsi:type="dcterms:W3CDTF">2009-11-10T02:38:29Z</dcterms:created>
  <dcterms:modified xsi:type="dcterms:W3CDTF">2009-11-11T02:54:31Z</dcterms:modified>
</cp:coreProperties>
</file>