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5600" windowHeight="8415" activeTab="1"/>
  </bookViews>
  <sheets>
    <sheet name="PROY. DEMAND" sheetId="5" r:id="rId1"/>
    <sheet name="estimacion de demanda" sheetId="1" r:id="rId2"/>
    <sheet name="DEMANDA PROYECTADA" sheetId="4" r:id="rId3"/>
    <sheet name="amazadora" sheetId="2" r:id="rId4"/>
    <sheet name="Tamaño de la planta" sheetId="3" r:id="rId5"/>
    <sheet name="Tamaño de la planta (2)" sheetId="7" r:id="rId6"/>
    <sheet name="Hoja1" sheetId="6" r:id="rId7"/>
  </sheets>
  <externalReferences>
    <externalReference r:id="rId8"/>
  </externalReferences>
  <calcPr calcId="124519"/>
</workbook>
</file>

<file path=xl/calcChain.xml><?xml version="1.0" encoding="utf-8"?>
<calcChain xmlns="http://schemas.openxmlformats.org/spreadsheetml/2006/main">
  <c r="C15" i="1"/>
  <c r="C11"/>
  <c r="C6" i="4"/>
  <c r="D10"/>
  <c r="C10"/>
  <c r="D5"/>
  <c r="E5" i="3"/>
  <c r="E5" i="7" s="1"/>
  <c r="E4"/>
  <c r="D5"/>
  <c r="D4"/>
  <c r="C5"/>
  <c r="C4"/>
  <c r="B20" i="3" l="1"/>
  <c r="E5" i="1"/>
  <c r="B13" i="2" l="1"/>
  <c r="D13" s="1"/>
  <c r="G13" s="1"/>
  <c r="B9"/>
  <c r="B8" i="5"/>
  <c r="F13" i="2" l="1"/>
  <c r="E13"/>
  <c r="D32" i="7"/>
  <c r="D33"/>
  <c r="D34"/>
  <c r="D35"/>
  <c r="D36"/>
  <c r="D37"/>
  <c r="D38"/>
  <c r="D39"/>
  <c r="D40"/>
  <c r="D41"/>
  <c r="B44"/>
  <c r="E18"/>
  <c r="E19"/>
  <c r="E20"/>
  <c r="E21"/>
  <c r="E22"/>
  <c r="D18"/>
  <c r="D19"/>
  <c r="D20"/>
  <c r="F20"/>
  <c r="D21"/>
  <c r="D22"/>
  <c r="F22" s="1"/>
  <c r="C18"/>
  <c r="C19"/>
  <c r="C20"/>
  <c r="C21"/>
  <c r="C22"/>
  <c r="B26"/>
  <c r="E17"/>
  <c r="D17"/>
  <c r="C17"/>
  <c r="E16"/>
  <c r="D16"/>
  <c r="F16"/>
  <c r="C16"/>
  <c r="E15"/>
  <c r="D15"/>
  <c r="C15"/>
  <c r="D14"/>
  <c r="D13"/>
  <c r="F4" i="5"/>
  <c r="F9" s="1"/>
  <c r="F11" s="1"/>
  <c r="F12" s="1"/>
  <c r="C5" i="4" s="1"/>
  <c r="B9" i="5"/>
  <c r="B10" s="1"/>
  <c r="B11" s="1"/>
  <c r="B12" s="1"/>
  <c r="B13" s="1"/>
  <c r="B14" s="1"/>
  <c r="B15" s="1"/>
  <c r="B33" i="3"/>
  <c r="D27"/>
  <c r="D28"/>
  <c r="D29"/>
  <c r="D30"/>
  <c r="D26"/>
  <c r="E15"/>
  <c r="E16"/>
  <c r="E17"/>
  <c r="D14"/>
  <c r="D15"/>
  <c r="D16"/>
  <c r="F16" s="1"/>
  <c r="D17"/>
  <c r="D13"/>
  <c r="C15"/>
  <c r="C16"/>
  <c r="C17"/>
  <c r="D9" i="2"/>
  <c r="G9" s="1"/>
  <c r="C14" i="1"/>
  <c r="G20" i="7" l="1"/>
  <c r="F18"/>
  <c r="G22"/>
  <c r="G18"/>
  <c r="F21"/>
  <c r="G21" s="1"/>
  <c r="F19"/>
  <c r="G19" s="1"/>
  <c r="F17"/>
  <c r="G17" s="1"/>
  <c r="F15"/>
  <c r="G15" s="1"/>
  <c r="G16"/>
  <c r="G16" i="3"/>
  <c r="F17"/>
  <c r="G17" s="1"/>
  <c r="F15"/>
  <c r="G15" s="1"/>
  <c r="I3" i="2"/>
  <c r="F9"/>
  <c r="E9"/>
  <c r="D6" i="4" l="1"/>
  <c r="E5"/>
  <c r="B13" i="7" l="1" a="1"/>
  <c r="B13" i="3" a="1"/>
  <c r="F5" i="4"/>
  <c r="E6"/>
  <c r="B13" i="3" l="1"/>
  <c r="B14"/>
  <c r="B13" i="7"/>
  <c r="B14"/>
  <c r="G5" i="4"/>
  <c r="H5" s="1"/>
  <c r="H6" s="1"/>
  <c r="F6"/>
  <c r="E14" i="7" l="1"/>
  <c r="F14" s="1"/>
  <c r="C14"/>
  <c r="G14" s="1"/>
  <c r="E13"/>
  <c r="F13" s="1"/>
  <c r="C13"/>
  <c r="E14" i="3"/>
  <c r="F14" s="1"/>
  <c r="C14"/>
  <c r="G14" s="1"/>
  <c r="C13"/>
  <c r="E13"/>
  <c r="F13" s="1"/>
  <c r="G6" i="4"/>
  <c r="B26" i="3" s="1" a="1"/>
  <c r="B26" l="1"/>
  <c r="B27"/>
  <c r="B29"/>
  <c r="B30"/>
  <c r="B28"/>
  <c r="G13"/>
  <c r="C20" s="1" a="1"/>
  <c r="G13" i="7"/>
  <c r="C26" s="1" a="1"/>
  <c r="I5" i="4"/>
  <c r="C26" i="7" l="1"/>
  <c r="E26"/>
  <c r="L26"/>
  <c r="G26"/>
  <c r="J26"/>
  <c r="D26"/>
  <c r="K26"/>
  <c r="I26"/>
  <c r="F26"/>
  <c r="H26"/>
  <c r="B27" s="1"/>
  <c r="C20" i="3"/>
  <c r="F20"/>
  <c r="D20"/>
  <c r="E20"/>
  <c r="G20"/>
  <c r="E28"/>
  <c r="F28" s="1"/>
  <c r="C28"/>
  <c r="E30"/>
  <c r="F30" s="1"/>
  <c r="C30"/>
  <c r="E29"/>
  <c r="F29" s="1"/>
  <c r="C29"/>
  <c r="E27"/>
  <c r="F27" s="1"/>
  <c r="C27"/>
  <c r="E26"/>
  <c r="F26" s="1"/>
  <c r="C26"/>
  <c r="J5" i="4"/>
  <c r="I6"/>
  <c r="G26" i="3" l="1"/>
  <c r="G27"/>
  <c r="G29"/>
  <c r="G30"/>
  <c r="G28"/>
  <c r="B21"/>
  <c r="K5" i="4"/>
  <c r="J6"/>
  <c r="C33" i="3" l="1" a="1"/>
  <c r="L5" i="4"/>
  <c r="L6" s="1"/>
  <c r="K6"/>
  <c r="F33" i="3" l="1"/>
  <c r="E33"/>
  <c r="D33"/>
  <c r="C33"/>
  <c r="G33"/>
  <c r="B32" i="7" a="1"/>
  <c r="B34" i="3" l="1"/>
  <c r="B32" i="7"/>
  <c r="B33"/>
  <c r="B35"/>
  <c r="B37"/>
  <c r="B39"/>
  <c r="B41"/>
  <c r="B40"/>
  <c r="B38"/>
  <c r="B36"/>
  <c r="B34"/>
  <c r="C34" l="1"/>
  <c r="E34"/>
  <c r="F34" s="1"/>
  <c r="G34" s="1"/>
  <c r="C36"/>
  <c r="E36"/>
  <c r="F36" s="1"/>
  <c r="G36" s="1"/>
  <c r="C38"/>
  <c r="E38"/>
  <c r="F38" s="1"/>
  <c r="G38" s="1"/>
  <c r="C40"/>
  <c r="E40"/>
  <c r="F40" s="1"/>
  <c r="G40" s="1"/>
  <c r="C41"/>
  <c r="E41"/>
  <c r="F41" s="1"/>
  <c r="G41" s="1"/>
  <c r="C39"/>
  <c r="E39"/>
  <c r="F39" s="1"/>
  <c r="G39" s="1"/>
  <c r="C37"/>
  <c r="E37"/>
  <c r="F37" s="1"/>
  <c r="C35"/>
  <c r="E35"/>
  <c r="F35" s="1"/>
  <c r="C33"/>
  <c r="E33"/>
  <c r="F33" s="1"/>
  <c r="G33" s="1"/>
  <c r="C32"/>
  <c r="E32"/>
  <c r="F32" s="1"/>
  <c r="G32" s="1"/>
  <c r="G35" l="1"/>
  <c r="G37"/>
  <c r="C44" l="1" a="1"/>
  <c r="C44"/>
  <c r="D44"/>
  <c r="H44"/>
  <c r="L44"/>
  <c r="F44"/>
  <c r="J44"/>
  <c r="I44"/>
  <c r="E44"/>
  <c r="K44"/>
  <c r="G44"/>
  <c r="B45" l="1"/>
</calcChain>
</file>

<file path=xl/sharedStrings.xml><?xml version="1.0" encoding="utf-8"?>
<sst xmlns="http://schemas.openxmlformats.org/spreadsheetml/2006/main" count="154" uniqueCount="91">
  <si>
    <t>POBLACION DE GUAYAQUIL (ESTIMACION 2010)</t>
  </si>
  <si>
    <t>%</t>
  </si>
  <si>
    <t>UNIDADES  DISPUESTAS A COMPRAR EN EL AÑO</t>
  </si>
  <si>
    <t>N</t>
  </si>
  <si>
    <t>B</t>
  </si>
  <si>
    <t>ESTIMACION DE LA DEMANDA ANUAL EN UNIDADES</t>
  </si>
  <si>
    <t>% SUPONGA QUE ESTE DATO ARROJO LA ENCUESTA</t>
  </si>
  <si>
    <t>no hay segmentacion por clase social, son todos los que deseen</t>
  </si>
  <si>
    <t xml:space="preserve">porcentaje de participacion para nuestro producto es del </t>
  </si>
  <si>
    <t>lo que nos da como demanda anual</t>
  </si>
  <si>
    <t>Horas trabajadas por día</t>
  </si>
  <si>
    <t>Unidades a producir por semana</t>
  </si>
  <si>
    <t>Unidades a producir por año</t>
  </si>
  <si>
    <t xml:space="preserve">Unidades a producir por mes </t>
  </si>
  <si>
    <t>AÑO</t>
  </si>
  <si>
    <t>DEMANDA  DIARIA</t>
  </si>
  <si>
    <t>DEMANDA ANUAL</t>
  </si>
  <si>
    <t>demanda diaria</t>
  </si>
  <si>
    <t>demanda anual</t>
  </si>
  <si>
    <t>crecimiento de ventas</t>
  </si>
  <si>
    <t xml:space="preserve">  </t>
  </si>
  <si>
    <t>OPCION TECNOLÓGICA</t>
  </si>
  <si>
    <t>Capacidad producción</t>
  </si>
  <si>
    <t>Costo fijo anual</t>
  </si>
  <si>
    <t>Costo Variable</t>
  </si>
  <si>
    <t>Inversión</t>
  </si>
  <si>
    <t>Año</t>
  </si>
  <si>
    <t>Producción</t>
  </si>
  <si>
    <t>Ingresos</t>
  </si>
  <si>
    <t>Costos Fijos</t>
  </si>
  <si>
    <t>Costos variables</t>
  </si>
  <si>
    <t>Costo total</t>
  </si>
  <si>
    <t>Flujo Anual</t>
  </si>
  <si>
    <t>opcion A</t>
  </si>
  <si>
    <t>precio</t>
  </si>
  <si>
    <t>ctvos. Por la funda de 40g</t>
  </si>
  <si>
    <t>VAN</t>
  </si>
  <si>
    <t>AÑOS</t>
  </si>
  <si>
    <t>FLUJO  DE CAJA</t>
  </si>
  <si>
    <t>TASA DE DESCUENTO</t>
  </si>
  <si>
    <t>RETORNO MINIMO DE LA INVERSION QUE  ESPERA  EL INVERSIONISTA</t>
  </si>
  <si>
    <t>opcion B</t>
  </si>
  <si>
    <t>VA EN PROYECCION DE INGRESOS</t>
  </si>
  <si>
    <t>POBLACION URBANA</t>
  </si>
  <si>
    <t>TASA ANUAL MEDIA DE CRECIMIENTO</t>
  </si>
  <si>
    <t>HABITANTES</t>
  </si>
  <si>
    <t>HABITANTES  DE  LA  CIUDAD  DE GUAYAQUIL</t>
  </si>
  <si>
    <t>UNIDADES  DISPUESTAS A COMPRAR EN EL AÑO ( una vez por semana)</t>
  </si>
  <si>
    <t>DEMANDA ANUAL EN UNIDADES</t>
  </si>
  <si>
    <t>DEMANDADIARIA  TOTAL ESTIMADA EN UNIDADES</t>
  </si>
  <si>
    <t>DEMANDA  ANUAL TOTAL ESTIMADA EN UNIDADES</t>
  </si>
  <si>
    <t>capital de trabajo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</si>
  <si>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</si>
  <si>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</si>
  <si>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</si>
  <si>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</si>
  <si>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</si>
  <si>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</si>
  <si>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</si>
  <si>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</si>
  <si>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</si>
  <si>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</si>
  <si>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</si>
  <si>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</si>
  <si>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ALTERNATIVA B</t>
  </si>
  <si>
    <t xml:space="preserve">ALTERNATIVA  A </t>
  </si>
  <si>
    <t>PORCENTAJE DE LA POBLACION ENTRE 12- 38AÑOS DE EDAD</t>
  </si>
  <si>
    <t>PORCENTAJES DE LAS PERSONAS ENCUESTADAS DISPUESTAS A CONSUMIR AMOR CON HAMBRE (ANUAL)</t>
  </si>
  <si>
    <t>SEGÚN Las  ENCUEStas  LA mayor  FRECUENCIA CON QUE CONSUMEN EL PRODUCTO ES DE 3 VECES, PERO</t>
  </si>
  <si>
    <t xml:space="preserve">de todos las galletas en general, es por eso que para nuestro proyecto hemos asumido  que </t>
  </si>
  <si>
    <t>solo escogeremos la frecuencia de una sola vez, para  aquellas personas que  si estan dispuestos  a consumir el "amor con hambre"</t>
  </si>
  <si>
    <t>xq es un producto nuevo</t>
  </si>
  <si>
    <t>a</t>
  </si>
  <si>
    <t>Unidades de cajas a producir por hora</t>
  </si>
  <si>
    <t>MAQUINARIA A</t>
  </si>
  <si>
    <t>MAQUINARIA B</t>
  </si>
  <si>
    <t>Unidades de cajas por minuto</t>
  </si>
  <si>
    <t>cajas a producir por día</t>
  </si>
  <si>
    <t>maquinaria b</t>
  </si>
  <si>
    <t>maquinaria a</t>
  </si>
  <si>
    <t>170 galletas por minuto</t>
  </si>
  <si>
    <t>2937600 Unidades/año</t>
  </si>
  <si>
    <t>1728000 Unidades/año</t>
  </si>
  <si>
    <t>una multifucinal</t>
  </si>
  <si>
    <t>x maquina</t>
  </si>
  <si>
    <t>de 12años 38 años</t>
  </si>
  <si>
    <t>PORCENTAJE DE LA POBLACION ENTRE 12-38 AÑOS DE EDAD</t>
  </si>
  <si>
    <t>PORCENTAJES DE PARTICIPACION DE MERCADO PARA "VAMFED"</t>
  </si>
  <si>
    <t>Considerando que la tasa de crecimiento de la población  dispuesta a consumir nuestro producto es del 6%, se puede proyectar la demanda para los 10 años siguientes</t>
  </si>
  <si>
    <t>PROYECCION DE LA DEMANDA ANUAL</t>
  </si>
  <si>
    <t>MEJOR OPCION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</si>
</sst>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&quot;$&quot;\ #,##0.00_);[Red]\(&quot;$&quot;\ #,##0.00\)"/>
    <numFmt numFmtId="165" formatCode="_(* #,##0.00_);_(* \(#,##0.00\);_(* &quot;-&quot;??_);_(@_)"/>
    <numFmt numFmtId="166" formatCode="_(* #,##0_);_(* \(#,##0\);_(* &quot;-&quot;??_);_(@_)"/>
    <numFmt numFmtId="167" formatCode="_-* #,##0\ _€_-;\-* #,##0\ _€_-;_-* &quot;-&quot;??\ _€_-;_-@_-"/>
  </numFmts>
  <fonts count="1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10"/>
      <name val="Calibri"/>
      <family val="2"/>
    </font>
    <font>
      <sz val="16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7.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E64B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167" fontId="7" fillId="3" borderId="0" xfId="0" applyNumberFormat="1" applyFont="1" applyFill="1"/>
    <xf numFmtId="0" fontId="0" fillId="0" borderId="1" xfId="0" applyBorder="1"/>
    <xf numFmtId="166" fontId="4" fillId="0" borderId="0" xfId="1" applyNumberFormat="1" applyFont="1"/>
    <xf numFmtId="166" fontId="0" fillId="0" borderId="0" xfId="0" applyNumberFormat="1"/>
    <xf numFmtId="167" fontId="0" fillId="0" borderId="0" xfId="0" applyNumberFormat="1"/>
    <xf numFmtId="164" fontId="0" fillId="0" borderId="0" xfId="0" applyNumberFormat="1"/>
    <xf numFmtId="0" fontId="6" fillId="4" borderId="1" xfId="0" applyFont="1" applyFill="1" applyBorder="1" applyAlignment="1">
      <alignment wrapText="1"/>
    </xf>
    <xf numFmtId="0" fontId="6" fillId="0" borderId="1" xfId="0" applyFont="1" applyBorder="1"/>
    <xf numFmtId="0" fontId="6" fillId="3" borderId="1" xfId="0" applyFont="1" applyFill="1" applyBorder="1"/>
    <xf numFmtId="0" fontId="6" fillId="5" borderId="1" xfId="0" applyFont="1" applyFill="1" applyBorder="1"/>
    <xf numFmtId="165" fontId="6" fillId="5" borderId="1" xfId="1" applyFont="1" applyFill="1" applyBorder="1"/>
    <xf numFmtId="0" fontId="8" fillId="0" borderId="0" xfId="0" applyFont="1"/>
    <xf numFmtId="0" fontId="6" fillId="6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167" fontId="6" fillId="3" borderId="1" xfId="0" applyNumberFormat="1" applyFont="1" applyFill="1" applyBorder="1" applyAlignment="1">
      <alignment horizontal="left"/>
    </xf>
    <xf numFmtId="167" fontId="6" fillId="3" borderId="1" xfId="0" applyNumberFormat="1" applyFont="1" applyFill="1" applyBorder="1"/>
    <xf numFmtId="1" fontId="6" fillId="3" borderId="1" xfId="0" applyNumberFormat="1" applyFont="1" applyFill="1" applyBorder="1"/>
    <xf numFmtId="167" fontId="6" fillId="3" borderId="1" xfId="0" applyNumberFormat="1" applyFont="1" applyFill="1" applyBorder="1" applyAlignment="1"/>
    <xf numFmtId="0" fontId="6" fillId="0" borderId="1" xfId="0" applyFont="1" applyBorder="1" applyAlignment="1">
      <alignment horizontal="center"/>
    </xf>
    <xf numFmtId="167" fontId="6" fillId="0" borderId="1" xfId="0" applyNumberFormat="1" applyFont="1" applyBorder="1" applyAlignment="1">
      <alignment horizontal="left"/>
    </xf>
    <xf numFmtId="167" fontId="6" fillId="0" borderId="1" xfId="0" applyNumberFormat="1" applyFont="1" applyBorder="1"/>
    <xf numFmtId="1" fontId="6" fillId="0" borderId="1" xfId="0" applyNumberFormat="1" applyFont="1" applyBorder="1"/>
    <xf numFmtId="167" fontId="6" fillId="0" borderId="1" xfId="0" applyNumberFormat="1" applyFont="1" applyBorder="1" applyAlignment="1"/>
    <xf numFmtId="0" fontId="6" fillId="2" borderId="1" xfId="0" applyFont="1" applyFill="1" applyBorder="1"/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7" fontId="6" fillId="2" borderId="1" xfId="0" applyNumberFormat="1" applyFont="1" applyFill="1" applyBorder="1"/>
    <xf numFmtId="164" fontId="6" fillId="2" borderId="1" xfId="0" applyNumberFormat="1" applyFont="1" applyFill="1" applyBorder="1"/>
    <xf numFmtId="0" fontId="6" fillId="2" borderId="0" xfId="0" applyFont="1" applyFill="1" applyBorder="1"/>
    <xf numFmtId="0" fontId="6" fillId="2" borderId="0" xfId="0" applyFont="1" applyFill="1"/>
    <xf numFmtId="0" fontId="9" fillId="0" borderId="0" xfId="0" applyFont="1"/>
    <xf numFmtId="0" fontId="0" fillId="7" borderId="0" xfId="0" applyFill="1"/>
    <xf numFmtId="0" fontId="6" fillId="6" borderId="1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167" fontId="6" fillId="3" borderId="0" xfId="0" applyNumberFormat="1" applyFont="1" applyFill="1" applyBorder="1" applyAlignment="1"/>
    <xf numFmtId="167" fontId="6" fillId="3" borderId="0" xfId="0" applyNumberFormat="1" applyFont="1" applyFill="1" applyBorder="1"/>
    <xf numFmtId="0" fontId="6" fillId="3" borderId="0" xfId="0" applyFont="1" applyFill="1" applyBorder="1"/>
    <xf numFmtId="164" fontId="6" fillId="2" borderId="0" xfId="0" applyNumberFormat="1" applyFont="1" applyFill="1" applyBorder="1"/>
    <xf numFmtId="167" fontId="0" fillId="0" borderId="1" xfId="0" applyNumberFormat="1" applyBorder="1"/>
    <xf numFmtId="0" fontId="6" fillId="0" borderId="0" xfId="0" applyFont="1" applyBorder="1" applyAlignment="1">
      <alignment horizontal="center"/>
    </xf>
    <xf numFmtId="167" fontId="6" fillId="0" borderId="0" xfId="0" applyNumberFormat="1" applyFont="1" applyBorder="1" applyAlignment="1"/>
    <xf numFmtId="167" fontId="6" fillId="0" borderId="0" xfId="0" applyNumberFormat="1" applyFont="1" applyBorder="1"/>
    <xf numFmtId="0" fontId="6" fillId="0" borderId="0" xfId="0" applyFont="1" applyBorder="1"/>
    <xf numFmtId="0" fontId="6" fillId="0" borderId="1" xfId="0" applyFont="1" applyFill="1" applyBorder="1"/>
    <xf numFmtId="3" fontId="6" fillId="0" borderId="1" xfId="0" applyNumberFormat="1" applyFont="1" applyFill="1" applyBorder="1" applyAlignment="1"/>
    <xf numFmtId="3" fontId="0" fillId="0" borderId="1" xfId="0" applyNumberFormat="1" applyFill="1" applyBorder="1"/>
    <xf numFmtId="0" fontId="0" fillId="0" borderId="1" xfId="0" applyFill="1" applyBorder="1"/>
    <xf numFmtId="164" fontId="0" fillId="0" borderId="1" xfId="0" applyNumberFormat="1" applyBorder="1"/>
    <xf numFmtId="165" fontId="6" fillId="0" borderId="1" xfId="1" applyFont="1" applyBorder="1"/>
    <xf numFmtId="165" fontId="4" fillId="0" borderId="0" xfId="1" applyFont="1" applyFill="1"/>
    <xf numFmtId="166" fontId="4" fillId="0" borderId="0" xfId="1" applyNumberFormat="1" applyFont="1" applyFill="1"/>
    <xf numFmtId="165" fontId="0" fillId="0" borderId="0" xfId="1" applyFont="1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right" wrapText="1"/>
    </xf>
    <xf numFmtId="0" fontId="2" fillId="0" borderId="0" xfId="0" applyFont="1" applyFill="1"/>
    <xf numFmtId="43" fontId="3" fillId="0" borderId="0" xfId="0" applyNumberFormat="1" applyFont="1" applyFill="1"/>
    <xf numFmtId="0" fontId="5" fillId="0" borderId="0" xfId="0" applyFont="1" applyFill="1"/>
    <xf numFmtId="0" fontId="6" fillId="7" borderId="1" xfId="0" applyFont="1" applyFill="1" applyBorder="1" applyAlignment="1">
      <alignment horizontal="center"/>
    </xf>
    <xf numFmtId="0" fontId="10" fillId="9" borderId="1" xfId="0" applyFont="1" applyFill="1" applyBorder="1"/>
    <xf numFmtId="0" fontId="10" fillId="9" borderId="1" xfId="0" applyFont="1" applyFill="1" applyBorder="1" applyAlignment="1">
      <alignment wrapText="1"/>
    </xf>
    <xf numFmtId="0" fontId="10" fillId="9" borderId="2" xfId="0" applyFont="1" applyFill="1" applyBorder="1"/>
    <xf numFmtId="0" fontId="10" fillId="9" borderId="3" xfId="0" applyFont="1" applyFill="1" applyBorder="1" applyAlignment="1">
      <alignment wrapText="1"/>
    </xf>
    <xf numFmtId="0" fontId="10" fillId="10" borderId="4" xfId="0" applyFont="1" applyFill="1" applyBorder="1"/>
    <xf numFmtId="0" fontId="10" fillId="10" borderId="0" xfId="0" applyFont="1" applyFill="1" applyBorder="1"/>
    <xf numFmtId="165" fontId="10" fillId="10" borderId="4" xfId="1" applyFont="1" applyFill="1" applyBorder="1"/>
    <xf numFmtId="165" fontId="10" fillId="10" borderId="4" xfId="0" applyNumberFormat="1" applyFont="1" applyFill="1" applyBorder="1"/>
    <xf numFmtId="165" fontId="10" fillId="10" borderId="7" xfId="0" applyNumberFormat="1" applyFont="1" applyFill="1" applyBorder="1"/>
    <xf numFmtId="0" fontId="0" fillId="10" borderId="5" xfId="0" applyFont="1" applyFill="1" applyBorder="1"/>
    <xf numFmtId="0" fontId="0" fillId="10" borderId="6" xfId="0" applyFont="1" applyFill="1" applyBorder="1"/>
    <xf numFmtId="0" fontId="0" fillId="10" borderId="8" xfId="0" applyFont="1" applyFill="1" applyBorder="1"/>
    <xf numFmtId="167" fontId="6" fillId="11" borderId="1" xfId="0" applyNumberFormat="1" applyFont="1" applyFill="1" applyBorder="1"/>
    <xf numFmtId="0" fontId="0" fillId="11" borderId="1" xfId="0" applyFont="1" applyFill="1" applyBorder="1"/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wrapText="1"/>
    </xf>
    <xf numFmtId="0" fontId="8" fillId="12" borderId="1" xfId="0" applyFont="1" applyFill="1" applyBorder="1" applyAlignment="1">
      <alignment horizontal="center"/>
    </xf>
    <xf numFmtId="0" fontId="8" fillId="12" borderId="1" xfId="0" applyFont="1" applyFill="1" applyBorder="1"/>
    <xf numFmtId="165" fontId="8" fillId="12" borderId="1" xfId="1" applyFont="1" applyFill="1" applyBorder="1"/>
    <xf numFmtId="0" fontId="6" fillId="12" borderId="1" xfId="0" applyFont="1" applyFill="1" applyBorder="1" applyAlignment="1">
      <alignment horizontal="center"/>
    </xf>
    <xf numFmtId="0" fontId="6" fillId="12" borderId="1" xfId="0" applyFont="1" applyFill="1" applyBorder="1"/>
    <xf numFmtId="0" fontId="6" fillId="12" borderId="1" xfId="0" applyFont="1" applyFill="1" applyBorder="1" applyAlignment="1"/>
    <xf numFmtId="0" fontId="6" fillId="8" borderId="1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1" fillId="0" borderId="0" xfId="0" applyFont="1" applyFill="1" applyAlignment="1">
      <alignment horizontal="center" wrapText="1"/>
    </xf>
    <xf numFmtId="0" fontId="6" fillId="10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13" borderId="1" xfId="0" applyFont="1" applyFill="1" applyBorder="1"/>
    <xf numFmtId="0" fontId="0" fillId="13" borderId="1" xfId="0" applyFill="1" applyBorder="1" applyAlignment="1">
      <alignment horizontal="center"/>
    </xf>
    <xf numFmtId="0" fontId="0" fillId="13" borderId="1" xfId="0" applyFill="1" applyBorder="1"/>
    <xf numFmtId="167" fontId="0" fillId="13" borderId="1" xfId="0" applyNumberFormat="1" applyFont="1" applyFill="1" applyBorder="1" applyAlignment="1">
      <alignment horizontal="center" wrapText="1"/>
    </xf>
    <xf numFmtId="166" fontId="0" fillId="13" borderId="1" xfId="0" applyNumberFormat="1" applyFill="1" applyBorder="1" applyAlignment="1">
      <alignment horizontal="right"/>
    </xf>
    <xf numFmtId="167" fontId="0" fillId="13" borderId="1" xfId="0" applyNumberFormat="1" applyFill="1" applyBorder="1" applyAlignment="1">
      <alignment horizontal="center"/>
    </xf>
    <xf numFmtId="167" fontId="0" fillId="13" borderId="1" xfId="0" applyNumberFormat="1" applyFill="1" applyBorder="1" applyAlignme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CE64B7"/>
      <color rgb="FFFF99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UDIO%20TECNICO%20y%20FINANCIERO_gigi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ras fisicas"/>
      <sheetName val="localizacion"/>
      <sheetName val="personal"/>
      <sheetName val="GASTO DE CONSTITUCION"/>
      <sheetName val="total inversión inicial"/>
      <sheetName val="punto de equilibrio"/>
      <sheetName val="calendario de inversión"/>
      <sheetName val="BALANCE Y VALOR DE DESECHO"/>
      <sheetName val="capital de trabajo"/>
      <sheetName val="ESTRUCTURA FINANCIERA"/>
      <sheetName val="flujo de caja"/>
      <sheetName val="DEMANDA PROYECTADA"/>
      <sheetName val="cf y cv"/>
      <sheetName val="PAYBACK"/>
      <sheetName val="SENSIBILIDAD"/>
      <sheetName val="SENSIBILIDAD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J7">
            <v>48550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6"/>
  <sheetViews>
    <sheetView workbookViewId="0">
      <selection activeCell="H12" sqref="H12"/>
    </sheetView>
  </sheetViews>
  <sheetFormatPr baseColWidth="10" defaultRowHeight="15"/>
  <cols>
    <col min="1" max="1" width="20.7109375" customWidth="1"/>
    <col min="2" max="2" width="22.42578125" customWidth="1"/>
    <col min="3" max="3" width="11.42578125" customWidth="1"/>
    <col min="5" max="5" width="53.5703125" customWidth="1"/>
    <col min="6" max="6" width="14.140625" bestFit="1" customWidth="1"/>
    <col min="7" max="7" width="2.5703125" customWidth="1"/>
  </cols>
  <sheetData>
    <row r="2" spans="1:7">
      <c r="A2" t="s">
        <v>44</v>
      </c>
      <c r="D2">
        <v>2.5</v>
      </c>
    </row>
    <row r="3" spans="1:7">
      <c r="E3" s="87" t="s">
        <v>89</v>
      </c>
    </row>
    <row r="4" spans="1:7" ht="24.75" customHeight="1">
      <c r="A4" s="83" t="s">
        <v>46</v>
      </c>
      <c r="B4" s="83"/>
      <c r="E4" s="61" t="s">
        <v>0</v>
      </c>
      <c r="F4" s="65">
        <f>B16</f>
        <v>2780280.7969999998</v>
      </c>
      <c r="G4" s="70"/>
    </row>
    <row r="5" spans="1:7" ht="17.25" customHeight="1">
      <c r="A5" s="83" t="s">
        <v>43</v>
      </c>
      <c r="B5" s="83"/>
      <c r="E5" s="61" t="s">
        <v>66</v>
      </c>
      <c r="F5" s="65">
        <v>30</v>
      </c>
      <c r="G5" s="70" t="s">
        <v>1</v>
      </c>
    </row>
    <row r="6" spans="1:7" ht="26.25">
      <c r="A6" s="60" t="s">
        <v>14</v>
      </c>
      <c r="B6" s="60" t="s">
        <v>45</v>
      </c>
      <c r="E6" s="62" t="s">
        <v>67</v>
      </c>
      <c r="F6" s="65">
        <v>81</v>
      </c>
      <c r="G6" s="70" t="s">
        <v>1</v>
      </c>
    </row>
    <row r="7" spans="1:7" ht="30.75" customHeight="1">
      <c r="A7" s="21">
        <v>2001</v>
      </c>
      <c r="B7" s="51">
        <v>1985379</v>
      </c>
      <c r="E7" s="62" t="s">
        <v>47</v>
      </c>
      <c r="F7" s="65">
        <v>48</v>
      </c>
      <c r="G7" s="70"/>
    </row>
    <row r="8" spans="1:7">
      <c r="A8" s="21">
        <v>2002</v>
      </c>
      <c r="B8" s="51">
        <f>B7*(1+$D$2%)</f>
        <v>2035013.4749999999</v>
      </c>
      <c r="E8" s="63"/>
      <c r="F8" s="66"/>
      <c r="G8" s="71"/>
    </row>
    <row r="9" spans="1:7">
      <c r="A9" s="21">
        <v>2003</v>
      </c>
      <c r="B9" s="51">
        <f t="shared" ref="B9:B15" si="0">B8*(1+$D$2%)</f>
        <v>2085888.8118749997</v>
      </c>
      <c r="E9" s="61" t="s">
        <v>48</v>
      </c>
      <c r="F9" s="67">
        <f>F4*$F$5%*$F$6%*F7</f>
        <v>32429195.216208</v>
      </c>
      <c r="G9" s="70"/>
    </row>
    <row r="10" spans="1:7" ht="30.75" customHeight="1">
      <c r="A10" s="21">
        <v>2004</v>
      </c>
      <c r="B10" s="51">
        <f t="shared" si="0"/>
        <v>2138036.0321718743</v>
      </c>
      <c r="E10" s="62" t="s">
        <v>87</v>
      </c>
      <c r="F10" s="65">
        <v>5</v>
      </c>
      <c r="G10" s="70" t="s">
        <v>1</v>
      </c>
    </row>
    <row r="11" spans="1:7">
      <c r="A11" s="21">
        <v>2005</v>
      </c>
      <c r="B11" s="51">
        <f>B10*(1+$D$2%)</f>
        <v>2191486.9329761709</v>
      </c>
      <c r="E11" s="62" t="s">
        <v>50</v>
      </c>
      <c r="F11" s="68">
        <f>F9*F10%</f>
        <v>1621459.7608104001</v>
      </c>
      <c r="G11" s="70"/>
    </row>
    <row r="12" spans="1:7">
      <c r="A12" s="21">
        <v>2006</v>
      </c>
      <c r="B12" s="51">
        <f t="shared" si="0"/>
        <v>2246274.1063005752</v>
      </c>
      <c r="E12" s="64" t="s">
        <v>49</v>
      </c>
      <c r="F12" s="69">
        <f>F11/360</f>
        <v>4504.0548911400001</v>
      </c>
      <c r="G12" s="72"/>
    </row>
    <row r="13" spans="1:7">
      <c r="A13" s="21">
        <v>2007</v>
      </c>
      <c r="B13" s="51">
        <f t="shared" si="0"/>
        <v>2302430.9589580894</v>
      </c>
    </row>
    <row r="14" spans="1:7">
      <c r="A14" s="21">
        <v>2008</v>
      </c>
      <c r="B14" s="51">
        <f t="shared" si="0"/>
        <v>2359991.7329320414</v>
      </c>
    </row>
    <row r="15" spans="1:7">
      <c r="A15" s="21">
        <v>2009</v>
      </c>
      <c r="B15" s="51">
        <f t="shared" si="0"/>
        <v>2418991.5262553422</v>
      </c>
    </row>
    <row r="16" spans="1:7">
      <c r="A16" s="21">
        <v>2010</v>
      </c>
      <c r="B16" s="51">
        <v>2780280.7969999998</v>
      </c>
    </row>
  </sheetData>
  <mergeCells count="2"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20"/>
  <sheetViews>
    <sheetView tabSelected="1" topLeftCell="B1" workbookViewId="0">
      <selection activeCell="C21" sqref="C21"/>
    </sheetView>
  </sheetViews>
  <sheetFormatPr baseColWidth="10" defaultColWidth="11.42578125" defaultRowHeight="15"/>
  <cols>
    <col min="1" max="1" width="3.5703125" style="2" customWidth="1"/>
    <col min="2" max="2" width="58.140625" style="2" customWidth="1"/>
    <col min="3" max="3" width="24.85546875" style="2" customWidth="1"/>
    <col min="4" max="4" width="14.7109375" style="2" customWidth="1"/>
    <col min="5" max="5" width="13.140625" style="2" bestFit="1" customWidth="1"/>
    <col min="6" max="6" width="20.85546875" style="2" customWidth="1"/>
    <col min="7" max="16384" width="11.42578125" style="2"/>
  </cols>
  <sheetData>
    <row r="2" spans="1:7" ht="18.75">
      <c r="B2" s="84" t="s">
        <v>5</v>
      </c>
      <c r="C2" s="84"/>
      <c r="D2" s="84"/>
      <c r="E2" s="84"/>
    </row>
    <row r="4" spans="1:7">
      <c r="A4" s="2" t="s">
        <v>3</v>
      </c>
      <c r="B4" s="2" t="s">
        <v>0</v>
      </c>
      <c r="C4" s="52">
        <v>2780280.79</v>
      </c>
    </row>
    <row r="5" spans="1:7">
      <c r="A5" s="2" t="s">
        <v>4</v>
      </c>
      <c r="B5" s="2" t="s">
        <v>86</v>
      </c>
      <c r="C5" s="53">
        <v>30</v>
      </c>
      <c r="D5" s="2" t="s">
        <v>1</v>
      </c>
      <c r="E5" s="54">
        <f>C4*C5%</f>
        <v>834084.23699999996</v>
      </c>
      <c r="F5" s="2" t="s">
        <v>85</v>
      </c>
    </row>
    <row r="6" spans="1:7" ht="30" customHeight="1">
      <c r="B6" s="55" t="s">
        <v>67</v>
      </c>
      <c r="C6" s="56">
        <v>81</v>
      </c>
      <c r="D6" s="2" t="s">
        <v>6</v>
      </c>
    </row>
    <row r="7" spans="1:7">
      <c r="B7" s="2" t="s">
        <v>2</v>
      </c>
      <c r="C7" s="2">
        <v>48</v>
      </c>
      <c r="D7" s="2" t="s">
        <v>68</v>
      </c>
    </row>
    <row r="8" spans="1:7">
      <c r="B8" s="2" t="s">
        <v>7</v>
      </c>
      <c r="D8" s="2" t="s">
        <v>69</v>
      </c>
    </row>
    <row r="9" spans="1:7" ht="23.25">
      <c r="D9" s="2" t="s">
        <v>70</v>
      </c>
      <c r="F9" s="57"/>
      <c r="G9" s="57"/>
    </row>
    <row r="10" spans="1:7" ht="23.25">
      <c r="F10" s="57"/>
      <c r="G10" s="57"/>
    </row>
    <row r="11" spans="1:7" ht="21">
      <c r="B11" s="2" t="s">
        <v>48</v>
      </c>
      <c r="C11" s="58">
        <f>C4*0.3*0.81*C7</f>
        <v>32429195.134559996</v>
      </c>
    </row>
    <row r="13" spans="1:7" ht="20.25" customHeight="1">
      <c r="B13" s="2" t="s">
        <v>8</v>
      </c>
      <c r="C13" s="2">
        <v>5</v>
      </c>
      <c r="D13" s="2" t="s">
        <v>1</v>
      </c>
      <c r="E13" s="86" t="s">
        <v>71</v>
      </c>
      <c r="F13" s="86"/>
      <c r="G13" s="86"/>
    </row>
    <row r="14" spans="1:7">
      <c r="B14" s="2" t="s">
        <v>9</v>
      </c>
      <c r="C14" s="73">
        <f>C11*C13%</f>
        <v>1621459.756728</v>
      </c>
      <c r="D14" s="2" t="s">
        <v>18</v>
      </c>
    </row>
    <row r="15" spans="1:7">
      <c r="C15" s="52">
        <f>C14/360</f>
        <v>4504.0548798</v>
      </c>
      <c r="D15" s="74" t="s">
        <v>17</v>
      </c>
      <c r="E15" s="59"/>
    </row>
    <row r="18" spans="2:7">
      <c r="B18" s="85"/>
      <c r="C18" s="85"/>
      <c r="D18" s="85"/>
      <c r="E18" s="85"/>
      <c r="F18" s="85"/>
      <c r="G18" s="85"/>
    </row>
    <row r="19" spans="2:7">
      <c r="B19" s="85"/>
      <c r="C19" s="85"/>
      <c r="D19" s="85"/>
      <c r="E19" s="85"/>
      <c r="F19" s="85"/>
      <c r="G19" s="85"/>
    </row>
    <row r="20" spans="2:7">
      <c r="B20" s="85"/>
      <c r="C20" s="85"/>
      <c r="D20" s="85"/>
      <c r="E20" s="85"/>
      <c r="F20" s="85"/>
      <c r="G20" s="85"/>
    </row>
  </sheetData>
  <mergeCells count="3">
    <mergeCell ref="B2:E2"/>
    <mergeCell ref="B18:G20"/>
    <mergeCell ref="E13:G13"/>
  </mergeCells>
  <phoneticPr fontId="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N12"/>
  <sheetViews>
    <sheetView workbookViewId="0">
      <selection activeCell="G13" sqref="G13"/>
    </sheetView>
  </sheetViews>
  <sheetFormatPr baseColWidth="10" defaultRowHeight="15"/>
  <cols>
    <col min="2" max="2" width="22.140625" customWidth="1"/>
    <col min="3" max="3" width="16.5703125" customWidth="1"/>
    <col min="4" max="4" width="15.140625" customWidth="1"/>
    <col min="5" max="5" width="13.85546875" customWidth="1"/>
    <col min="6" max="6" width="13.7109375" customWidth="1"/>
    <col min="7" max="7" width="13.28515625" customWidth="1"/>
    <col min="8" max="8" width="13.5703125" customWidth="1"/>
    <col min="9" max="10" width="13.28515625" customWidth="1"/>
    <col min="11" max="11" width="13" customWidth="1"/>
    <col min="12" max="12" width="15.140625" customWidth="1"/>
  </cols>
  <sheetData>
    <row r="1" spans="2:14">
      <c r="B1" t="s">
        <v>88</v>
      </c>
    </row>
    <row r="2" spans="2:14">
      <c r="B2" t="s">
        <v>19</v>
      </c>
      <c r="C2" s="5">
        <v>6</v>
      </c>
      <c r="D2" t="s">
        <v>1</v>
      </c>
    </row>
    <row r="3" spans="2:14">
      <c r="C3" t="s">
        <v>20</v>
      </c>
    </row>
    <row r="4" spans="2:14">
      <c r="B4" s="89" t="s">
        <v>14</v>
      </c>
      <c r="C4" s="90">
        <v>1</v>
      </c>
      <c r="D4" s="90">
        <v>2</v>
      </c>
      <c r="E4" s="90">
        <v>3</v>
      </c>
      <c r="F4" s="90">
        <v>4</v>
      </c>
      <c r="G4" s="90">
        <v>5</v>
      </c>
      <c r="H4" s="90">
        <v>6</v>
      </c>
      <c r="I4" s="90">
        <v>7</v>
      </c>
      <c r="J4" s="90">
        <v>8</v>
      </c>
      <c r="K4" s="90">
        <v>9</v>
      </c>
      <c r="L4" s="90">
        <v>10</v>
      </c>
    </row>
    <row r="5" spans="2:14">
      <c r="B5" s="91" t="s">
        <v>15</v>
      </c>
      <c r="C5" s="92">
        <f>'PROY. DEMAND'!F12</f>
        <v>4504.0548911400001</v>
      </c>
      <c r="D5" s="93">
        <f>C5*(1+$C$2%)</f>
        <v>4774.2981846084003</v>
      </c>
      <c r="E5" s="93">
        <f t="shared" ref="E5:L5" si="0">D5*(1+$C$2%)</f>
        <v>5060.7560756849043</v>
      </c>
      <c r="F5" s="93">
        <f t="shared" si="0"/>
        <v>5364.4014402259991</v>
      </c>
      <c r="G5" s="93">
        <f t="shared" si="0"/>
        <v>5686.2655266395595</v>
      </c>
      <c r="H5" s="93">
        <f>G5*(1+$C$2%)</f>
        <v>6027.4414582379331</v>
      </c>
      <c r="I5" s="93">
        <f t="shared" si="0"/>
        <v>6389.0879457322098</v>
      </c>
      <c r="J5" s="93">
        <f t="shared" si="0"/>
        <v>6772.4332224761429</v>
      </c>
      <c r="K5" s="93">
        <f t="shared" si="0"/>
        <v>7178.7792158247121</v>
      </c>
      <c r="L5" s="93">
        <f t="shared" si="0"/>
        <v>7609.505968774195</v>
      </c>
    </row>
    <row r="6" spans="2:14">
      <c r="B6" s="91" t="s">
        <v>16</v>
      </c>
      <c r="C6" s="94">
        <f>C5*360</f>
        <v>1621459.7608104001</v>
      </c>
      <c r="D6" s="95">
        <f t="shared" ref="D6:L6" si="1">D5*360</f>
        <v>1718747.3464590241</v>
      </c>
      <c r="E6" s="95">
        <f t="shared" si="1"/>
        <v>1821872.1872465655</v>
      </c>
      <c r="F6" s="95">
        <f t="shared" si="1"/>
        <v>1931184.5184813596</v>
      </c>
      <c r="G6" s="95">
        <f t="shared" si="1"/>
        <v>2047055.5895902414</v>
      </c>
      <c r="H6" s="95">
        <f>H5*360</f>
        <v>2169878.9249656559</v>
      </c>
      <c r="I6" s="95">
        <f t="shared" si="1"/>
        <v>2300071.6604635958</v>
      </c>
      <c r="J6" s="95">
        <f t="shared" si="1"/>
        <v>2438075.9600914116</v>
      </c>
      <c r="K6" s="95">
        <f t="shared" si="1"/>
        <v>2584360.5176968966</v>
      </c>
      <c r="L6" s="95">
        <f t="shared" si="1"/>
        <v>2739422.1487587104</v>
      </c>
    </row>
    <row r="9" spans="2:14">
      <c r="B9" t="s">
        <v>51</v>
      </c>
      <c r="C9" t="s">
        <v>52</v>
      </c>
      <c r="D9" t="s">
        <v>53</v>
      </c>
      <c r="E9" t="s">
        <v>54</v>
      </c>
      <c r="F9" t="s">
        <v>55</v>
      </c>
      <c r="G9" t="s">
        <v>56</v>
      </c>
      <c r="H9" t="s">
        <v>57</v>
      </c>
      <c r="I9" t="s">
        <v>58</v>
      </c>
      <c r="J9" t="s">
        <v>59</v>
      </c>
      <c r="K9" t="s">
        <v>60</v>
      </c>
      <c r="L9" t="s">
        <v>61</v>
      </c>
      <c r="M9" t="s">
        <v>62</v>
      </c>
      <c r="N9" t="s">
        <v>63</v>
      </c>
    </row>
    <row r="10" spans="2:14">
      <c r="C10" s="7">
        <f>C5*20</f>
        <v>90081.097822800002</v>
      </c>
      <c r="D10" s="6">
        <f>C10*(1+$C$2%)</f>
        <v>95485.963692168007</v>
      </c>
    </row>
    <row r="11" spans="2:14">
      <c r="C11" s="5"/>
      <c r="D11" s="6"/>
      <c r="E11" s="6"/>
      <c r="F11" s="6"/>
      <c r="G11" s="6"/>
    </row>
    <row r="12" spans="2:14">
      <c r="C12" s="7"/>
      <c r="D12" s="7"/>
      <c r="E12" s="7"/>
      <c r="F12" s="7"/>
      <c r="G12" s="7"/>
    </row>
  </sheetData>
  <conditionalFormatting sqref="B4:G6 G5:L5 H6:L6">
    <cfRule type="dataBar" priority="1">
      <dataBar>
        <cfvo type="min" val="0"/>
        <cfvo type="max" val="0"/>
        <color rgb="FFD6007B"/>
      </dataBar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3"/>
  <sheetViews>
    <sheetView topLeftCell="A6" workbookViewId="0">
      <selection activeCell="G13" sqref="G13"/>
    </sheetView>
  </sheetViews>
  <sheetFormatPr baseColWidth="10" defaultColWidth="11.42578125" defaultRowHeight="15"/>
  <cols>
    <col min="1" max="1" width="16.140625" customWidth="1"/>
    <col min="6" max="6" width="11.5703125" bestFit="1" customWidth="1"/>
    <col min="7" max="7" width="14.140625" bestFit="1" customWidth="1"/>
    <col min="9" max="9" width="12" bestFit="1" customWidth="1"/>
  </cols>
  <sheetData>
    <row r="1" spans="1:12">
      <c r="J1" s="34" t="s">
        <v>42</v>
      </c>
      <c r="K1" s="34"/>
      <c r="L1" s="34"/>
    </row>
    <row r="2" spans="1:12">
      <c r="J2" s="34" t="s">
        <v>72</v>
      </c>
      <c r="K2" s="34"/>
      <c r="L2" s="34"/>
    </row>
    <row r="3" spans="1:12" ht="48" customHeight="1">
      <c r="B3" s="1"/>
      <c r="C3" s="1"/>
      <c r="D3" s="1"/>
      <c r="E3" s="1"/>
      <c r="F3" s="1"/>
      <c r="G3" s="1"/>
      <c r="I3" s="3">
        <f>'estimacion de demanda'!C14+amazadora!D10</f>
        <v>1621459.756728</v>
      </c>
    </row>
    <row r="4" spans="1:12">
      <c r="F4" s="1"/>
    </row>
    <row r="6" spans="1:12">
      <c r="A6" t="s">
        <v>78</v>
      </c>
    </row>
    <row r="7" spans="1:12">
      <c r="A7" t="s">
        <v>80</v>
      </c>
    </row>
    <row r="8" spans="1:12" ht="60">
      <c r="A8" s="9" t="s">
        <v>76</v>
      </c>
      <c r="B8" s="9" t="s">
        <v>73</v>
      </c>
      <c r="C8" s="9" t="s">
        <v>10</v>
      </c>
      <c r="D8" s="9" t="s">
        <v>77</v>
      </c>
      <c r="E8" s="9" t="s">
        <v>11</v>
      </c>
      <c r="F8" s="9" t="s">
        <v>13</v>
      </c>
      <c r="G8" s="9" t="s">
        <v>12</v>
      </c>
    </row>
    <row r="9" spans="1:12" ht="19.5" customHeight="1">
      <c r="A9" s="12">
        <v>17</v>
      </c>
      <c r="B9" s="12">
        <f>A9*60</f>
        <v>1020</v>
      </c>
      <c r="C9" s="12">
        <v>8</v>
      </c>
      <c r="D9" s="12">
        <f>B9*C9</f>
        <v>8160</v>
      </c>
      <c r="E9" s="12">
        <f>D9*5</f>
        <v>40800</v>
      </c>
      <c r="F9" s="13">
        <f>D9*20</f>
        <v>163200</v>
      </c>
      <c r="G9" s="13">
        <f>D9*360</f>
        <v>2937600</v>
      </c>
    </row>
    <row r="11" spans="1:12">
      <c r="A11" t="s">
        <v>79</v>
      </c>
    </row>
    <row r="12" spans="1:12" ht="60">
      <c r="A12" s="9" t="s">
        <v>76</v>
      </c>
      <c r="B12" s="9" t="s">
        <v>73</v>
      </c>
      <c r="C12" s="9" t="s">
        <v>10</v>
      </c>
      <c r="D12" s="9" t="s">
        <v>77</v>
      </c>
      <c r="E12" s="9" t="s">
        <v>11</v>
      </c>
      <c r="F12" s="9" t="s">
        <v>13</v>
      </c>
      <c r="G12" s="9" t="s">
        <v>12</v>
      </c>
    </row>
    <row r="13" spans="1:12">
      <c r="A13" s="12">
        <v>10</v>
      </c>
      <c r="B13" s="12">
        <f>A13*60</f>
        <v>600</v>
      </c>
      <c r="C13" s="12">
        <v>8</v>
      </c>
      <c r="D13" s="12">
        <f>B13*C13</f>
        <v>4800</v>
      </c>
      <c r="E13" s="12">
        <f>D13*5</f>
        <v>24000</v>
      </c>
      <c r="F13" s="13">
        <f>D13*20</f>
        <v>96000</v>
      </c>
      <c r="G13" s="13">
        <f>D13*360</f>
        <v>1728000</v>
      </c>
    </row>
  </sheetData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H35"/>
  <sheetViews>
    <sheetView workbookViewId="0">
      <selection activeCell="A15" sqref="A15:B15"/>
    </sheetView>
  </sheetViews>
  <sheetFormatPr baseColWidth="10" defaultColWidth="11.42578125" defaultRowHeight="15"/>
  <cols>
    <col min="1" max="1" width="27" customWidth="1"/>
    <col min="2" max="2" width="23.85546875" customWidth="1"/>
    <col min="3" max="3" width="16" customWidth="1"/>
    <col min="4" max="4" width="12.7109375" customWidth="1"/>
    <col min="5" max="5" width="16" customWidth="1"/>
    <col min="6" max="6" width="14.7109375" customWidth="1"/>
    <col min="7" max="7" width="13.140625" customWidth="1"/>
    <col min="8" max="8" width="17.140625" customWidth="1"/>
  </cols>
  <sheetData>
    <row r="2" spans="1:8">
      <c r="G2" s="33"/>
    </row>
    <row r="3" spans="1:8" ht="35.25" customHeight="1">
      <c r="A3" s="75" t="s">
        <v>21</v>
      </c>
      <c r="B3" s="76" t="s">
        <v>22</v>
      </c>
      <c r="C3" s="76" t="s">
        <v>23</v>
      </c>
      <c r="D3" s="76" t="s">
        <v>24</v>
      </c>
      <c r="E3" s="76" t="s">
        <v>25</v>
      </c>
    </row>
    <row r="4" spans="1:8" ht="15.75">
      <c r="A4" s="77" t="s">
        <v>74</v>
      </c>
      <c r="B4" s="78" t="s">
        <v>82</v>
      </c>
      <c r="C4" s="78">
        <v>7500</v>
      </c>
      <c r="D4" s="78">
        <v>0.11</v>
      </c>
      <c r="E4" s="79">
        <v>36500</v>
      </c>
      <c r="F4" t="s">
        <v>83</v>
      </c>
    </row>
    <row r="5" spans="1:8" ht="15.75">
      <c r="A5" s="77" t="s">
        <v>75</v>
      </c>
      <c r="B5" s="78" t="s">
        <v>81</v>
      </c>
      <c r="C5" s="78">
        <v>4200</v>
      </c>
      <c r="D5" s="78">
        <v>0.09</v>
      </c>
      <c r="E5" s="79">
        <f>'[1]BALANCE Y VALOR DE DESECHO'!$J$7</f>
        <v>48550</v>
      </c>
      <c r="F5" t="s">
        <v>84</v>
      </c>
    </row>
    <row r="6" spans="1:8" ht="15.75">
      <c r="A6" s="14"/>
      <c r="B6" s="14"/>
      <c r="C6" s="14"/>
      <c r="D6" s="14"/>
      <c r="E6" s="14"/>
    </row>
    <row r="8" spans="1:8">
      <c r="A8" t="s">
        <v>39</v>
      </c>
      <c r="B8">
        <v>21</v>
      </c>
      <c r="C8" t="s">
        <v>1</v>
      </c>
      <c r="D8" t="s">
        <v>40</v>
      </c>
    </row>
    <row r="9" spans="1:8">
      <c r="A9" t="s">
        <v>34</v>
      </c>
      <c r="B9">
        <v>0.3</v>
      </c>
      <c r="C9" t="s">
        <v>35</v>
      </c>
      <c r="H9" t="s">
        <v>36</v>
      </c>
    </row>
    <row r="10" spans="1:8">
      <c r="A10" s="80" t="s">
        <v>33</v>
      </c>
    </row>
    <row r="12" spans="1:8">
      <c r="A12" s="15" t="s">
        <v>26</v>
      </c>
      <c r="B12" s="15" t="s">
        <v>27</v>
      </c>
      <c r="C12" s="15" t="s">
        <v>28</v>
      </c>
      <c r="D12" s="15" t="s">
        <v>29</v>
      </c>
      <c r="E12" s="15" t="s">
        <v>30</v>
      </c>
      <c r="F12" s="15" t="s">
        <v>31</v>
      </c>
      <c r="G12" s="15" t="s">
        <v>32</v>
      </c>
    </row>
    <row r="13" spans="1:8">
      <c r="A13" s="16">
        <v>1</v>
      </c>
      <c r="B13" s="17">
        <f t="array" ref="B13:B14">TRANSPOSE('DEMANDA PROYECTADA'!C6:D6)</f>
        <v>1621459.7608104001</v>
      </c>
      <c r="C13" s="18">
        <f>B13*$B$9</f>
        <v>486437.92824312003</v>
      </c>
      <c r="D13" s="11">
        <f>$C$4</f>
        <v>7500</v>
      </c>
      <c r="E13" s="18">
        <f>B13*$D$4</f>
        <v>178360.57368914402</v>
      </c>
      <c r="F13" s="19">
        <f>SUM(D13:E13)</f>
        <v>185860.57368914402</v>
      </c>
      <c r="G13" s="18">
        <f>C13-F13</f>
        <v>300577.35455397598</v>
      </c>
    </row>
    <row r="14" spans="1:8">
      <c r="A14" s="16">
        <v>2</v>
      </c>
      <c r="B14" s="20">
        <v>1718747.3464590241</v>
      </c>
      <c r="C14" s="18">
        <f>B14*$B$9</f>
        <v>515624.20393770724</v>
      </c>
      <c r="D14" s="11">
        <f>$C$4</f>
        <v>7500</v>
      </c>
      <c r="E14" s="18">
        <f>B14*$D$4</f>
        <v>189062.20811049265</v>
      </c>
      <c r="F14" s="19">
        <f>SUM(D14:E14)</f>
        <v>196562.20811049265</v>
      </c>
      <c r="G14" s="18">
        <f>C14-F14</f>
        <v>319061.99582721456</v>
      </c>
    </row>
    <row r="15" spans="1:8">
      <c r="A15" s="16">
        <v>3</v>
      </c>
      <c r="B15" s="20">
        <v>1728000</v>
      </c>
      <c r="C15" s="18">
        <f>B15*$B$9</f>
        <v>518400</v>
      </c>
      <c r="D15" s="11">
        <f>$C$4</f>
        <v>7500</v>
      </c>
      <c r="E15" s="18">
        <f>B15*$D$4</f>
        <v>190080</v>
      </c>
      <c r="F15" s="11">
        <f>SUM(D15:E15)</f>
        <v>197580</v>
      </c>
      <c r="G15" s="18">
        <f>C15-F15</f>
        <v>320820</v>
      </c>
    </row>
    <row r="16" spans="1:8">
      <c r="A16" s="16">
        <v>4</v>
      </c>
      <c r="B16" s="20">
        <v>1728000</v>
      </c>
      <c r="C16" s="18">
        <f>B16*$B$9</f>
        <v>518400</v>
      </c>
      <c r="D16" s="11">
        <f>$C$4</f>
        <v>7500</v>
      </c>
      <c r="E16" s="18">
        <f>B16*$D$4</f>
        <v>190080</v>
      </c>
      <c r="F16" s="11">
        <f>SUM(D16:E16)</f>
        <v>197580</v>
      </c>
      <c r="G16" s="18">
        <f>C16-F16</f>
        <v>320820</v>
      </c>
    </row>
    <row r="17" spans="1:8">
      <c r="A17" s="16">
        <v>5</v>
      </c>
      <c r="B17" s="20">
        <v>1728000</v>
      </c>
      <c r="C17" s="18">
        <f>B17*$B$9</f>
        <v>518400</v>
      </c>
      <c r="D17" s="11">
        <f>$C$4</f>
        <v>7500</v>
      </c>
      <c r="E17" s="18">
        <f>B17*$D$4</f>
        <v>190080</v>
      </c>
      <c r="F17" s="11">
        <f>SUM(D17:E17)</f>
        <v>197580</v>
      </c>
      <c r="G17" s="18">
        <f>C17-F17</f>
        <v>320820</v>
      </c>
    </row>
    <row r="19" spans="1:8">
      <c r="A19" s="81" t="s">
        <v>37</v>
      </c>
      <c r="B19" s="27">
        <v>0</v>
      </c>
      <c r="C19" s="28">
        <v>1</v>
      </c>
      <c r="D19" s="28">
        <v>2</v>
      </c>
      <c r="E19" s="28">
        <v>3</v>
      </c>
      <c r="F19" s="28">
        <v>4</v>
      </c>
      <c r="G19" s="28">
        <v>5</v>
      </c>
    </row>
    <row r="20" spans="1:8">
      <c r="A20" s="81" t="s">
        <v>38</v>
      </c>
      <c r="B20" s="26">
        <f>E4</f>
        <v>36500</v>
      </c>
      <c r="C20" s="29">
        <f t="array" ref="C20:G20">TRANSPOSE(G13:G17)</f>
        <v>300577.35455397598</v>
      </c>
      <c r="D20" s="29">
        <v>319061.99582721456</v>
      </c>
      <c r="E20" s="29">
        <v>320820</v>
      </c>
      <c r="F20" s="29">
        <v>320820</v>
      </c>
      <c r="G20" s="29">
        <v>320820</v>
      </c>
      <c r="H20" s="7"/>
    </row>
    <row r="21" spans="1:8">
      <c r="A21" s="81" t="s">
        <v>36</v>
      </c>
      <c r="B21" s="30">
        <f>NPV(0.19,C20:G20)-B20</f>
        <v>926198.35823396908</v>
      </c>
      <c r="C21" s="40"/>
      <c r="D21" s="31"/>
      <c r="E21" s="31"/>
      <c r="F21" s="31"/>
      <c r="G21" s="31"/>
    </row>
    <row r="22" spans="1:8">
      <c r="C22" s="8"/>
    </row>
    <row r="24" spans="1:8">
      <c r="A24" s="80" t="s">
        <v>41</v>
      </c>
    </row>
    <row r="25" spans="1:8">
      <c r="A25" s="15" t="s">
        <v>26</v>
      </c>
      <c r="B25" s="15" t="s">
        <v>27</v>
      </c>
      <c r="C25" s="15" t="s">
        <v>28</v>
      </c>
      <c r="D25" s="15" t="s">
        <v>29</v>
      </c>
      <c r="E25" s="15" t="s">
        <v>30</v>
      </c>
      <c r="F25" s="15" t="s">
        <v>31</v>
      </c>
      <c r="G25" s="15" t="s">
        <v>32</v>
      </c>
    </row>
    <row r="26" spans="1:8">
      <c r="A26" s="21">
        <v>1</v>
      </c>
      <c r="B26" s="22">
        <f t="array" ref="B26:B30">TRANSPOSE('DEMANDA PROYECTADA'!C6:G6)</f>
        <v>1621459.7608104001</v>
      </c>
      <c r="C26" s="23">
        <f>B26*$B$9</f>
        <v>486437.92824312003</v>
      </c>
      <c r="D26" s="10">
        <f>$C$5</f>
        <v>4200</v>
      </c>
      <c r="E26" s="23">
        <f>B26*$D$5</f>
        <v>145931.37847293602</v>
      </c>
      <c r="F26" s="24">
        <f>SUM(D26:E26)</f>
        <v>150131.37847293602</v>
      </c>
      <c r="G26" s="23">
        <f>C26-F26</f>
        <v>336306.54977018398</v>
      </c>
    </row>
    <row r="27" spans="1:8">
      <c r="A27" s="21">
        <v>2</v>
      </c>
      <c r="B27" s="25">
        <v>1718747.3464590241</v>
      </c>
      <c r="C27" s="23">
        <f>B27*$B$9</f>
        <v>515624.20393770724</v>
      </c>
      <c r="D27" s="10">
        <f>$C$5</f>
        <v>4200</v>
      </c>
      <c r="E27" s="23">
        <f>B27*$D$5</f>
        <v>154687.26118131218</v>
      </c>
      <c r="F27" s="24">
        <f>SUM(D27:E27)</f>
        <v>158887.26118131218</v>
      </c>
      <c r="G27" s="23">
        <f>C27-F27</f>
        <v>356736.94275639509</v>
      </c>
    </row>
    <row r="28" spans="1:8">
      <c r="A28" s="21">
        <v>3</v>
      </c>
      <c r="B28" s="25">
        <v>1821872.1872465655</v>
      </c>
      <c r="C28" s="23">
        <f>B28*$B$9</f>
        <v>546561.65617396962</v>
      </c>
      <c r="D28" s="10">
        <f>$C$5</f>
        <v>4200</v>
      </c>
      <c r="E28" s="23">
        <f>B28*$D$5</f>
        <v>163968.49685219087</v>
      </c>
      <c r="F28" s="10">
        <f>SUM(D28:E28)</f>
        <v>168168.49685219087</v>
      </c>
      <c r="G28" s="23">
        <f>C28-F28</f>
        <v>378393.15932177874</v>
      </c>
    </row>
    <row r="29" spans="1:8">
      <c r="A29" s="21">
        <v>4</v>
      </c>
      <c r="B29" s="25">
        <v>1931184.5184813596</v>
      </c>
      <c r="C29" s="23">
        <f>B29*$B$9</f>
        <v>579355.35554440785</v>
      </c>
      <c r="D29" s="10">
        <f>$C$5</f>
        <v>4200</v>
      </c>
      <c r="E29" s="23">
        <f>B29*$D$5</f>
        <v>173806.60666332237</v>
      </c>
      <c r="F29" s="10">
        <f>SUM(D29:E29)</f>
        <v>178006.60666332237</v>
      </c>
      <c r="G29" s="23">
        <f>C29-F29</f>
        <v>401348.74888108548</v>
      </c>
    </row>
    <row r="30" spans="1:8">
      <c r="A30" s="21">
        <v>5</v>
      </c>
      <c r="B30" s="25">
        <v>2047055.5895902414</v>
      </c>
      <c r="C30" s="23">
        <f>B30*$B$9</f>
        <v>614116.67687707243</v>
      </c>
      <c r="D30" s="10">
        <f>$C$5</f>
        <v>4200</v>
      </c>
      <c r="E30" s="23">
        <f>B30*$D$5</f>
        <v>184235.00306312172</v>
      </c>
      <c r="F30" s="10">
        <f>SUM(D30:E30)</f>
        <v>188435.00306312172</v>
      </c>
      <c r="G30" s="23">
        <f>C30-F30</f>
        <v>425681.67381395074</v>
      </c>
    </row>
    <row r="32" spans="1:8">
      <c r="A32" s="81" t="s">
        <v>37</v>
      </c>
      <c r="B32" s="27">
        <v>0</v>
      </c>
      <c r="C32" s="28">
        <v>1</v>
      </c>
      <c r="D32" s="28">
        <v>2</v>
      </c>
      <c r="E32" s="28">
        <v>3</v>
      </c>
      <c r="F32" s="28">
        <v>4</v>
      </c>
      <c r="G32" s="28">
        <v>5</v>
      </c>
    </row>
    <row r="33" spans="1:7">
      <c r="A33" s="81" t="s">
        <v>38</v>
      </c>
      <c r="B33" s="26">
        <f>E5</f>
        <v>48550</v>
      </c>
      <c r="C33" s="29">
        <f t="array" ref="C33:G33">TRANSPOSE(G26:G30)</f>
        <v>336306.54977018398</v>
      </c>
      <c r="D33" s="29">
        <v>356736.94275639509</v>
      </c>
      <c r="E33" s="29">
        <v>378393.15932177874</v>
      </c>
      <c r="F33" s="29">
        <v>401348.74888108548</v>
      </c>
      <c r="G33" s="29">
        <v>425681.67381395074</v>
      </c>
    </row>
    <row r="34" spans="1:7">
      <c r="A34" s="81" t="s">
        <v>36</v>
      </c>
      <c r="B34" s="30">
        <f>NPV(0.19,C33:G33)-B33</f>
        <v>1089041.8264202981</v>
      </c>
      <c r="C34" s="32"/>
      <c r="D34" s="32"/>
      <c r="E34" s="32"/>
      <c r="F34" s="32"/>
      <c r="G34" s="32"/>
    </row>
    <row r="35" spans="1:7">
      <c r="B35" s="8"/>
    </row>
  </sheetData>
  <phoneticPr fontId="0" type="noConversion"/>
  <conditionalFormatting sqref="A13:G17">
    <cfRule type="colorScale" priority="4">
      <colorScale>
        <cfvo type="min" val="0"/>
        <cfvo type="max" val="0"/>
        <color rgb="FF63BE7B"/>
        <color rgb="FFFFEF9C"/>
      </colorScale>
    </cfRule>
  </conditionalFormatting>
  <conditionalFormatting sqref="A25:G30">
    <cfRule type="colorScale" priority="3">
      <colorScale>
        <cfvo type="min" val="0"/>
        <cfvo type="max" val="0"/>
        <color rgb="FF63BE7B"/>
        <color rgb="FFFFEF9C"/>
      </colorScale>
    </cfRule>
  </conditionalFormatting>
  <conditionalFormatting sqref="A19:G21">
    <cfRule type="dataBar" priority="2">
      <dataBar>
        <cfvo type="min" val="0"/>
        <cfvo type="max" val="0"/>
        <color rgb="FFFFB628"/>
      </dataBar>
    </cfRule>
  </conditionalFormatting>
  <conditionalFormatting sqref="A32:G34">
    <cfRule type="dataBar" priority="1">
      <dataBar>
        <cfvo type="min" val="0"/>
        <cfvo type="max" val="0"/>
        <color rgb="FFFFB628"/>
      </dataBar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L45"/>
  <sheetViews>
    <sheetView topLeftCell="A26" workbookViewId="0">
      <selection activeCell="C45" sqref="C45"/>
    </sheetView>
  </sheetViews>
  <sheetFormatPr baseColWidth="10" defaultColWidth="11.42578125" defaultRowHeight="15"/>
  <cols>
    <col min="1" max="1" width="27" customWidth="1"/>
    <col min="2" max="2" width="23.85546875" customWidth="1"/>
    <col min="3" max="3" width="16" customWidth="1"/>
    <col min="4" max="4" width="12.7109375" customWidth="1"/>
    <col min="5" max="5" width="16" customWidth="1"/>
    <col min="6" max="6" width="14.7109375" customWidth="1"/>
    <col min="7" max="7" width="13.140625" customWidth="1"/>
    <col min="8" max="8" width="17.140625" customWidth="1"/>
    <col min="9" max="9" width="13" customWidth="1"/>
    <col min="10" max="10" width="13.140625" customWidth="1"/>
    <col min="11" max="11" width="14.140625" customWidth="1"/>
    <col min="12" max="12" width="12" bestFit="1" customWidth="1"/>
    <col min="13" max="13" width="13.28515625" customWidth="1"/>
  </cols>
  <sheetData>
    <row r="2" spans="1:8">
      <c r="G2" s="33"/>
    </row>
    <row r="3" spans="1:8" ht="35.25" customHeight="1">
      <c r="A3" s="75" t="s">
        <v>21</v>
      </c>
      <c r="B3" s="76" t="s">
        <v>22</v>
      </c>
      <c r="C3" s="76" t="s">
        <v>23</v>
      </c>
      <c r="D3" s="76" t="s">
        <v>24</v>
      </c>
      <c r="E3" s="76" t="s">
        <v>25</v>
      </c>
    </row>
    <row r="4" spans="1:8" ht="15.75">
      <c r="A4" s="77" t="s">
        <v>74</v>
      </c>
      <c r="B4" s="78" t="s">
        <v>82</v>
      </c>
      <c r="C4" s="78">
        <f>'Tamaño de la planta'!C4</f>
        <v>7500</v>
      </c>
      <c r="D4" s="78">
        <f>'Tamaño de la planta'!D4</f>
        <v>0.11</v>
      </c>
      <c r="E4" s="78">
        <f>'Tamaño de la planta'!E4</f>
        <v>36500</v>
      </c>
    </row>
    <row r="5" spans="1:8" ht="15.75">
      <c r="A5" s="77" t="s">
        <v>75</v>
      </c>
      <c r="B5" s="78" t="s">
        <v>81</v>
      </c>
      <c r="C5" s="78">
        <f>'Tamaño de la planta'!C5</f>
        <v>4200</v>
      </c>
      <c r="D5" s="78">
        <f>'Tamaño de la planta'!D5</f>
        <v>0.09</v>
      </c>
      <c r="E5" s="78">
        <f>'Tamaño de la planta'!E5</f>
        <v>48550</v>
      </c>
    </row>
    <row r="6" spans="1:8" ht="15.75">
      <c r="A6" s="14"/>
      <c r="B6" s="14"/>
      <c r="C6" s="14"/>
      <c r="D6" s="14"/>
      <c r="E6" s="14"/>
    </row>
    <row r="8" spans="1:8">
      <c r="A8" t="s">
        <v>39</v>
      </c>
      <c r="B8">
        <v>21</v>
      </c>
      <c r="C8" t="s">
        <v>1</v>
      </c>
      <c r="D8" t="s">
        <v>40</v>
      </c>
    </row>
    <row r="9" spans="1:8">
      <c r="A9" t="s">
        <v>34</v>
      </c>
      <c r="B9">
        <v>0.3</v>
      </c>
      <c r="C9" t="s">
        <v>35</v>
      </c>
      <c r="H9" t="s">
        <v>36</v>
      </c>
    </row>
    <row r="10" spans="1:8">
      <c r="A10" s="80" t="s">
        <v>65</v>
      </c>
    </row>
    <row r="12" spans="1:8">
      <c r="A12" s="35" t="s">
        <v>26</v>
      </c>
      <c r="B12" s="35" t="s">
        <v>27</v>
      </c>
      <c r="C12" s="35" t="s">
        <v>28</v>
      </c>
      <c r="D12" s="35" t="s">
        <v>29</v>
      </c>
      <c r="E12" s="35" t="s">
        <v>30</v>
      </c>
      <c r="F12" s="35" t="s">
        <v>31</v>
      </c>
      <c r="G12" s="35" t="s">
        <v>32</v>
      </c>
    </row>
    <row r="13" spans="1:8">
      <c r="A13" s="16">
        <v>1</v>
      </c>
      <c r="B13" s="17">
        <f t="array" ref="B13:B14">TRANSPOSE('DEMANDA PROYECTADA'!C6:D6)</f>
        <v>1621459.7608104001</v>
      </c>
      <c r="C13" s="18">
        <f t="shared" ref="C13:C22" si="0">B13*$B$9</f>
        <v>486437.92824312003</v>
      </c>
      <c r="D13" s="11">
        <f t="shared" ref="D13:D22" si="1">$C$4</f>
        <v>7500</v>
      </c>
      <c r="E13" s="18">
        <f t="shared" ref="E13:E22" si="2">B13*$D$4</f>
        <v>178360.57368914402</v>
      </c>
      <c r="F13" s="19">
        <f t="shared" ref="F13:F22" si="3">SUM(D13:E13)</f>
        <v>185860.57368914402</v>
      </c>
      <c r="G13" s="18">
        <f t="shared" ref="G13:G22" si="4">C13-F13</f>
        <v>300577.35455397598</v>
      </c>
    </row>
    <row r="14" spans="1:8">
      <c r="A14" s="16">
        <v>2</v>
      </c>
      <c r="B14" s="20">
        <v>1718747.3464590241</v>
      </c>
      <c r="C14" s="18">
        <f t="shared" si="0"/>
        <v>515624.20393770724</v>
      </c>
      <c r="D14" s="11">
        <f t="shared" si="1"/>
        <v>7500</v>
      </c>
      <c r="E14" s="18">
        <f t="shared" si="2"/>
        <v>189062.20811049265</v>
      </c>
      <c r="F14" s="19">
        <f t="shared" si="3"/>
        <v>196562.20811049265</v>
      </c>
      <c r="G14" s="18">
        <f t="shared" si="4"/>
        <v>319061.99582721456</v>
      </c>
    </row>
    <row r="15" spans="1:8">
      <c r="A15" s="16">
        <v>3</v>
      </c>
      <c r="B15" s="20">
        <v>1728000</v>
      </c>
      <c r="C15" s="18">
        <f t="shared" si="0"/>
        <v>518400</v>
      </c>
      <c r="D15" s="11">
        <f t="shared" si="1"/>
        <v>7500</v>
      </c>
      <c r="E15" s="18">
        <f t="shared" si="2"/>
        <v>190080</v>
      </c>
      <c r="F15" s="11">
        <f t="shared" si="3"/>
        <v>197580</v>
      </c>
      <c r="G15" s="18">
        <f t="shared" si="4"/>
        <v>320820</v>
      </c>
    </row>
    <row r="16" spans="1:8">
      <c r="A16" s="16">
        <v>4</v>
      </c>
      <c r="B16" s="20">
        <v>1728000</v>
      </c>
      <c r="C16" s="18">
        <f t="shared" si="0"/>
        <v>518400</v>
      </c>
      <c r="D16" s="11">
        <f t="shared" si="1"/>
        <v>7500</v>
      </c>
      <c r="E16" s="18">
        <f t="shared" si="2"/>
        <v>190080</v>
      </c>
      <c r="F16" s="11">
        <f t="shared" si="3"/>
        <v>197580</v>
      </c>
      <c r="G16" s="18">
        <f t="shared" si="4"/>
        <v>320820</v>
      </c>
    </row>
    <row r="17" spans="1:12">
      <c r="A17" s="16">
        <v>5</v>
      </c>
      <c r="B17" s="20">
        <v>1728000</v>
      </c>
      <c r="C17" s="18">
        <f t="shared" si="0"/>
        <v>518400</v>
      </c>
      <c r="D17" s="11">
        <f t="shared" si="1"/>
        <v>7500</v>
      </c>
      <c r="E17" s="18">
        <f t="shared" si="2"/>
        <v>190080</v>
      </c>
      <c r="F17" s="11">
        <f t="shared" si="3"/>
        <v>197580</v>
      </c>
      <c r="G17" s="18">
        <f t="shared" si="4"/>
        <v>320820</v>
      </c>
    </row>
    <row r="18" spans="1:12">
      <c r="A18" s="16">
        <v>6</v>
      </c>
      <c r="B18" s="20">
        <v>1728000</v>
      </c>
      <c r="C18" s="18">
        <f t="shared" si="0"/>
        <v>518400</v>
      </c>
      <c r="D18" s="11">
        <f t="shared" si="1"/>
        <v>7500</v>
      </c>
      <c r="E18" s="18">
        <f t="shared" si="2"/>
        <v>190080</v>
      </c>
      <c r="F18" s="11">
        <f t="shared" si="3"/>
        <v>197580</v>
      </c>
      <c r="G18" s="18">
        <f t="shared" si="4"/>
        <v>320820</v>
      </c>
    </row>
    <row r="19" spans="1:12">
      <c r="A19" s="16">
        <v>7</v>
      </c>
      <c r="B19" s="20">
        <v>1728000</v>
      </c>
      <c r="C19" s="18">
        <f t="shared" si="0"/>
        <v>518400</v>
      </c>
      <c r="D19" s="11">
        <f t="shared" si="1"/>
        <v>7500</v>
      </c>
      <c r="E19" s="18">
        <f t="shared" si="2"/>
        <v>190080</v>
      </c>
      <c r="F19" s="11">
        <f t="shared" si="3"/>
        <v>197580</v>
      </c>
      <c r="G19" s="18">
        <f t="shared" si="4"/>
        <v>320820</v>
      </c>
    </row>
    <row r="20" spans="1:12">
      <c r="A20" s="16">
        <v>8</v>
      </c>
      <c r="B20" s="20">
        <v>1728000</v>
      </c>
      <c r="C20" s="18">
        <f t="shared" si="0"/>
        <v>518400</v>
      </c>
      <c r="D20" s="11">
        <f t="shared" si="1"/>
        <v>7500</v>
      </c>
      <c r="E20" s="18">
        <f t="shared" si="2"/>
        <v>190080</v>
      </c>
      <c r="F20" s="11">
        <f t="shared" si="3"/>
        <v>197580</v>
      </c>
      <c r="G20" s="18">
        <f t="shared" si="4"/>
        <v>320820</v>
      </c>
    </row>
    <row r="21" spans="1:12">
      <c r="A21" s="16">
        <v>9</v>
      </c>
      <c r="B21" s="20">
        <v>1728000</v>
      </c>
      <c r="C21" s="18">
        <f t="shared" si="0"/>
        <v>518400</v>
      </c>
      <c r="D21" s="11">
        <f t="shared" si="1"/>
        <v>7500</v>
      </c>
      <c r="E21" s="18">
        <f t="shared" si="2"/>
        <v>190080</v>
      </c>
      <c r="F21" s="11">
        <f t="shared" si="3"/>
        <v>197580</v>
      </c>
      <c r="G21" s="18">
        <f t="shared" si="4"/>
        <v>320820</v>
      </c>
    </row>
    <row r="22" spans="1:12">
      <c r="A22" s="16">
        <v>10</v>
      </c>
      <c r="B22" s="20">
        <v>1728000</v>
      </c>
      <c r="C22" s="18">
        <f t="shared" si="0"/>
        <v>518400</v>
      </c>
      <c r="D22" s="11">
        <f t="shared" si="1"/>
        <v>7500</v>
      </c>
      <c r="E22" s="18">
        <f t="shared" si="2"/>
        <v>190080</v>
      </c>
      <c r="F22" s="11">
        <f t="shared" si="3"/>
        <v>197580</v>
      </c>
      <c r="G22" s="18">
        <f t="shared" si="4"/>
        <v>320820</v>
      </c>
    </row>
    <row r="23" spans="1:12">
      <c r="A23" s="36"/>
      <c r="B23" s="37"/>
      <c r="C23" s="38"/>
      <c r="D23" s="39"/>
      <c r="E23" s="38"/>
      <c r="F23" s="39"/>
      <c r="G23" s="38"/>
    </row>
    <row r="25" spans="1:12">
      <c r="A25" s="81" t="s">
        <v>37</v>
      </c>
      <c r="B25" s="27">
        <v>0</v>
      </c>
      <c r="C25" s="28">
        <v>1</v>
      </c>
      <c r="D25" s="28">
        <v>2</v>
      </c>
      <c r="E25" s="28">
        <v>3</v>
      </c>
      <c r="F25" s="28">
        <v>4</v>
      </c>
      <c r="G25" s="28">
        <v>5</v>
      </c>
      <c r="H25" s="27">
        <v>6</v>
      </c>
      <c r="I25" s="28">
        <v>7</v>
      </c>
      <c r="J25" s="28">
        <v>8</v>
      </c>
      <c r="K25" s="28">
        <v>9</v>
      </c>
      <c r="L25" s="28">
        <v>10</v>
      </c>
    </row>
    <row r="26" spans="1:12">
      <c r="A26" s="81" t="s">
        <v>38</v>
      </c>
      <c r="B26" s="26">
        <f>E4</f>
        <v>36500</v>
      </c>
      <c r="C26" s="29">
        <f t="array" ref="C26:L26">TRANSPOSE(G13:G22)</f>
        <v>300577.35455397598</v>
      </c>
      <c r="D26" s="29">
        <v>319061.99582721456</v>
      </c>
      <c r="E26" s="29">
        <v>320820</v>
      </c>
      <c r="F26" s="29">
        <v>320820</v>
      </c>
      <c r="G26" s="29">
        <v>320820</v>
      </c>
      <c r="H26" s="41">
        <v>320820</v>
      </c>
      <c r="I26" s="41">
        <v>320820</v>
      </c>
      <c r="J26" s="41">
        <v>320820</v>
      </c>
      <c r="K26" s="41">
        <v>320820</v>
      </c>
      <c r="L26" s="41">
        <v>320820</v>
      </c>
    </row>
    <row r="27" spans="1:12">
      <c r="A27" s="81" t="s">
        <v>36</v>
      </c>
      <c r="B27" s="30">
        <f>NPV(0.19,C26:L26)-B26</f>
        <v>1337265.0168945096</v>
      </c>
      <c r="C27" s="31"/>
      <c r="D27" s="31"/>
      <c r="E27" s="31"/>
      <c r="F27" s="31"/>
      <c r="G27" s="31"/>
    </row>
    <row r="28" spans="1:12">
      <c r="C28" s="8"/>
    </row>
    <row r="30" spans="1:12">
      <c r="A30" s="80" t="s">
        <v>64</v>
      </c>
    </row>
    <row r="31" spans="1:12">
      <c r="A31" s="35" t="s">
        <v>26</v>
      </c>
      <c r="B31" s="35" t="s">
        <v>27</v>
      </c>
      <c r="C31" s="35" t="s">
        <v>28</v>
      </c>
      <c r="D31" s="35" t="s">
        <v>29</v>
      </c>
      <c r="E31" s="35" t="s">
        <v>30</v>
      </c>
      <c r="F31" s="35" t="s">
        <v>31</v>
      </c>
      <c r="G31" s="35" t="s">
        <v>32</v>
      </c>
    </row>
    <row r="32" spans="1:12">
      <c r="A32" s="21">
        <v>1</v>
      </c>
      <c r="B32" s="22">
        <f t="array" ref="B32:B41">TRANSPOSE('DEMANDA PROYECTADA'!C6:L6)</f>
        <v>1621459.7608104001</v>
      </c>
      <c r="C32" s="23">
        <f t="shared" ref="C32:C41" si="5">B32*$B$9</f>
        <v>486437.92824312003</v>
      </c>
      <c r="D32" s="10">
        <f t="shared" ref="D32:D41" si="6">$C$5</f>
        <v>4200</v>
      </c>
      <c r="E32" s="23">
        <f t="shared" ref="E32:E41" si="7">B32*$D$5</f>
        <v>145931.37847293602</v>
      </c>
      <c r="F32" s="24">
        <f t="shared" ref="F32:F41" si="8">SUM(D32:E32)</f>
        <v>150131.37847293602</v>
      </c>
      <c r="G32" s="23">
        <f t="shared" ref="G32:G41" si="9">C32-F32</f>
        <v>336306.54977018398</v>
      </c>
    </row>
    <row r="33" spans="1:12">
      <c r="A33" s="21">
        <v>2</v>
      </c>
      <c r="B33" s="25">
        <v>1718747.3464590241</v>
      </c>
      <c r="C33" s="23">
        <f t="shared" si="5"/>
        <v>515624.20393770724</v>
      </c>
      <c r="D33" s="10">
        <f t="shared" si="6"/>
        <v>4200</v>
      </c>
      <c r="E33" s="23">
        <f t="shared" si="7"/>
        <v>154687.26118131218</v>
      </c>
      <c r="F33" s="24">
        <f t="shared" si="8"/>
        <v>158887.26118131218</v>
      </c>
      <c r="G33" s="23">
        <f t="shared" si="9"/>
        <v>356736.94275639509</v>
      </c>
    </row>
    <row r="34" spans="1:12">
      <c r="A34" s="21">
        <v>3</v>
      </c>
      <c r="B34" s="25">
        <v>1821872.1872465655</v>
      </c>
      <c r="C34" s="23">
        <f t="shared" si="5"/>
        <v>546561.65617396962</v>
      </c>
      <c r="D34" s="10">
        <f t="shared" si="6"/>
        <v>4200</v>
      </c>
      <c r="E34" s="23">
        <f t="shared" si="7"/>
        <v>163968.49685219087</v>
      </c>
      <c r="F34" s="10">
        <f t="shared" si="8"/>
        <v>168168.49685219087</v>
      </c>
      <c r="G34" s="23">
        <f t="shared" si="9"/>
        <v>378393.15932177874</v>
      </c>
    </row>
    <row r="35" spans="1:12">
      <c r="A35" s="21">
        <v>4</v>
      </c>
      <c r="B35" s="25">
        <v>1931184.5184813596</v>
      </c>
      <c r="C35" s="23">
        <f t="shared" si="5"/>
        <v>579355.35554440785</v>
      </c>
      <c r="D35" s="10">
        <f t="shared" si="6"/>
        <v>4200</v>
      </c>
      <c r="E35" s="23">
        <f t="shared" si="7"/>
        <v>173806.60666332237</v>
      </c>
      <c r="F35" s="10">
        <f t="shared" si="8"/>
        <v>178006.60666332237</v>
      </c>
      <c r="G35" s="23">
        <f t="shared" si="9"/>
        <v>401348.74888108548</v>
      </c>
    </row>
    <row r="36" spans="1:12">
      <c r="A36" s="21">
        <v>5</v>
      </c>
      <c r="B36" s="25">
        <v>2047055.5895902414</v>
      </c>
      <c r="C36" s="23">
        <f t="shared" si="5"/>
        <v>614116.67687707243</v>
      </c>
      <c r="D36" s="10">
        <f t="shared" si="6"/>
        <v>4200</v>
      </c>
      <c r="E36" s="23">
        <f t="shared" si="7"/>
        <v>184235.00306312172</v>
      </c>
      <c r="F36" s="10">
        <f t="shared" si="8"/>
        <v>188435.00306312172</v>
      </c>
      <c r="G36" s="23">
        <f t="shared" si="9"/>
        <v>425681.67381395074</v>
      </c>
    </row>
    <row r="37" spans="1:12">
      <c r="A37" s="21">
        <v>6</v>
      </c>
      <c r="B37" s="25">
        <v>2169878.9249656559</v>
      </c>
      <c r="C37" s="23">
        <f t="shared" si="5"/>
        <v>650963.67748969677</v>
      </c>
      <c r="D37" s="10">
        <f t="shared" si="6"/>
        <v>4200</v>
      </c>
      <c r="E37" s="23">
        <f t="shared" si="7"/>
        <v>195289.10324690901</v>
      </c>
      <c r="F37" s="10">
        <f t="shared" si="8"/>
        <v>199489.10324690901</v>
      </c>
      <c r="G37" s="23">
        <f t="shared" si="9"/>
        <v>451474.57424278778</v>
      </c>
    </row>
    <row r="38" spans="1:12">
      <c r="A38" s="21">
        <v>7</v>
      </c>
      <c r="B38" s="25">
        <v>2300071.6604635958</v>
      </c>
      <c r="C38" s="23">
        <f t="shared" si="5"/>
        <v>690021.49813907873</v>
      </c>
      <c r="D38" s="10">
        <f t="shared" si="6"/>
        <v>4200</v>
      </c>
      <c r="E38" s="23">
        <f t="shared" si="7"/>
        <v>207006.44944172361</v>
      </c>
      <c r="F38" s="10">
        <f t="shared" si="8"/>
        <v>211206.44944172361</v>
      </c>
      <c r="G38" s="23">
        <f t="shared" si="9"/>
        <v>478815.04869735509</v>
      </c>
    </row>
    <row r="39" spans="1:12">
      <c r="A39" s="21">
        <v>8</v>
      </c>
      <c r="B39" s="25">
        <v>2438075.9600914116</v>
      </c>
      <c r="C39" s="23">
        <f t="shared" si="5"/>
        <v>731422.78802742343</v>
      </c>
      <c r="D39" s="10">
        <f t="shared" si="6"/>
        <v>4200</v>
      </c>
      <c r="E39" s="23">
        <f t="shared" si="7"/>
        <v>219426.83640822704</v>
      </c>
      <c r="F39" s="10">
        <f t="shared" si="8"/>
        <v>223626.83640822704</v>
      </c>
      <c r="G39" s="23">
        <f t="shared" si="9"/>
        <v>507795.95161919639</v>
      </c>
    </row>
    <row r="40" spans="1:12">
      <c r="A40" s="21">
        <v>9</v>
      </c>
      <c r="B40" s="25">
        <v>2584360.5176968966</v>
      </c>
      <c r="C40" s="23">
        <f t="shared" si="5"/>
        <v>775308.15530906897</v>
      </c>
      <c r="D40" s="10">
        <f t="shared" si="6"/>
        <v>4200</v>
      </c>
      <c r="E40" s="23">
        <f t="shared" si="7"/>
        <v>232592.44659272069</v>
      </c>
      <c r="F40" s="10">
        <f t="shared" si="8"/>
        <v>236792.44659272069</v>
      </c>
      <c r="G40" s="23">
        <f t="shared" si="9"/>
        <v>538515.70871634828</v>
      </c>
    </row>
    <row r="41" spans="1:12">
      <c r="A41" s="21">
        <v>10</v>
      </c>
      <c r="B41" s="25">
        <v>2739422.1487587104</v>
      </c>
      <c r="C41" s="23">
        <f t="shared" si="5"/>
        <v>821826.64462761313</v>
      </c>
      <c r="D41" s="10">
        <f t="shared" si="6"/>
        <v>4200</v>
      </c>
      <c r="E41" s="23">
        <f t="shared" si="7"/>
        <v>246547.99338828391</v>
      </c>
      <c r="F41" s="10">
        <f t="shared" si="8"/>
        <v>250747.99338828391</v>
      </c>
      <c r="G41" s="23">
        <f t="shared" si="9"/>
        <v>571078.65123932925</v>
      </c>
    </row>
    <row r="42" spans="1:12">
      <c r="A42" s="42"/>
      <c r="B42" s="43"/>
      <c r="C42" s="44"/>
      <c r="D42" s="45"/>
      <c r="E42" s="44"/>
      <c r="F42" s="45"/>
      <c r="G42" s="44"/>
    </row>
    <row r="43" spans="1:12" s="2" customFormat="1">
      <c r="A43" s="82" t="s">
        <v>37</v>
      </c>
      <c r="B43" s="47">
        <v>0</v>
      </c>
      <c r="C43" s="46">
        <v>1</v>
      </c>
      <c r="D43" s="46">
        <v>2</v>
      </c>
      <c r="E43" s="46">
        <v>3</v>
      </c>
      <c r="F43" s="46">
        <v>4</v>
      </c>
      <c r="G43" s="46">
        <v>5</v>
      </c>
      <c r="H43" s="48">
        <v>6</v>
      </c>
      <c r="I43" s="49">
        <v>7</v>
      </c>
      <c r="J43" s="49">
        <v>8</v>
      </c>
      <c r="K43" s="49">
        <v>9</v>
      </c>
      <c r="L43" s="49">
        <v>10</v>
      </c>
    </row>
    <row r="44" spans="1:12">
      <c r="A44" s="82" t="s">
        <v>38</v>
      </c>
      <c r="B44" s="4">
        <f>E5</f>
        <v>48550</v>
      </c>
      <c r="C44" s="41">
        <f t="array" ref="C44:L44">TRANSPOSE(G32:G41)</f>
        <v>336306.54977018398</v>
      </c>
      <c r="D44" s="41">
        <v>356736.94275639509</v>
      </c>
      <c r="E44" s="41">
        <v>378393.15932177874</v>
      </c>
      <c r="F44" s="41">
        <v>401348.74888108548</v>
      </c>
      <c r="G44" s="41">
        <v>425681.67381395074</v>
      </c>
      <c r="H44" s="41">
        <v>451474.57424278778</v>
      </c>
      <c r="I44" s="41">
        <v>478815.04869735509</v>
      </c>
      <c r="J44" s="41">
        <v>507795.95161919639</v>
      </c>
      <c r="K44" s="41">
        <v>538515.70871634828</v>
      </c>
      <c r="L44" s="41">
        <v>571078.65123932925</v>
      </c>
    </row>
    <row r="45" spans="1:12">
      <c r="A45" s="82" t="s">
        <v>36</v>
      </c>
      <c r="B45" s="50">
        <f>NPV(0.19,C44:L44)-B44</f>
        <v>1728803.6605570207</v>
      </c>
      <c r="C45" s="88" t="s">
        <v>90</v>
      </c>
    </row>
  </sheetData>
  <conditionalFormatting sqref="A13:G23">
    <cfRule type="colorScale" priority="14">
      <colorScale>
        <cfvo type="min" val="0"/>
        <cfvo type="max" val="0"/>
        <color rgb="FF63BE7B"/>
        <color rgb="FFFFEF9C"/>
      </colorScale>
    </cfRule>
  </conditionalFormatting>
  <conditionalFormatting sqref="A25:G27 H25:L25">
    <cfRule type="dataBar" priority="12">
      <dataBar>
        <cfvo type="min" val="0"/>
        <cfvo type="max" val="0"/>
        <color rgb="FFFFB628"/>
      </dataBar>
    </cfRule>
  </conditionalFormatting>
  <conditionalFormatting sqref="C25:L26">
    <cfRule type="dataBar" priority="10">
      <dataBar>
        <cfvo type="min" val="0"/>
        <cfvo type="max" val="0"/>
        <color rgb="FFFFB628"/>
      </dataBar>
    </cfRule>
  </conditionalFormatting>
  <conditionalFormatting sqref="A42:G42">
    <cfRule type="colorScale" priority="5">
      <colorScale>
        <cfvo type="min" val="0"/>
        <cfvo type="max" val="0"/>
        <color rgb="FF63BE7B"/>
        <color rgb="FFFFEF9C"/>
      </colorScale>
    </cfRule>
  </conditionalFormatting>
  <conditionalFormatting sqref="A31:G41">
    <cfRule type="colorScale" priority="3">
      <colorScale>
        <cfvo type="min" val="0"/>
        <cfvo type="max" val="0"/>
        <color rgb="FF63BE7B"/>
        <color rgb="FFFFEF9C"/>
      </colorScale>
    </cfRule>
  </conditionalFormatting>
  <conditionalFormatting sqref="A43:L45">
    <cfRule type="dataBar" priority="2">
      <dataBar>
        <cfvo type="min" val="0"/>
        <cfvo type="max" val="0"/>
        <color rgb="FFFFB628"/>
      </dataBar>
    </cfRule>
  </conditionalFormatting>
  <conditionalFormatting sqref="A25:L27">
    <cfRule type="dataBar" priority="1">
      <dataBar>
        <cfvo type="min" val="0"/>
        <cfvo type="max" val="0"/>
        <color rgb="FFFFB628"/>
      </dataBar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7" sqref="C27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PROY. DEMAND</vt:lpstr>
      <vt:lpstr>estimacion de demanda</vt:lpstr>
      <vt:lpstr>DEMANDA PROYECTADA</vt:lpstr>
      <vt:lpstr>amazadora</vt:lpstr>
      <vt:lpstr>Tamaño de la planta</vt:lpstr>
      <vt:lpstr>Tamaño de la planta (2)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</dc:creator>
  <cp:lastModifiedBy>G¡g¡P</cp:lastModifiedBy>
  <dcterms:created xsi:type="dcterms:W3CDTF">2010-04-07T17:55:57Z</dcterms:created>
  <dcterms:modified xsi:type="dcterms:W3CDTF">2010-09-21T11:46:17Z</dcterms:modified>
</cp:coreProperties>
</file>